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nshamann/Library/CloudStorage/Dropbox/Dokumente/"/>
    </mc:Choice>
  </mc:AlternateContent>
  <xr:revisionPtr revIDLastSave="0" documentId="13_ncr:1_{AC22754B-2AAD-7343-8256-405A9A531916}" xr6:coauthVersionLast="47" xr6:coauthVersionMax="47" xr10:uidLastSave="{00000000-0000-0000-0000-000000000000}"/>
  <bookViews>
    <workbookView xWindow="0" yWindow="600" windowWidth="60160" windowHeight="31300" xr2:uid="{4F129BAE-047B-8B40-B6EB-ED0F691695D1}"/>
  </bookViews>
  <sheets>
    <sheet name="Gold" sheetId="1" r:id="rId1"/>
    <sheet name="Garagenplätze" sheetId="5" r:id="rId2"/>
    <sheet name="Legendary Jens" sheetId="4" r:id="rId3"/>
    <sheet name="Legendary Tom" sheetId="6" r:id="rId4"/>
    <sheet name="Clubs Outcome" sheetId="2" r:id="rId5"/>
    <sheet name="Bodenhaftung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0" i="5" l="1"/>
  <c r="N100" i="5"/>
  <c r="M101" i="5"/>
  <c r="N101" i="5" s="1"/>
  <c r="M102" i="5"/>
  <c r="N102" i="5" s="1"/>
  <c r="M103" i="5"/>
  <c r="N103" i="5"/>
  <c r="M104" i="5"/>
  <c r="N104" i="5"/>
  <c r="M105" i="5"/>
  <c r="N105" i="5"/>
  <c r="J90" i="5"/>
  <c r="J53" i="1"/>
  <c r="J51" i="1"/>
  <c r="J52" i="1"/>
  <c r="J54" i="1"/>
  <c r="J55" i="1"/>
  <c r="J56" i="1"/>
  <c r="K56" i="1" s="1"/>
  <c r="L56" i="1" s="1"/>
  <c r="J57" i="1"/>
  <c r="J58" i="1"/>
  <c r="J59" i="1"/>
  <c r="K59" i="1" s="1"/>
  <c r="L59" i="1" s="1"/>
  <c r="J60" i="1"/>
  <c r="K60" i="1" s="1"/>
  <c r="L60" i="1" s="1"/>
  <c r="J61" i="1"/>
  <c r="J62" i="1"/>
  <c r="J63" i="1"/>
  <c r="J64" i="1"/>
  <c r="J65" i="1"/>
  <c r="J66" i="1"/>
  <c r="J67" i="1"/>
  <c r="K67" i="1" s="1"/>
  <c r="L67" i="1" s="1"/>
  <c r="J68" i="1"/>
  <c r="J69" i="1"/>
  <c r="J70" i="1"/>
  <c r="K70" i="1" s="1"/>
  <c r="L70" i="1" s="1"/>
  <c r="J71" i="1"/>
  <c r="J72" i="1"/>
  <c r="J73" i="1"/>
  <c r="J75" i="1"/>
  <c r="K75" i="1" s="1"/>
  <c r="L75" i="1" s="1"/>
  <c r="J74" i="1"/>
  <c r="K74" i="1" s="1"/>
  <c r="L74" i="1" s="1"/>
  <c r="I75" i="1"/>
  <c r="I74" i="1"/>
  <c r="AC88" i="5"/>
  <c r="J89" i="5"/>
  <c r="AC87" i="5"/>
  <c r="J88" i="5"/>
  <c r="K73" i="1"/>
  <c r="L73" i="1" s="1"/>
  <c r="I73" i="1"/>
  <c r="AC86" i="5"/>
  <c r="J87" i="5"/>
  <c r="I72" i="1"/>
  <c r="K72" i="1"/>
  <c r="L72" i="1" s="1"/>
  <c r="M96" i="1"/>
  <c r="M97" i="1"/>
  <c r="L12" i="1"/>
  <c r="L21" i="1"/>
  <c r="L24" i="1"/>
  <c r="L33" i="1"/>
  <c r="I19" i="1"/>
  <c r="J19" i="1"/>
  <c r="I20" i="1"/>
  <c r="J20" i="1"/>
  <c r="K20" i="1" s="1"/>
  <c r="L20" i="1" s="1"/>
  <c r="I21" i="1"/>
  <c r="J21" i="1"/>
  <c r="K21" i="1"/>
  <c r="I22" i="1"/>
  <c r="J22" i="1"/>
  <c r="K22" i="1" s="1"/>
  <c r="L22" i="1" s="1"/>
  <c r="I23" i="1"/>
  <c r="K23" i="1" s="1"/>
  <c r="L23" i="1" s="1"/>
  <c r="J23" i="1"/>
  <c r="I24" i="1"/>
  <c r="J24" i="1"/>
  <c r="K24" i="1"/>
  <c r="I25" i="1"/>
  <c r="J25" i="1"/>
  <c r="K25" i="1" s="1"/>
  <c r="L25" i="1" s="1"/>
  <c r="I26" i="1"/>
  <c r="J26" i="1"/>
  <c r="K26" i="1"/>
  <c r="L26" i="1" s="1"/>
  <c r="I27" i="1"/>
  <c r="J27" i="1"/>
  <c r="K27" i="1" s="1"/>
  <c r="L27" i="1" s="1"/>
  <c r="I28" i="1"/>
  <c r="I29" i="1"/>
  <c r="I30" i="1"/>
  <c r="J30" i="1"/>
  <c r="K30" i="1" s="1"/>
  <c r="L30" i="1" s="1"/>
  <c r="I31" i="1"/>
  <c r="I32" i="1"/>
  <c r="I33" i="1"/>
  <c r="J33" i="1"/>
  <c r="K33" i="1"/>
  <c r="I34" i="1"/>
  <c r="K34" i="1" s="1"/>
  <c r="L34" i="1" s="1"/>
  <c r="J34" i="1"/>
  <c r="I35" i="1"/>
  <c r="J35" i="1"/>
  <c r="I36" i="1"/>
  <c r="J36" i="1"/>
  <c r="K36" i="1"/>
  <c r="L36" i="1" s="1"/>
  <c r="I37" i="1"/>
  <c r="J37" i="1"/>
  <c r="K37" i="1"/>
  <c r="L37" i="1" s="1"/>
  <c r="I38" i="1"/>
  <c r="J38" i="1"/>
  <c r="K38" i="1" s="1"/>
  <c r="L38" i="1" s="1"/>
  <c r="I39" i="1"/>
  <c r="I40" i="1"/>
  <c r="J40" i="1"/>
  <c r="K40" i="1"/>
  <c r="L40" i="1" s="1"/>
  <c r="I41" i="1"/>
  <c r="J41" i="1"/>
  <c r="K41" i="1" s="1"/>
  <c r="L41" i="1" s="1"/>
  <c r="I42" i="1"/>
  <c r="I43" i="1"/>
  <c r="I44" i="1"/>
  <c r="J44" i="1"/>
  <c r="K44" i="1"/>
  <c r="L44" i="1" s="1"/>
  <c r="I45" i="1"/>
  <c r="J45" i="1"/>
  <c r="I46" i="1"/>
  <c r="J46" i="1"/>
  <c r="K46" i="1" s="1"/>
  <c r="L46" i="1" s="1"/>
  <c r="I47" i="1"/>
  <c r="I48" i="1"/>
  <c r="J48" i="1"/>
  <c r="K48" i="1"/>
  <c r="L48" i="1" s="1"/>
  <c r="I49" i="1"/>
  <c r="I50" i="1"/>
  <c r="I51" i="1"/>
  <c r="K51" i="1"/>
  <c r="L51" i="1" s="1"/>
  <c r="I52" i="1"/>
  <c r="K52" i="1"/>
  <c r="L52" i="1" s="1"/>
  <c r="I53" i="1"/>
  <c r="I54" i="1"/>
  <c r="I55" i="1"/>
  <c r="I56" i="1"/>
  <c r="I57" i="1"/>
  <c r="I58" i="1"/>
  <c r="K58" i="1"/>
  <c r="L58" i="1" s="1"/>
  <c r="I59" i="1"/>
  <c r="I60" i="1"/>
  <c r="I61" i="1"/>
  <c r="K61" i="1"/>
  <c r="L61" i="1" s="1"/>
  <c r="I62" i="1"/>
  <c r="K62" i="1"/>
  <c r="L62" i="1" s="1"/>
  <c r="I63" i="1"/>
  <c r="K63" i="1"/>
  <c r="L63" i="1" s="1"/>
  <c r="I64" i="1"/>
  <c r="K64" i="1"/>
  <c r="L64" i="1" s="1"/>
  <c r="I65" i="1"/>
  <c r="I66" i="1"/>
  <c r="I67" i="1"/>
  <c r="I68" i="1"/>
  <c r="K68" i="1"/>
  <c r="L68" i="1" s="1"/>
  <c r="I69" i="1"/>
  <c r="K69" i="1"/>
  <c r="L69" i="1" s="1"/>
  <c r="I70" i="1"/>
  <c r="I71" i="1"/>
  <c r="K71" i="1"/>
  <c r="L71" i="1" s="1"/>
  <c r="K12" i="1"/>
  <c r="K16" i="1"/>
  <c r="L16" i="1" s="1"/>
  <c r="I12" i="1"/>
  <c r="J12" i="1"/>
  <c r="I13" i="1"/>
  <c r="J13" i="1"/>
  <c r="K13" i="1" s="1"/>
  <c r="L13" i="1" s="1"/>
  <c r="I14" i="1"/>
  <c r="I15" i="1"/>
  <c r="I16" i="1"/>
  <c r="J16" i="1"/>
  <c r="I17" i="1"/>
  <c r="J17" i="1"/>
  <c r="K17" i="1" s="1"/>
  <c r="L17" i="1" s="1"/>
  <c r="I18" i="1"/>
  <c r="J18" i="1"/>
  <c r="K18" i="1" s="1"/>
  <c r="L18" i="1" s="1"/>
  <c r="I8" i="1"/>
  <c r="I9" i="1"/>
  <c r="I10" i="1"/>
  <c r="I11" i="1"/>
  <c r="I7" i="1"/>
  <c r="J8" i="1"/>
  <c r="K8" i="1" s="1"/>
  <c r="L8" i="1" s="1"/>
  <c r="J9" i="1"/>
  <c r="K9" i="1" s="1"/>
  <c r="L9" i="1" s="1"/>
  <c r="J11" i="1"/>
  <c r="K11" i="1" s="1"/>
  <c r="L11" i="1" s="1"/>
  <c r="J7" i="1"/>
  <c r="K7" i="1" s="1"/>
  <c r="L7" i="1" s="1"/>
  <c r="AC85" i="5"/>
  <c r="J86" i="5"/>
  <c r="J85" i="5"/>
  <c r="AC84" i="5"/>
  <c r="J84" i="5"/>
  <c r="J83" i="5"/>
  <c r="AC83" i="5"/>
  <c r="J82" i="5"/>
  <c r="J81" i="5"/>
  <c r="J80" i="5"/>
  <c r="F65" i="1"/>
  <c r="D61" i="1" s="1"/>
  <c r="J79" i="5"/>
  <c r="J78" i="5"/>
  <c r="J77" i="5"/>
  <c r="J76" i="5"/>
  <c r="J75" i="5"/>
  <c r="J74" i="5"/>
  <c r="J73" i="5"/>
  <c r="M99" i="5"/>
  <c r="M95" i="5"/>
  <c r="M96" i="5"/>
  <c r="M97" i="5"/>
  <c r="M98" i="5"/>
  <c r="J72" i="5"/>
  <c r="J71" i="5"/>
  <c r="F56" i="1"/>
  <c r="J70" i="5"/>
  <c r="J69" i="5"/>
  <c r="J68" i="5"/>
  <c r="F53" i="1"/>
  <c r="K55" i="1" s="1"/>
  <c r="L55" i="1" s="1"/>
  <c r="J67" i="5"/>
  <c r="J66" i="5"/>
  <c r="J65" i="5"/>
  <c r="F50" i="1"/>
  <c r="J64" i="5"/>
  <c r="F49" i="1"/>
  <c r="K50" i="1" s="1"/>
  <c r="L50" i="1" s="1"/>
  <c r="J63" i="5"/>
  <c r="J62" i="5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F47" i="1"/>
  <c r="K49" i="1" s="1"/>
  <c r="L49" i="1" s="1"/>
  <c r="J61" i="5"/>
  <c r="J60" i="5"/>
  <c r="J59" i="5"/>
  <c r="J58" i="5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J57" i="5"/>
  <c r="B43" i="1"/>
  <c r="J56" i="5"/>
  <c r="F41" i="1"/>
  <c r="J42" i="1" s="1"/>
  <c r="K42" i="1" s="1"/>
  <c r="L42" i="1" s="1"/>
  <c r="J55" i="5"/>
  <c r="J54" i="5"/>
  <c r="J53" i="5"/>
  <c r="F38" i="1"/>
  <c r="J39" i="1" s="1"/>
  <c r="K39" i="1" s="1"/>
  <c r="L39" i="1" s="1"/>
  <c r="J52" i="5"/>
  <c r="J51" i="5"/>
  <c r="J50" i="5"/>
  <c r="J49" i="5"/>
  <c r="J48" i="5"/>
  <c r="J47" i="5"/>
  <c r="J46" i="5"/>
  <c r="J45" i="5"/>
  <c r="B31" i="1"/>
  <c r="B32" i="1"/>
  <c r="B33" i="1"/>
  <c r="B34" i="1"/>
  <c r="B35" i="1"/>
  <c r="B36" i="1"/>
  <c r="B37" i="1"/>
  <c r="B38" i="1"/>
  <c r="B39" i="1"/>
  <c r="B40" i="1"/>
  <c r="B41" i="1"/>
  <c r="B42" i="1"/>
  <c r="F30" i="1"/>
  <c r="J44" i="5"/>
  <c r="J43" i="5"/>
  <c r="F28" i="1"/>
  <c r="J29" i="1" s="1"/>
  <c r="K29" i="1" s="1"/>
  <c r="L29" i="1" s="1"/>
  <c r="J42" i="5"/>
  <c r="J41" i="5"/>
  <c r="J40" i="5"/>
  <c r="J39" i="5"/>
  <c r="J38" i="5"/>
  <c r="J37" i="5"/>
  <c r="D60" i="1"/>
  <c r="D65" i="1"/>
  <c r="M65" i="1" s="1"/>
  <c r="N65" i="1" s="1"/>
  <c r="D66" i="1"/>
  <c r="D67" i="1"/>
  <c r="D68" i="1"/>
  <c r="D69" i="1"/>
  <c r="M69" i="1" s="1"/>
  <c r="D70" i="1"/>
  <c r="D71" i="1"/>
  <c r="D72" i="1"/>
  <c r="D73" i="1"/>
  <c r="D74" i="1"/>
  <c r="D75" i="1"/>
  <c r="D76" i="1"/>
  <c r="M76" i="1" s="1"/>
  <c r="D77" i="1"/>
  <c r="M77" i="1" s="1"/>
  <c r="D78" i="1"/>
  <c r="M78" i="1" s="1"/>
  <c r="D79" i="1"/>
  <c r="M79" i="1" s="1"/>
  <c r="D80" i="1"/>
  <c r="M80" i="1" s="1"/>
  <c r="D81" i="1"/>
  <c r="M81" i="1" s="1"/>
  <c r="D82" i="1"/>
  <c r="D83" i="1"/>
  <c r="D84" i="1"/>
  <c r="D85" i="1"/>
  <c r="D86" i="1"/>
  <c r="M86" i="1" s="1"/>
  <c r="D87" i="1"/>
  <c r="M87" i="1" s="1"/>
  <c r="D88" i="1"/>
  <c r="M88" i="1" s="1"/>
  <c r="D89" i="1"/>
  <c r="M89" i="1" s="1"/>
  <c r="D90" i="1"/>
  <c r="M90" i="1" s="1"/>
  <c r="D91" i="1"/>
  <c r="M91" i="1" s="1"/>
  <c r="D92" i="1"/>
  <c r="D93" i="1"/>
  <c r="D94" i="1"/>
  <c r="M94" i="1" s="1"/>
  <c r="D95" i="1"/>
  <c r="D96" i="1"/>
  <c r="D97" i="1"/>
  <c r="D98" i="1"/>
  <c r="M98" i="1" s="1"/>
  <c r="D99" i="1"/>
  <c r="M99" i="1" s="1"/>
  <c r="D100" i="1"/>
  <c r="M100" i="1" s="1"/>
  <c r="J36" i="5"/>
  <c r="J35" i="5"/>
  <c r="J34" i="5"/>
  <c r="J33" i="5"/>
  <c r="J32" i="5"/>
  <c r="J31" i="5"/>
  <c r="J30" i="5"/>
  <c r="J29" i="5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F13" i="1"/>
  <c r="J15" i="1" s="1"/>
  <c r="K15" i="1" s="1"/>
  <c r="L15" i="1" s="1"/>
  <c r="J28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" i="5"/>
  <c r="F10" i="1"/>
  <c r="G19" i="1" s="1"/>
  <c r="G7" i="1"/>
  <c r="G8" i="1"/>
  <c r="G9" i="1"/>
  <c r="G10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G6" i="1"/>
  <c r="B6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2" i="1"/>
  <c r="Y16" i="2"/>
  <c r="Y15" i="2"/>
  <c r="Y14" i="2"/>
  <c r="Y13" i="2"/>
  <c r="Y11" i="2"/>
  <c r="Y10" i="2"/>
  <c r="Y9" i="2"/>
  <c r="Y12" i="2"/>
  <c r="Y8" i="2"/>
  <c r="Y7" i="2"/>
  <c r="Y6" i="2"/>
  <c r="K57" i="1" l="1"/>
  <c r="L57" i="1" s="1"/>
  <c r="M74" i="1"/>
  <c r="N74" i="1" s="1"/>
  <c r="M71" i="1"/>
  <c r="H19" i="1"/>
  <c r="K53" i="1"/>
  <c r="L53" i="1" s="1"/>
  <c r="M70" i="1"/>
  <c r="J14" i="1"/>
  <c r="K14" i="1" s="1"/>
  <c r="L14" i="1" s="1"/>
  <c r="K45" i="1"/>
  <c r="L45" i="1" s="1"/>
  <c r="K19" i="1"/>
  <c r="L19" i="1" s="1"/>
  <c r="D57" i="1"/>
  <c r="M57" i="1" s="1"/>
  <c r="N57" i="1" s="1"/>
  <c r="E63" i="1"/>
  <c r="N81" i="1"/>
  <c r="D22" i="1"/>
  <c r="M22" i="1" s="1"/>
  <c r="N22" i="1" s="1"/>
  <c r="K65" i="1"/>
  <c r="L65" i="1" s="1"/>
  <c r="M75" i="1"/>
  <c r="N75" i="1" s="1"/>
  <c r="E58" i="1"/>
  <c r="N100" i="1"/>
  <c r="N90" i="1"/>
  <c r="N80" i="1"/>
  <c r="K54" i="1"/>
  <c r="L54" i="1" s="1"/>
  <c r="J43" i="1"/>
  <c r="K43" i="1" s="1"/>
  <c r="L43" i="1" s="1"/>
  <c r="J28" i="1"/>
  <c r="K28" i="1" s="1"/>
  <c r="L28" i="1" s="1"/>
  <c r="M84" i="1"/>
  <c r="N84" i="1" s="1"/>
  <c r="N94" i="1"/>
  <c r="K66" i="1"/>
  <c r="L66" i="1" s="1"/>
  <c r="N91" i="1"/>
  <c r="M85" i="1"/>
  <c r="N85" i="1" s="1"/>
  <c r="E57" i="1"/>
  <c r="K35" i="1"/>
  <c r="L35" i="1" s="1"/>
  <c r="M93" i="1"/>
  <c r="N93" i="1" s="1"/>
  <c r="M83" i="1"/>
  <c r="N83" i="1" s="1"/>
  <c r="M73" i="1"/>
  <c r="N73" i="1" s="1"/>
  <c r="E65" i="1"/>
  <c r="D59" i="1"/>
  <c r="E64" i="1"/>
  <c r="D24" i="1"/>
  <c r="M24" i="1" s="1"/>
  <c r="N24" i="1" s="1"/>
  <c r="D40" i="1"/>
  <c r="M40" i="1" s="1"/>
  <c r="N40" i="1" s="1"/>
  <c r="J47" i="1"/>
  <c r="K47" i="1" s="1"/>
  <c r="L47" i="1" s="1"/>
  <c r="J32" i="1"/>
  <c r="K32" i="1" s="1"/>
  <c r="L32" i="1" s="1"/>
  <c r="M95" i="1"/>
  <c r="N95" i="1" s="1"/>
  <c r="J31" i="1"/>
  <c r="K31" i="1" s="1"/>
  <c r="L31" i="1" s="1"/>
  <c r="M92" i="1"/>
  <c r="N92" i="1" s="1"/>
  <c r="M82" i="1"/>
  <c r="N82" i="1" s="1"/>
  <c r="M72" i="1"/>
  <c r="N72" i="1" s="1"/>
  <c r="N97" i="1"/>
  <c r="N87" i="1"/>
  <c r="N77" i="1"/>
  <c r="N96" i="1"/>
  <c r="N86" i="1"/>
  <c r="N76" i="1"/>
  <c r="N99" i="1"/>
  <c r="N89" i="1"/>
  <c r="N79" i="1"/>
  <c r="N98" i="1"/>
  <c r="N88" i="1"/>
  <c r="N78" i="1"/>
  <c r="D58" i="1"/>
  <c r="M58" i="1" s="1"/>
  <c r="N58" i="1" s="1"/>
  <c r="D64" i="1"/>
  <c r="M64" i="1" s="1"/>
  <c r="N64" i="1" s="1"/>
  <c r="D54" i="1"/>
  <c r="M54" i="1" s="1"/>
  <c r="N54" i="1" s="1"/>
  <c r="E61" i="1"/>
  <c r="D63" i="1"/>
  <c r="M63" i="1" s="1"/>
  <c r="N63" i="1" s="1"/>
  <c r="J10" i="1"/>
  <c r="K10" i="1" s="1"/>
  <c r="L10" i="1" s="1"/>
  <c r="E62" i="1"/>
  <c r="E60" i="1"/>
  <c r="D62" i="1"/>
  <c r="M62" i="1" s="1"/>
  <c r="N62" i="1" s="1"/>
  <c r="E59" i="1"/>
  <c r="E34" i="1"/>
  <c r="E52" i="1"/>
  <c r="D52" i="1"/>
  <c r="M52" i="1" s="1"/>
  <c r="N52" i="1" s="1"/>
  <c r="G50" i="1"/>
  <c r="H50" i="1" s="1"/>
  <c r="E43" i="1"/>
  <c r="H8" i="1"/>
  <c r="D11" i="1"/>
  <c r="M11" i="1" s="1"/>
  <c r="N11" i="1" s="1"/>
  <c r="E45" i="1"/>
  <c r="D32" i="1"/>
  <c r="M32" i="1" s="1"/>
  <c r="N32" i="1" s="1"/>
  <c r="G20" i="1"/>
  <c r="H20" i="1" s="1"/>
  <c r="H7" i="1"/>
  <c r="E11" i="1"/>
  <c r="E44" i="1"/>
  <c r="D31" i="1"/>
  <c r="M31" i="1" s="1"/>
  <c r="N31" i="1" s="1"/>
  <c r="E35" i="1"/>
  <c r="G30" i="1"/>
  <c r="H30" i="1" s="1"/>
  <c r="G13" i="1"/>
  <c r="H13" i="1" s="1"/>
  <c r="E55" i="1"/>
  <c r="E33" i="1"/>
  <c r="G27" i="1"/>
  <c r="H27" i="1" s="1"/>
  <c r="G11" i="1"/>
  <c r="H11" i="1" s="1"/>
  <c r="E54" i="1"/>
  <c r="E25" i="1"/>
  <c r="D19" i="1"/>
  <c r="M19" i="1" s="1"/>
  <c r="N19" i="1" s="1"/>
  <c r="D42" i="1"/>
  <c r="M42" i="1" s="1"/>
  <c r="N42" i="1" s="1"/>
  <c r="D34" i="1"/>
  <c r="G18" i="1"/>
  <c r="H18" i="1" s="1"/>
  <c r="E42" i="1"/>
  <c r="D51" i="1"/>
  <c r="M51" i="1" s="1"/>
  <c r="N51" i="1" s="1"/>
  <c r="D44" i="1"/>
  <c r="M44" i="1" s="1"/>
  <c r="N44" i="1" s="1"/>
  <c r="G28" i="1"/>
  <c r="H28" i="1" s="1"/>
  <c r="G26" i="1"/>
  <c r="H26" i="1" s="1"/>
  <c r="H10" i="1"/>
  <c r="E53" i="1"/>
  <c r="E15" i="1"/>
  <c r="D9" i="1"/>
  <c r="M9" i="1" s="1"/>
  <c r="N9" i="1" s="1"/>
  <c r="D41" i="1"/>
  <c r="M41" i="1" s="1"/>
  <c r="N41" i="1" s="1"/>
  <c r="G17" i="1"/>
  <c r="H17" i="1" s="1"/>
  <c r="G29" i="1"/>
  <c r="H29" i="1" s="1"/>
  <c r="D50" i="1"/>
  <c r="M50" i="1" s="1"/>
  <c r="N50" i="1" s="1"/>
  <c r="G12" i="1"/>
  <c r="H12" i="1" s="1"/>
  <c r="D49" i="1"/>
  <c r="G21" i="1"/>
  <c r="H21" i="1" s="1"/>
  <c r="H9" i="1"/>
  <c r="E24" i="1"/>
  <c r="D30" i="1"/>
  <c r="M30" i="1" s="1"/>
  <c r="N30" i="1" s="1"/>
  <c r="G38" i="1"/>
  <c r="H38" i="1" s="1"/>
  <c r="E8" i="1"/>
  <c r="E22" i="1"/>
  <c r="E21" i="1"/>
  <c r="D38" i="1"/>
  <c r="M38" i="1" s="1"/>
  <c r="N38" i="1" s="1"/>
  <c r="G36" i="1"/>
  <c r="H36" i="1" s="1"/>
  <c r="E40" i="1"/>
  <c r="E30" i="1"/>
  <c r="D14" i="1"/>
  <c r="M14" i="1" s="1"/>
  <c r="N14" i="1" s="1"/>
  <c r="D27" i="1"/>
  <c r="G35" i="1"/>
  <c r="H35" i="1" s="1"/>
  <c r="G22" i="1"/>
  <c r="H22" i="1" s="1"/>
  <c r="E12" i="1"/>
  <c r="E56" i="1"/>
  <c r="E46" i="1"/>
  <c r="E36" i="1"/>
  <c r="E26" i="1"/>
  <c r="E16" i="1"/>
  <c r="D20" i="1"/>
  <c r="M20" i="1" s="1"/>
  <c r="N20" i="1" s="1"/>
  <c r="D10" i="1"/>
  <c r="M10" i="1" s="1"/>
  <c r="N10" i="1" s="1"/>
  <c r="D53" i="1"/>
  <c r="M53" i="1" s="1"/>
  <c r="N53" i="1" s="1"/>
  <c r="D43" i="1"/>
  <c r="D33" i="1"/>
  <c r="M33" i="1" s="1"/>
  <c r="N33" i="1" s="1"/>
  <c r="D23" i="1"/>
  <c r="M23" i="1" s="1"/>
  <c r="N23" i="1" s="1"/>
  <c r="G41" i="1"/>
  <c r="H41" i="1" s="1"/>
  <c r="G31" i="1"/>
  <c r="H31" i="1" s="1"/>
  <c r="G69" i="1"/>
  <c r="H69" i="1" s="1"/>
  <c r="G59" i="1"/>
  <c r="H59" i="1" s="1"/>
  <c r="G49" i="1"/>
  <c r="G58" i="1"/>
  <c r="H58" i="1" s="1"/>
  <c r="G48" i="1"/>
  <c r="H48" i="1" s="1"/>
  <c r="D18" i="1"/>
  <c r="M18" i="1" s="1"/>
  <c r="N18" i="1" s="1"/>
  <c r="G57" i="1"/>
  <c r="H57" i="1" s="1"/>
  <c r="G56" i="1"/>
  <c r="H56" i="1" s="1"/>
  <c r="G55" i="1"/>
  <c r="H55" i="1" s="1"/>
  <c r="D8" i="1"/>
  <c r="M8" i="1" s="1"/>
  <c r="N8" i="1" s="1"/>
  <c r="G63" i="1"/>
  <c r="H63" i="1" s="1"/>
  <c r="G53" i="1"/>
  <c r="H53" i="1" s="1"/>
  <c r="G40" i="1"/>
  <c r="H40" i="1" s="1"/>
  <c r="G68" i="1"/>
  <c r="H68" i="1" s="1"/>
  <c r="E23" i="1"/>
  <c r="D16" i="1"/>
  <c r="M16" i="1" s="1"/>
  <c r="N16" i="1" s="1"/>
  <c r="D29" i="1"/>
  <c r="M29" i="1" s="1"/>
  <c r="N29" i="1" s="1"/>
  <c r="G47" i="1"/>
  <c r="H47" i="1" s="1"/>
  <c r="G65" i="1"/>
  <c r="H65" i="1" s="1"/>
  <c r="E41" i="1"/>
  <c r="D48" i="1"/>
  <c r="M48" i="1" s="1"/>
  <c r="N48" i="1" s="1"/>
  <c r="G54" i="1"/>
  <c r="H54" i="1" s="1"/>
  <c r="G25" i="1"/>
  <c r="H25" i="1" s="1"/>
  <c r="G16" i="1"/>
  <c r="H16" i="1" s="1"/>
  <c r="E5" i="1"/>
  <c r="E49" i="1"/>
  <c r="E39" i="1"/>
  <c r="E29" i="1"/>
  <c r="E19" i="1"/>
  <c r="D13" i="1"/>
  <c r="M13" i="1" s="1"/>
  <c r="N13" i="1" s="1"/>
  <c r="D56" i="1"/>
  <c r="M56" i="1" s="1"/>
  <c r="N56" i="1" s="1"/>
  <c r="D46" i="1"/>
  <c r="M46" i="1" s="1"/>
  <c r="N46" i="1" s="1"/>
  <c r="D36" i="1"/>
  <c r="M36" i="1" s="1"/>
  <c r="N36" i="1" s="1"/>
  <c r="D26" i="1"/>
  <c r="M26" i="1" s="1"/>
  <c r="N26" i="1" s="1"/>
  <c r="G44" i="1"/>
  <c r="H44" i="1" s="1"/>
  <c r="G34" i="1"/>
  <c r="H34" i="1" s="1"/>
  <c r="G62" i="1"/>
  <c r="H62" i="1" s="1"/>
  <c r="G52" i="1"/>
  <c r="H52" i="1" s="1"/>
  <c r="E9" i="1"/>
  <c r="D17" i="1"/>
  <c r="G66" i="1"/>
  <c r="H66" i="1" s="1"/>
  <c r="G37" i="1"/>
  <c r="H37" i="1" s="1"/>
  <c r="E31" i="1"/>
  <c r="D15" i="1"/>
  <c r="M15" i="1" s="1"/>
  <c r="N15" i="1" s="1"/>
  <c r="E50" i="1"/>
  <c r="D37" i="1"/>
  <c r="M37" i="1" s="1"/>
  <c r="N37" i="1" s="1"/>
  <c r="G24" i="1"/>
  <c r="H24" i="1" s="1"/>
  <c r="G15" i="1"/>
  <c r="H15" i="1" s="1"/>
  <c r="E14" i="1"/>
  <c r="E48" i="1"/>
  <c r="E38" i="1"/>
  <c r="E28" i="1"/>
  <c r="E18" i="1"/>
  <c r="D12" i="1"/>
  <c r="M12" i="1" s="1"/>
  <c r="N12" i="1" s="1"/>
  <c r="D55" i="1"/>
  <c r="M55" i="1" s="1"/>
  <c r="N55" i="1" s="1"/>
  <c r="D45" i="1"/>
  <c r="M45" i="1" s="1"/>
  <c r="N45" i="1" s="1"/>
  <c r="D35" i="1"/>
  <c r="M35" i="1" s="1"/>
  <c r="N35" i="1" s="1"/>
  <c r="D25" i="1"/>
  <c r="M25" i="1" s="1"/>
  <c r="N25" i="1" s="1"/>
  <c r="G43" i="1"/>
  <c r="H43" i="1" s="1"/>
  <c r="G33" i="1"/>
  <c r="H33" i="1" s="1"/>
  <c r="G71" i="1"/>
  <c r="H71" i="1" s="1"/>
  <c r="G61" i="1"/>
  <c r="H61" i="1" s="1"/>
  <c r="G51" i="1"/>
  <c r="H51" i="1" s="1"/>
  <c r="E10" i="1"/>
  <c r="G39" i="1"/>
  <c r="H39" i="1" s="1"/>
  <c r="G67" i="1"/>
  <c r="H67" i="1" s="1"/>
  <c r="E32" i="1"/>
  <c r="D39" i="1"/>
  <c r="M39" i="1" s="1"/>
  <c r="N39" i="1" s="1"/>
  <c r="E7" i="1"/>
  <c r="E51" i="1"/>
  <c r="D28" i="1"/>
  <c r="M28" i="1" s="1"/>
  <c r="N28" i="1" s="1"/>
  <c r="G46" i="1"/>
  <c r="H46" i="1" s="1"/>
  <c r="G64" i="1"/>
  <c r="H64" i="1" s="1"/>
  <c r="E20" i="1"/>
  <c r="D47" i="1"/>
  <c r="M47" i="1" s="1"/>
  <c r="N47" i="1" s="1"/>
  <c r="G45" i="1"/>
  <c r="H45" i="1" s="1"/>
  <c r="G23" i="1"/>
  <c r="H23" i="1" s="1"/>
  <c r="G14" i="1"/>
  <c r="H14" i="1" s="1"/>
  <c r="E13" i="1"/>
  <c r="E47" i="1"/>
  <c r="E37" i="1"/>
  <c r="E27" i="1"/>
  <c r="E17" i="1"/>
  <c r="G42" i="1"/>
  <c r="H42" i="1" s="1"/>
  <c r="G32" i="1"/>
  <c r="H32" i="1" s="1"/>
  <c r="G70" i="1"/>
  <c r="H70" i="1" s="1"/>
  <c r="G60" i="1"/>
  <c r="H60" i="1" s="1"/>
  <c r="M68" i="1"/>
  <c r="N68" i="1" s="1"/>
  <c r="M67" i="1"/>
  <c r="N67" i="1" s="1"/>
  <c r="M66" i="1"/>
  <c r="N66" i="1" s="1"/>
  <c r="M61" i="1"/>
  <c r="N61" i="1" s="1"/>
  <c r="M60" i="1"/>
  <c r="N60" i="1" s="1"/>
  <c r="M59" i="1"/>
  <c r="N59" i="1" s="1"/>
  <c r="N99" i="5"/>
  <c r="N96" i="5"/>
  <c r="N97" i="5"/>
  <c r="N98" i="5"/>
  <c r="M90" i="5"/>
  <c r="M93" i="5"/>
  <c r="M94" i="5"/>
  <c r="N95" i="5" s="1"/>
  <c r="M88" i="5"/>
  <c r="M89" i="5"/>
  <c r="M91" i="5"/>
  <c r="M87" i="5"/>
  <c r="M92" i="5"/>
  <c r="H49" i="1"/>
  <c r="M43" i="1"/>
  <c r="N43" i="1" s="1"/>
  <c r="M34" i="1"/>
  <c r="N34" i="1" s="1"/>
  <c r="D21" i="1"/>
  <c r="M21" i="1" s="1"/>
  <c r="N21" i="1" s="1"/>
  <c r="D7" i="1"/>
  <c r="M7" i="1" s="1"/>
  <c r="N7" i="1" s="1"/>
  <c r="D6" i="1"/>
  <c r="M6" i="1" s="1"/>
  <c r="N6" i="1" s="1"/>
  <c r="D5" i="1"/>
  <c r="E6" i="1"/>
  <c r="M83" i="5"/>
  <c r="M85" i="5"/>
  <c r="M82" i="5"/>
  <c r="M81" i="5"/>
  <c r="M84" i="5"/>
  <c r="M86" i="5"/>
  <c r="H6" i="1"/>
  <c r="Y20" i="2"/>
  <c r="N69" i="1" l="1"/>
  <c r="N71" i="1"/>
  <c r="N70" i="1"/>
  <c r="N94" i="5"/>
  <c r="N93" i="5"/>
  <c r="N92" i="5"/>
  <c r="N91" i="5"/>
  <c r="N88" i="5"/>
  <c r="N87" i="5"/>
  <c r="N89" i="5"/>
  <c r="N90" i="5"/>
  <c r="M49" i="1"/>
  <c r="N49" i="1" s="1"/>
  <c r="N84" i="5"/>
  <c r="N86" i="5"/>
  <c r="N85" i="5"/>
  <c r="M27" i="1"/>
  <c r="N27" i="1" s="1"/>
  <c r="N82" i="5"/>
  <c r="N83" i="5"/>
  <c r="M17" i="1"/>
  <c r="N17" i="1" s="1"/>
</calcChain>
</file>

<file path=xl/sharedStrings.xml><?xml version="1.0" encoding="utf-8"?>
<sst xmlns="http://schemas.openxmlformats.org/spreadsheetml/2006/main" count="145" uniqueCount="94">
  <si>
    <t>Ziel:</t>
  </si>
  <si>
    <t>Zeitpunkt</t>
  </si>
  <si>
    <t>Stand</t>
  </si>
  <si>
    <t>Rest</t>
  </si>
  <si>
    <t>Restzeit (h)</t>
  </si>
  <si>
    <t>Geschafft</t>
  </si>
  <si>
    <t>Restzeit (Tage)</t>
  </si>
  <si>
    <t>Zeit vergangen (h)</t>
  </si>
  <si>
    <t>Garagenplätze</t>
  </si>
  <si>
    <t>S</t>
  </si>
  <si>
    <t>A</t>
  </si>
  <si>
    <t>B</t>
  </si>
  <si>
    <t>C</t>
  </si>
  <si>
    <t>D</t>
  </si>
  <si>
    <t>E</t>
  </si>
  <si>
    <t>F</t>
  </si>
  <si>
    <t>Schnellberechnung</t>
  </si>
  <si>
    <t>Sieg</t>
  </si>
  <si>
    <t>Niederlage</t>
  </si>
  <si>
    <t>1 Rennen</t>
  </si>
  <si>
    <t>5 Rennen</t>
  </si>
  <si>
    <t>15 Rennen</t>
  </si>
  <si>
    <t>30 Rennen</t>
  </si>
  <si>
    <t>Teilnahme</t>
  </si>
  <si>
    <t>Top 50%</t>
  </si>
  <si>
    <t>Top 25%</t>
  </si>
  <si>
    <t>MVP</t>
  </si>
  <si>
    <t>x</t>
  </si>
  <si>
    <t>Summe:</t>
  </si>
  <si>
    <t>Multiplikator</t>
  </si>
  <si>
    <t>Routinier</t>
  </si>
  <si>
    <t>Top 10%</t>
  </si>
  <si>
    <t>Auto</t>
  </si>
  <si>
    <t>Tag</t>
  </si>
  <si>
    <t>Quelle</t>
  </si>
  <si>
    <t>Kampagne</t>
  </si>
  <si>
    <t>Ceramic</t>
  </si>
  <si>
    <t>McLaren 12C</t>
  </si>
  <si>
    <t>Porsche 911 Turbo S 3.8 (991.2)</t>
  </si>
  <si>
    <t>Koenigsegg Agera RS</t>
  </si>
  <si>
    <t>RQ</t>
  </si>
  <si>
    <t>Anderer Spieler:</t>
  </si>
  <si>
    <t>Verbraucht</t>
  </si>
  <si>
    <t>Verbraucht (bis 17.08.):</t>
  </si>
  <si>
    <t>Nissan GT-R Egoist (R35)</t>
  </si>
  <si>
    <t>&lt;offen&gt;</t>
  </si>
  <si>
    <t>Tage</t>
  </si>
  <si>
    <t>-</t>
  </si>
  <si>
    <t>Bentley Continental GT</t>
  </si>
  <si>
    <t>Tages-Rennpaket</t>
  </si>
  <si>
    <t>Carbon Fiber</t>
  </si>
  <si>
    <t>Bentley Continental GT3-R</t>
  </si>
  <si>
    <t>Porsche 959</t>
  </si>
  <si>
    <t>Aston Martin DBS Superleggera</t>
  </si>
  <si>
    <t>Ariel Atom 3.5 Supercharged</t>
  </si>
  <si>
    <t>BMW M5</t>
  </si>
  <si>
    <t>Porsche Taycan Turbo S</t>
  </si>
  <si>
    <t>Lancia Delta HF Integrale 16v</t>
  </si>
  <si>
    <t>Preisauto</t>
  </si>
  <si>
    <t>Chevrolet Corvette Z06 (C8)</t>
  </si>
  <si>
    <t>Chevrolet CERV III</t>
  </si>
  <si>
    <t>Dodge Viper ACR</t>
  </si>
  <si>
    <t>Lamborghini Murciélago LP 670-4 SuperVeloce</t>
  </si>
  <si>
    <t>Audi RS e-tron GT</t>
  </si>
  <si>
    <t>Lotus Evora GT4 Concept</t>
  </si>
  <si>
    <t>Aston Martin DBX</t>
  </si>
  <si>
    <t>Mercedes-AMG GT 4-Door Coupé</t>
  </si>
  <si>
    <t>Pagani Zonda Roadster F</t>
  </si>
  <si>
    <t>Nissan R382</t>
  </si>
  <si>
    <t>Mitsubishi Lancer Evolution VII WRC</t>
  </si>
  <si>
    <t>BMW X4 Competition (F98)</t>
  </si>
  <si>
    <t>Chevrolet Corvette IMSA GTO (C4)</t>
  </si>
  <si>
    <t>BMW M3 GT (E92)</t>
  </si>
  <si>
    <t>Lancia ECV</t>
  </si>
  <si>
    <t>Opel Kadett Rallye E 4S</t>
  </si>
  <si>
    <t>Lamborghini Aventador Coupé</t>
  </si>
  <si>
    <t>McLaren 720S Spider</t>
  </si>
  <si>
    <t>McLaren Odds: Enhanced</t>
  </si>
  <si>
    <t>McLaren 650S GT3</t>
  </si>
  <si>
    <t>McLaren: Special</t>
  </si>
  <si>
    <t>McLaren 600LT Coupe</t>
  </si>
  <si>
    <t>9th: Preisauto</t>
  </si>
  <si>
    <t>Suzuki Pikes Peak XL7</t>
  </si>
  <si>
    <t>Voll verbessert</t>
  </si>
  <si>
    <t>Gesamt</t>
  </si>
  <si>
    <t>Aston Martin DBR22</t>
  </si>
  <si>
    <t>Gold / Stunde (gesamt)</t>
  </si>
  <si>
    <t>Gold / Stunde (letzte 3)</t>
  </si>
  <si>
    <t>Gold / Tag (letzte 3)</t>
  </si>
  <si>
    <t>Differenz (gesamt)</t>
  </si>
  <si>
    <t>Differenz (letzte 3)</t>
  </si>
  <si>
    <t>Zeit vergangen (h, letzte 3)</t>
  </si>
  <si>
    <t>Ginetta G55 GT4</t>
  </si>
  <si>
    <t>Halloween (Premium-Lite)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</si>
</sst>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9">
    <xf numFmtId="0" fontId="0" fillId="0" borderId="0" xfId="0"/>
    <xf numFmtId="22" fontId="0" fillId="0" borderId="0" xfId="0" applyNumberFormat="1"/>
    <xf numFmtId="164" fontId="0" fillId="0" borderId="0" xfId="0" applyNumberFormat="1"/>
    <xf numFmtId="0" fontId="1" fillId="2" borderId="0" xfId="0" applyFont="1" applyFill="1"/>
    <xf numFmtId="165" fontId="0" fillId="0" borderId="0" xfId="1" applyNumberFormat="1" applyFont="1"/>
    <xf numFmtId="1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1" fillId="3" borderId="0" xfId="0" applyFont="1" applyFill="1"/>
    <xf numFmtId="0" fontId="0" fillId="0" borderId="0" xfId="1" applyNumberFormat="1" applyFont="1"/>
    <xf numFmtId="0" fontId="0" fillId="0" borderId="0" xfId="1" applyNumberFormat="1" applyFont="1" applyBorder="1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22" fontId="0" fillId="0" borderId="2" xfId="0" applyNumberFormat="1" applyBorder="1"/>
    <xf numFmtId="0" fontId="0" fillId="0" borderId="0" xfId="0" applyAlignment="1">
      <alignment horizontal="right"/>
    </xf>
    <xf numFmtId="0" fontId="0" fillId="4" borderId="0" xfId="0" applyFill="1"/>
    <xf numFmtId="0" fontId="0" fillId="4" borderId="0" xfId="0" applyFill="1" applyAlignment="1">
      <alignment horizontal="center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Garagenplätze!$C$1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cat>
            <c:numRef>
              <c:f>Garagenplätze!$A$2:$A$100</c:f>
              <c:numCache>
                <c:formatCode>m/d/yy\ h:mm</c:formatCode>
                <c:ptCount val="99"/>
                <c:pt idx="0">
                  <c:v>45866.381249999999</c:v>
                </c:pt>
                <c:pt idx="1">
                  <c:v>45869.824999999997</c:v>
                </c:pt>
                <c:pt idx="2">
                  <c:v>45870.319444444445</c:v>
                </c:pt>
                <c:pt idx="3">
                  <c:v>45871.345138888886</c:v>
                </c:pt>
                <c:pt idx="4">
                  <c:v>45872.334722222222</c:v>
                </c:pt>
                <c:pt idx="5">
                  <c:v>45873.349305555559</c:v>
                </c:pt>
                <c:pt idx="6">
                  <c:v>45875.777777777781</c:v>
                </c:pt>
                <c:pt idx="7">
                  <c:v>45877.307638888888</c:v>
                </c:pt>
                <c:pt idx="8">
                  <c:v>45878.686805555553</c:v>
                </c:pt>
                <c:pt idx="9">
                  <c:v>45879.362500000003</c:v>
                </c:pt>
                <c:pt idx="10">
                  <c:v>45880.517361111109</c:v>
                </c:pt>
                <c:pt idx="11">
                  <c:v>45880.823611111111</c:v>
                </c:pt>
                <c:pt idx="12">
                  <c:v>45881.34375</c:v>
                </c:pt>
                <c:pt idx="13">
                  <c:v>45883.34375</c:v>
                </c:pt>
                <c:pt idx="14">
                  <c:v>45886.432638888888</c:v>
                </c:pt>
                <c:pt idx="15">
                  <c:v>45887.292361111111</c:v>
                </c:pt>
                <c:pt idx="16">
                  <c:v>45887.37777777778</c:v>
                </c:pt>
                <c:pt idx="17">
                  <c:v>45888.345138888886</c:v>
                </c:pt>
                <c:pt idx="18">
                  <c:v>45890.402083333334</c:v>
                </c:pt>
                <c:pt idx="19">
                  <c:v>45907.818055555559</c:v>
                </c:pt>
                <c:pt idx="20">
                  <c:v>45910.306944444441</c:v>
                </c:pt>
                <c:pt idx="21">
                  <c:v>45911.695833333331</c:v>
                </c:pt>
                <c:pt idx="22">
                  <c:v>45913.683333333334</c:v>
                </c:pt>
                <c:pt idx="23">
                  <c:v>45916.835416666669</c:v>
                </c:pt>
                <c:pt idx="24">
                  <c:v>45918.8</c:v>
                </c:pt>
                <c:pt idx="25">
                  <c:v>45920.895138888889</c:v>
                </c:pt>
                <c:pt idx="26">
                  <c:v>45922.844444444447</c:v>
                </c:pt>
                <c:pt idx="27">
                  <c:v>45925.295138888891</c:v>
                </c:pt>
                <c:pt idx="28">
                  <c:v>45926.935416666667</c:v>
                </c:pt>
                <c:pt idx="29">
                  <c:v>45929.8125</c:v>
                </c:pt>
                <c:pt idx="30">
                  <c:v>45931.881944444445</c:v>
                </c:pt>
                <c:pt idx="31">
                  <c:v>45936.714583333334</c:v>
                </c:pt>
                <c:pt idx="32">
                  <c:v>45938.879166666666</c:v>
                </c:pt>
                <c:pt idx="33">
                  <c:v>45940.458333333336</c:v>
                </c:pt>
                <c:pt idx="34">
                  <c:v>45944.378472222219</c:v>
                </c:pt>
                <c:pt idx="35">
                  <c:v>45946.569444444445</c:v>
                </c:pt>
                <c:pt idx="36">
                  <c:v>45950.829861111109</c:v>
                </c:pt>
                <c:pt idx="37">
                  <c:v>45957.458333333336</c:v>
                </c:pt>
                <c:pt idx="38">
                  <c:v>45963.807638888888</c:v>
                </c:pt>
                <c:pt idx="39">
                  <c:v>45975.456250000003</c:v>
                </c:pt>
                <c:pt idx="40">
                  <c:v>45981.368055555555</c:v>
                </c:pt>
                <c:pt idx="41">
                  <c:v>45986.355555555558</c:v>
                </c:pt>
                <c:pt idx="42">
                  <c:v>45992.354166666664</c:v>
                </c:pt>
                <c:pt idx="43">
                  <c:v>46009.804166666669</c:v>
                </c:pt>
                <c:pt idx="44">
                  <c:v>46016.642361111109</c:v>
                </c:pt>
                <c:pt idx="45">
                  <c:v>46021.345833333333</c:v>
                </c:pt>
                <c:pt idx="46">
                  <c:v>46023.463888888888</c:v>
                </c:pt>
                <c:pt idx="47">
                  <c:v>46024.894444444442</c:v>
                </c:pt>
                <c:pt idx="48">
                  <c:v>46030.871527777781</c:v>
                </c:pt>
                <c:pt idx="49">
                  <c:v>46040.854166666664</c:v>
                </c:pt>
                <c:pt idx="50">
                  <c:v>46042.34375</c:v>
                </c:pt>
                <c:pt idx="51">
                  <c:v>46048.908333333333</c:v>
                </c:pt>
                <c:pt idx="52">
                  <c:v>46063.785416666666</c:v>
                </c:pt>
                <c:pt idx="53">
                  <c:v>46072.872916666667</c:v>
                </c:pt>
                <c:pt idx="54">
                  <c:v>46086.3125</c:v>
                </c:pt>
                <c:pt idx="55">
                  <c:v>46092.738194444442</c:v>
                </c:pt>
                <c:pt idx="56">
                  <c:v>46094.709722222222</c:v>
                </c:pt>
                <c:pt idx="57">
                  <c:v>46098.804166666669</c:v>
                </c:pt>
                <c:pt idx="58">
                  <c:v>46103.474999999999</c:v>
                </c:pt>
                <c:pt idx="59">
                  <c:v>46112.683333333334</c:v>
                </c:pt>
                <c:pt idx="60">
                  <c:v>46125.882638888892</c:v>
                </c:pt>
                <c:pt idx="61">
                  <c:v>46129.325694444444</c:v>
                </c:pt>
                <c:pt idx="62">
                  <c:v>46139.439583333333</c:v>
                </c:pt>
                <c:pt idx="63">
                  <c:v>46142.370138888888</c:v>
                </c:pt>
                <c:pt idx="64">
                  <c:v>46147.324305555558</c:v>
                </c:pt>
                <c:pt idx="65">
                  <c:v>46153.336805555555</c:v>
                </c:pt>
                <c:pt idx="66">
                  <c:v>46161.819444444445</c:v>
                </c:pt>
                <c:pt idx="67">
                  <c:v>46171.597222222219</c:v>
                </c:pt>
                <c:pt idx="68">
                  <c:v>46180.511111111111</c:v>
                </c:pt>
                <c:pt idx="69">
                  <c:v>46185.36041666667</c:v>
                </c:pt>
                <c:pt idx="70">
                  <c:v>46188.48333333333</c:v>
                </c:pt>
                <c:pt idx="71">
                  <c:v>46201.859027777777</c:v>
                </c:pt>
                <c:pt idx="72">
                  <c:v>46208.615277777775</c:v>
                </c:pt>
                <c:pt idx="73">
                  <c:v>46224.347222222219</c:v>
                </c:pt>
                <c:pt idx="74">
                  <c:v>46231.913888888892</c:v>
                </c:pt>
                <c:pt idx="75">
                  <c:v>46232.916666666664</c:v>
                </c:pt>
                <c:pt idx="76">
                  <c:v>46257.660416666666</c:v>
                </c:pt>
                <c:pt idx="77">
                  <c:v>46264.447916666664</c:v>
                </c:pt>
                <c:pt idx="78">
                  <c:v>46265.838888888888</c:v>
                </c:pt>
                <c:pt idx="79">
                  <c:v>46268.629166666666</c:v>
                </c:pt>
                <c:pt idx="80">
                  <c:v>46273.67083333333</c:v>
                </c:pt>
                <c:pt idx="81">
                  <c:v>46280.326388888891</c:v>
                </c:pt>
                <c:pt idx="82">
                  <c:v>46287.480555555558</c:v>
                </c:pt>
                <c:pt idx="83">
                  <c:v>46291.854861111111</c:v>
                </c:pt>
                <c:pt idx="84">
                  <c:v>46301.308333333334</c:v>
                </c:pt>
                <c:pt idx="85">
                  <c:v>46303.387499999997</c:v>
                </c:pt>
                <c:pt idx="86">
                  <c:v>46306.868750000001</c:v>
                </c:pt>
                <c:pt idx="87">
                  <c:v>46308.348611111112</c:v>
                </c:pt>
                <c:pt idx="88">
                  <c:v>46310.867361111108</c:v>
                </c:pt>
              </c:numCache>
            </c:numRef>
          </c:cat>
          <c:val>
            <c:numRef>
              <c:f>Garagenplätze!$C$2:$C$100</c:f>
              <c:numCache>
                <c:formatCode>General</c:formatCode>
                <c:ptCount val="99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15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13</c:v>
                </c:pt>
                <c:pt idx="18">
                  <c:v>14</c:v>
                </c:pt>
                <c:pt idx="19">
                  <c:v>27</c:v>
                </c:pt>
                <c:pt idx="20">
                  <c:v>23</c:v>
                </c:pt>
                <c:pt idx="21">
                  <c:v>27</c:v>
                </c:pt>
                <c:pt idx="22">
                  <c:v>31</c:v>
                </c:pt>
                <c:pt idx="23">
                  <c:v>29</c:v>
                </c:pt>
                <c:pt idx="24">
                  <c:v>37</c:v>
                </c:pt>
                <c:pt idx="25">
                  <c:v>37</c:v>
                </c:pt>
                <c:pt idx="26">
                  <c:v>38</c:v>
                </c:pt>
                <c:pt idx="27">
                  <c:v>37</c:v>
                </c:pt>
                <c:pt idx="28">
                  <c:v>37</c:v>
                </c:pt>
                <c:pt idx="29">
                  <c:v>33</c:v>
                </c:pt>
                <c:pt idx="30">
                  <c:v>35</c:v>
                </c:pt>
                <c:pt idx="31">
                  <c:v>40</c:v>
                </c:pt>
                <c:pt idx="32">
                  <c:v>40</c:v>
                </c:pt>
                <c:pt idx="33">
                  <c:v>40</c:v>
                </c:pt>
                <c:pt idx="34">
                  <c:v>40</c:v>
                </c:pt>
                <c:pt idx="35">
                  <c:v>41</c:v>
                </c:pt>
                <c:pt idx="36">
                  <c:v>41</c:v>
                </c:pt>
                <c:pt idx="37">
                  <c:v>42</c:v>
                </c:pt>
                <c:pt idx="38">
                  <c:v>40</c:v>
                </c:pt>
                <c:pt idx="39">
                  <c:v>39</c:v>
                </c:pt>
                <c:pt idx="40">
                  <c:v>41</c:v>
                </c:pt>
                <c:pt idx="41">
                  <c:v>41</c:v>
                </c:pt>
                <c:pt idx="42">
                  <c:v>51</c:v>
                </c:pt>
                <c:pt idx="43">
                  <c:v>74</c:v>
                </c:pt>
                <c:pt idx="44">
                  <c:v>84</c:v>
                </c:pt>
                <c:pt idx="45">
                  <c:v>81</c:v>
                </c:pt>
                <c:pt idx="46">
                  <c:v>83</c:v>
                </c:pt>
                <c:pt idx="47">
                  <c:v>84</c:v>
                </c:pt>
                <c:pt idx="48">
                  <c:v>88</c:v>
                </c:pt>
                <c:pt idx="49">
                  <c:v>91</c:v>
                </c:pt>
                <c:pt idx="50">
                  <c:v>82</c:v>
                </c:pt>
                <c:pt idx="51">
                  <c:v>88</c:v>
                </c:pt>
                <c:pt idx="52">
                  <c:v>92</c:v>
                </c:pt>
                <c:pt idx="53">
                  <c:v>92</c:v>
                </c:pt>
                <c:pt idx="54">
                  <c:v>93</c:v>
                </c:pt>
                <c:pt idx="55">
                  <c:v>99</c:v>
                </c:pt>
                <c:pt idx="56">
                  <c:v>100</c:v>
                </c:pt>
                <c:pt idx="57">
                  <c:v>103</c:v>
                </c:pt>
                <c:pt idx="58">
                  <c:v>108</c:v>
                </c:pt>
                <c:pt idx="59">
                  <c:v>116</c:v>
                </c:pt>
                <c:pt idx="60">
                  <c:v>128</c:v>
                </c:pt>
                <c:pt idx="61">
                  <c:v>127</c:v>
                </c:pt>
                <c:pt idx="62">
                  <c:v>130</c:v>
                </c:pt>
                <c:pt idx="63">
                  <c:v>132</c:v>
                </c:pt>
                <c:pt idx="64">
                  <c:v>137</c:v>
                </c:pt>
                <c:pt idx="65">
                  <c:v>134</c:v>
                </c:pt>
                <c:pt idx="66">
                  <c:v>143</c:v>
                </c:pt>
                <c:pt idx="67">
                  <c:v>144</c:v>
                </c:pt>
                <c:pt idx="68">
                  <c:v>138</c:v>
                </c:pt>
                <c:pt idx="69">
                  <c:v>141</c:v>
                </c:pt>
                <c:pt idx="70">
                  <c:v>137</c:v>
                </c:pt>
                <c:pt idx="71">
                  <c:v>152</c:v>
                </c:pt>
                <c:pt idx="72">
                  <c:v>155</c:v>
                </c:pt>
                <c:pt idx="73">
                  <c:v>162</c:v>
                </c:pt>
                <c:pt idx="74">
                  <c:v>157</c:v>
                </c:pt>
                <c:pt idx="75">
                  <c:v>156</c:v>
                </c:pt>
                <c:pt idx="76">
                  <c:v>161</c:v>
                </c:pt>
                <c:pt idx="77">
                  <c:v>166</c:v>
                </c:pt>
                <c:pt idx="78">
                  <c:v>167</c:v>
                </c:pt>
                <c:pt idx="79">
                  <c:v>157</c:v>
                </c:pt>
                <c:pt idx="80">
                  <c:v>163</c:v>
                </c:pt>
                <c:pt idx="81">
                  <c:v>174</c:v>
                </c:pt>
                <c:pt idx="82">
                  <c:v>169</c:v>
                </c:pt>
                <c:pt idx="83">
                  <c:v>166</c:v>
                </c:pt>
                <c:pt idx="84">
                  <c:v>172</c:v>
                </c:pt>
                <c:pt idx="85">
                  <c:v>178</c:v>
                </c:pt>
                <c:pt idx="86">
                  <c:v>186</c:v>
                </c:pt>
                <c:pt idx="87">
                  <c:v>184</c:v>
                </c:pt>
                <c:pt idx="88">
                  <c:v>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6A-AE4A-9BF6-2023E608562A}"/>
            </c:ext>
          </c:extLst>
        </c:ser>
        <c:ser>
          <c:idx val="1"/>
          <c:order val="1"/>
          <c:tx>
            <c:strRef>
              <c:f>Garagenplätze!$D$1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Garagenplätze!$A$2:$A$100</c:f>
              <c:numCache>
                <c:formatCode>m/d/yy\ h:mm</c:formatCode>
                <c:ptCount val="99"/>
                <c:pt idx="0">
                  <c:v>45866.381249999999</c:v>
                </c:pt>
                <c:pt idx="1">
                  <c:v>45869.824999999997</c:v>
                </c:pt>
                <c:pt idx="2">
                  <c:v>45870.319444444445</c:v>
                </c:pt>
                <c:pt idx="3">
                  <c:v>45871.345138888886</c:v>
                </c:pt>
                <c:pt idx="4">
                  <c:v>45872.334722222222</c:v>
                </c:pt>
                <c:pt idx="5">
                  <c:v>45873.349305555559</c:v>
                </c:pt>
                <c:pt idx="6">
                  <c:v>45875.777777777781</c:v>
                </c:pt>
                <c:pt idx="7">
                  <c:v>45877.307638888888</c:v>
                </c:pt>
                <c:pt idx="8">
                  <c:v>45878.686805555553</c:v>
                </c:pt>
                <c:pt idx="9">
                  <c:v>45879.362500000003</c:v>
                </c:pt>
                <c:pt idx="10">
                  <c:v>45880.517361111109</c:v>
                </c:pt>
                <c:pt idx="11">
                  <c:v>45880.823611111111</c:v>
                </c:pt>
                <c:pt idx="12">
                  <c:v>45881.34375</c:v>
                </c:pt>
                <c:pt idx="13">
                  <c:v>45883.34375</c:v>
                </c:pt>
                <c:pt idx="14">
                  <c:v>45886.432638888888</c:v>
                </c:pt>
                <c:pt idx="15">
                  <c:v>45887.292361111111</c:v>
                </c:pt>
                <c:pt idx="16">
                  <c:v>45887.37777777778</c:v>
                </c:pt>
                <c:pt idx="17">
                  <c:v>45888.345138888886</c:v>
                </c:pt>
                <c:pt idx="18">
                  <c:v>45890.402083333334</c:v>
                </c:pt>
                <c:pt idx="19">
                  <c:v>45907.818055555559</c:v>
                </c:pt>
                <c:pt idx="20">
                  <c:v>45910.306944444441</c:v>
                </c:pt>
                <c:pt idx="21">
                  <c:v>45911.695833333331</c:v>
                </c:pt>
                <c:pt idx="22">
                  <c:v>45913.683333333334</c:v>
                </c:pt>
                <c:pt idx="23">
                  <c:v>45916.835416666669</c:v>
                </c:pt>
                <c:pt idx="24">
                  <c:v>45918.8</c:v>
                </c:pt>
                <c:pt idx="25">
                  <c:v>45920.895138888889</c:v>
                </c:pt>
                <c:pt idx="26">
                  <c:v>45922.844444444447</c:v>
                </c:pt>
                <c:pt idx="27">
                  <c:v>45925.295138888891</c:v>
                </c:pt>
                <c:pt idx="28">
                  <c:v>45926.935416666667</c:v>
                </c:pt>
                <c:pt idx="29">
                  <c:v>45929.8125</c:v>
                </c:pt>
                <c:pt idx="30">
                  <c:v>45931.881944444445</c:v>
                </c:pt>
                <c:pt idx="31">
                  <c:v>45936.714583333334</c:v>
                </c:pt>
                <c:pt idx="32">
                  <c:v>45938.879166666666</c:v>
                </c:pt>
                <c:pt idx="33">
                  <c:v>45940.458333333336</c:v>
                </c:pt>
                <c:pt idx="34">
                  <c:v>45944.378472222219</c:v>
                </c:pt>
                <c:pt idx="35">
                  <c:v>45946.569444444445</c:v>
                </c:pt>
                <c:pt idx="36">
                  <c:v>45950.829861111109</c:v>
                </c:pt>
                <c:pt idx="37">
                  <c:v>45957.458333333336</c:v>
                </c:pt>
                <c:pt idx="38">
                  <c:v>45963.807638888888</c:v>
                </c:pt>
                <c:pt idx="39">
                  <c:v>45975.456250000003</c:v>
                </c:pt>
                <c:pt idx="40">
                  <c:v>45981.368055555555</c:v>
                </c:pt>
                <c:pt idx="41">
                  <c:v>45986.355555555558</c:v>
                </c:pt>
                <c:pt idx="42">
                  <c:v>45992.354166666664</c:v>
                </c:pt>
                <c:pt idx="43">
                  <c:v>46009.804166666669</c:v>
                </c:pt>
                <c:pt idx="44">
                  <c:v>46016.642361111109</c:v>
                </c:pt>
                <c:pt idx="45">
                  <c:v>46021.345833333333</c:v>
                </c:pt>
                <c:pt idx="46">
                  <c:v>46023.463888888888</c:v>
                </c:pt>
                <c:pt idx="47">
                  <c:v>46024.894444444442</c:v>
                </c:pt>
                <c:pt idx="48">
                  <c:v>46030.871527777781</c:v>
                </c:pt>
                <c:pt idx="49">
                  <c:v>46040.854166666664</c:v>
                </c:pt>
                <c:pt idx="50">
                  <c:v>46042.34375</c:v>
                </c:pt>
                <c:pt idx="51">
                  <c:v>46048.908333333333</c:v>
                </c:pt>
                <c:pt idx="52">
                  <c:v>46063.785416666666</c:v>
                </c:pt>
                <c:pt idx="53">
                  <c:v>46072.872916666667</c:v>
                </c:pt>
                <c:pt idx="54">
                  <c:v>46086.3125</c:v>
                </c:pt>
                <c:pt idx="55">
                  <c:v>46092.738194444442</c:v>
                </c:pt>
                <c:pt idx="56">
                  <c:v>46094.709722222222</c:v>
                </c:pt>
                <c:pt idx="57">
                  <c:v>46098.804166666669</c:v>
                </c:pt>
                <c:pt idx="58">
                  <c:v>46103.474999999999</c:v>
                </c:pt>
                <c:pt idx="59">
                  <c:v>46112.683333333334</c:v>
                </c:pt>
                <c:pt idx="60">
                  <c:v>46125.882638888892</c:v>
                </c:pt>
                <c:pt idx="61">
                  <c:v>46129.325694444444</c:v>
                </c:pt>
                <c:pt idx="62">
                  <c:v>46139.439583333333</c:v>
                </c:pt>
                <c:pt idx="63">
                  <c:v>46142.370138888888</c:v>
                </c:pt>
                <c:pt idx="64">
                  <c:v>46147.324305555558</c:v>
                </c:pt>
                <c:pt idx="65">
                  <c:v>46153.336805555555</c:v>
                </c:pt>
                <c:pt idx="66">
                  <c:v>46161.819444444445</c:v>
                </c:pt>
                <c:pt idx="67">
                  <c:v>46171.597222222219</c:v>
                </c:pt>
                <c:pt idx="68">
                  <c:v>46180.511111111111</c:v>
                </c:pt>
                <c:pt idx="69">
                  <c:v>46185.36041666667</c:v>
                </c:pt>
                <c:pt idx="70">
                  <c:v>46188.48333333333</c:v>
                </c:pt>
                <c:pt idx="71">
                  <c:v>46201.859027777777</c:v>
                </c:pt>
                <c:pt idx="72">
                  <c:v>46208.615277777775</c:v>
                </c:pt>
                <c:pt idx="73">
                  <c:v>46224.347222222219</c:v>
                </c:pt>
                <c:pt idx="74">
                  <c:v>46231.913888888892</c:v>
                </c:pt>
                <c:pt idx="75">
                  <c:v>46232.916666666664</c:v>
                </c:pt>
                <c:pt idx="76">
                  <c:v>46257.660416666666</c:v>
                </c:pt>
                <c:pt idx="77">
                  <c:v>46264.447916666664</c:v>
                </c:pt>
                <c:pt idx="78">
                  <c:v>46265.838888888888</c:v>
                </c:pt>
                <c:pt idx="79">
                  <c:v>46268.629166666666</c:v>
                </c:pt>
                <c:pt idx="80">
                  <c:v>46273.67083333333</c:v>
                </c:pt>
                <c:pt idx="81">
                  <c:v>46280.326388888891</c:v>
                </c:pt>
                <c:pt idx="82">
                  <c:v>46287.480555555558</c:v>
                </c:pt>
                <c:pt idx="83">
                  <c:v>46291.854861111111</c:v>
                </c:pt>
                <c:pt idx="84">
                  <c:v>46301.308333333334</c:v>
                </c:pt>
                <c:pt idx="85">
                  <c:v>46303.387499999997</c:v>
                </c:pt>
                <c:pt idx="86">
                  <c:v>46306.868750000001</c:v>
                </c:pt>
                <c:pt idx="87">
                  <c:v>46308.348611111112</c:v>
                </c:pt>
                <c:pt idx="88">
                  <c:v>46310.867361111108</c:v>
                </c:pt>
              </c:numCache>
            </c:numRef>
          </c:cat>
          <c:val>
            <c:numRef>
              <c:f>Garagenplätze!$D$2:$D$100</c:f>
              <c:numCache>
                <c:formatCode>General</c:formatCode>
                <c:ptCount val="99"/>
                <c:pt idx="0">
                  <c:v>35</c:v>
                </c:pt>
                <c:pt idx="1">
                  <c:v>29</c:v>
                </c:pt>
                <c:pt idx="2">
                  <c:v>32</c:v>
                </c:pt>
                <c:pt idx="3">
                  <c:v>38</c:v>
                </c:pt>
                <c:pt idx="4">
                  <c:v>35</c:v>
                </c:pt>
                <c:pt idx="5">
                  <c:v>33</c:v>
                </c:pt>
                <c:pt idx="6">
                  <c:v>41</c:v>
                </c:pt>
                <c:pt idx="7">
                  <c:v>33</c:v>
                </c:pt>
                <c:pt idx="8">
                  <c:v>33</c:v>
                </c:pt>
                <c:pt idx="9">
                  <c:v>36</c:v>
                </c:pt>
                <c:pt idx="10">
                  <c:v>37</c:v>
                </c:pt>
                <c:pt idx="11">
                  <c:v>40</c:v>
                </c:pt>
                <c:pt idx="12">
                  <c:v>36</c:v>
                </c:pt>
                <c:pt idx="13">
                  <c:v>42</c:v>
                </c:pt>
                <c:pt idx="14">
                  <c:v>40</c:v>
                </c:pt>
                <c:pt idx="15">
                  <c:v>43</c:v>
                </c:pt>
                <c:pt idx="16">
                  <c:v>39</c:v>
                </c:pt>
                <c:pt idx="17">
                  <c:v>42</c:v>
                </c:pt>
                <c:pt idx="18">
                  <c:v>41</c:v>
                </c:pt>
                <c:pt idx="19">
                  <c:v>78</c:v>
                </c:pt>
                <c:pt idx="20">
                  <c:v>68</c:v>
                </c:pt>
                <c:pt idx="21">
                  <c:v>58</c:v>
                </c:pt>
                <c:pt idx="22">
                  <c:v>51</c:v>
                </c:pt>
                <c:pt idx="23">
                  <c:v>60</c:v>
                </c:pt>
                <c:pt idx="24">
                  <c:v>57</c:v>
                </c:pt>
                <c:pt idx="25">
                  <c:v>61</c:v>
                </c:pt>
                <c:pt idx="26">
                  <c:v>61</c:v>
                </c:pt>
                <c:pt idx="27">
                  <c:v>64</c:v>
                </c:pt>
                <c:pt idx="28">
                  <c:v>67</c:v>
                </c:pt>
                <c:pt idx="29">
                  <c:v>63</c:v>
                </c:pt>
                <c:pt idx="30">
                  <c:v>65</c:v>
                </c:pt>
                <c:pt idx="31">
                  <c:v>70</c:v>
                </c:pt>
                <c:pt idx="32">
                  <c:v>70</c:v>
                </c:pt>
                <c:pt idx="33">
                  <c:v>70</c:v>
                </c:pt>
                <c:pt idx="34">
                  <c:v>74</c:v>
                </c:pt>
                <c:pt idx="35">
                  <c:v>74</c:v>
                </c:pt>
                <c:pt idx="36">
                  <c:v>69</c:v>
                </c:pt>
                <c:pt idx="37">
                  <c:v>74</c:v>
                </c:pt>
                <c:pt idx="38">
                  <c:v>70</c:v>
                </c:pt>
                <c:pt idx="39">
                  <c:v>81</c:v>
                </c:pt>
                <c:pt idx="40">
                  <c:v>92</c:v>
                </c:pt>
                <c:pt idx="41">
                  <c:v>106</c:v>
                </c:pt>
                <c:pt idx="42">
                  <c:v>117</c:v>
                </c:pt>
                <c:pt idx="43">
                  <c:v>133</c:v>
                </c:pt>
                <c:pt idx="44">
                  <c:v>151</c:v>
                </c:pt>
                <c:pt idx="45">
                  <c:v>159</c:v>
                </c:pt>
                <c:pt idx="46">
                  <c:v>159</c:v>
                </c:pt>
                <c:pt idx="47">
                  <c:v>158</c:v>
                </c:pt>
                <c:pt idx="48">
                  <c:v>157</c:v>
                </c:pt>
                <c:pt idx="49">
                  <c:v>164</c:v>
                </c:pt>
                <c:pt idx="50">
                  <c:v>163</c:v>
                </c:pt>
                <c:pt idx="51">
                  <c:v>165</c:v>
                </c:pt>
                <c:pt idx="52">
                  <c:v>166</c:v>
                </c:pt>
                <c:pt idx="53">
                  <c:v>166</c:v>
                </c:pt>
                <c:pt idx="54">
                  <c:v>172</c:v>
                </c:pt>
                <c:pt idx="55">
                  <c:v>180</c:v>
                </c:pt>
                <c:pt idx="56">
                  <c:v>183</c:v>
                </c:pt>
                <c:pt idx="57">
                  <c:v>182</c:v>
                </c:pt>
                <c:pt idx="58">
                  <c:v>189</c:v>
                </c:pt>
                <c:pt idx="59">
                  <c:v>194</c:v>
                </c:pt>
                <c:pt idx="60">
                  <c:v>210</c:v>
                </c:pt>
                <c:pt idx="61">
                  <c:v>211</c:v>
                </c:pt>
                <c:pt idx="62">
                  <c:v>216</c:v>
                </c:pt>
                <c:pt idx="63">
                  <c:v>226</c:v>
                </c:pt>
                <c:pt idx="64">
                  <c:v>236</c:v>
                </c:pt>
                <c:pt idx="65">
                  <c:v>236</c:v>
                </c:pt>
                <c:pt idx="66">
                  <c:v>255</c:v>
                </c:pt>
                <c:pt idx="67">
                  <c:v>260</c:v>
                </c:pt>
                <c:pt idx="68">
                  <c:v>225</c:v>
                </c:pt>
                <c:pt idx="69">
                  <c:v>234</c:v>
                </c:pt>
                <c:pt idx="70">
                  <c:v>237</c:v>
                </c:pt>
                <c:pt idx="71">
                  <c:v>248</c:v>
                </c:pt>
                <c:pt idx="72">
                  <c:v>252</c:v>
                </c:pt>
                <c:pt idx="73">
                  <c:v>274</c:v>
                </c:pt>
                <c:pt idx="74">
                  <c:v>280</c:v>
                </c:pt>
                <c:pt idx="75">
                  <c:v>281</c:v>
                </c:pt>
                <c:pt idx="76">
                  <c:v>287</c:v>
                </c:pt>
                <c:pt idx="77">
                  <c:v>287</c:v>
                </c:pt>
                <c:pt idx="78">
                  <c:v>292</c:v>
                </c:pt>
                <c:pt idx="79">
                  <c:v>301</c:v>
                </c:pt>
                <c:pt idx="80">
                  <c:v>318</c:v>
                </c:pt>
                <c:pt idx="81">
                  <c:v>330</c:v>
                </c:pt>
                <c:pt idx="82">
                  <c:v>328</c:v>
                </c:pt>
                <c:pt idx="83">
                  <c:v>327</c:v>
                </c:pt>
                <c:pt idx="84">
                  <c:v>337</c:v>
                </c:pt>
                <c:pt idx="85">
                  <c:v>337</c:v>
                </c:pt>
                <c:pt idx="86">
                  <c:v>346</c:v>
                </c:pt>
                <c:pt idx="87">
                  <c:v>346</c:v>
                </c:pt>
                <c:pt idx="88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6A-AE4A-9BF6-2023E608562A}"/>
            </c:ext>
          </c:extLst>
        </c:ser>
        <c:ser>
          <c:idx val="2"/>
          <c:order val="2"/>
          <c:tx>
            <c:strRef>
              <c:f>Garagenplätze!$E$1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Garagenplätze!$A$2:$A$100</c:f>
              <c:numCache>
                <c:formatCode>m/d/yy\ h:mm</c:formatCode>
                <c:ptCount val="99"/>
                <c:pt idx="0">
                  <c:v>45866.381249999999</c:v>
                </c:pt>
                <c:pt idx="1">
                  <c:v>45869.824999999997</c:v>
                </c:pt>
                <c:pt idx="2">
                  <c:v>45870.319444444445</c:v>
                </c:pt>
                <c:pt idx="3">
                  <c:v>45871.345138888886</c:v>
                </c:pt>
                <c:pt idx="4">
                  <c:v>45872.334722222222</c:v>
                </c:pt>
                <c:pt idx="5">
                  <c:v>45873.349305555559</c:v>
                </c:pt>
                <c:pt idx="6">
                  <c:v>45875.777777777781</c:v>
                </c:pt>
                <c:pt idx="7">
                  <c:v>45877.307638888888</c:v>
                </c:pt>
                <c:pt idx="8">
                  <c:v>45878.686805555553</c:v>
                </c:pt>
                <c:pt idx="9">
                  <c:v>45879.362500000003</c:v>
                </c:pt>
                <c:pt idx="10">
                  <c:v>45880.517361111109</c:v>
                </c:pt>
                <c:pt idx="11">
                  <c:v>45880.823611111111</c:v>
                </c:pt>
                <c:pt idx="12">
                  <c:v>45881.34375</c:v>
                </c:pt>
                <c:pt idx="13">
                  <c:v>45883.34375</c:v>
                </c:pt>
                <c:pt idx="14">
                  <c:v>45886.432638888888</c:v>
                </c:pt>
                <c:pt idx="15">
                  <c:v>45887.292361111111</c:v>
                </c:pt>
                <c:pt idx="16">
                  <c:v>45887.37777777778</c:v>
                </c:pt>
                <c:pt idx="17">
                  <c:v>45888.345138888886</c:v>
                </c:pt>
                <c:pt idx="18">
                  <c:v>45890.402083333334</c:v>
                </c:pt>
                <c:pt idx="19">
                  <c:v>45907.818055555559</c:v>
                </c:pt>
                <c:pt idx="20">
                  <c:v>45910.306944444441</c:v>
                </c:pt>
                <c:pt idx="21">
                  <c:v>45911.695833333331</c:v>
                </c:pt>
                <c:pt idx="22">
                  <c:v>45913.683333333334</c:v>
                </c:pt>
                <c:pt idx="23">
                  <c:v>45916.835416666669</c:v>
                </c:pt>
                <c:pt idx="24">
                  <c:v>45918.8</c:v>
                </c:pt>
                <c:pt idx="25">
                  <c:v>45920.895138888889</c:v>
                </c:pt>
                <c:pt idx="26">
                  <c:v>45922.844444444447</c:v>
                </c:pt>
                <c:pt idx="27">
                  <c:v>45925.295138888891</c:v>
                </c:pt>
                <c:pt idx="28">
                  <c:v>45926.935416666667</c:v>
                </c:pt>
                <c:pt idx="29">
                  <c:v>45929.8125</c:v>
                </c:pt>
                <c:pt idx="30">
                  <c:v>45931.881944444445</c:v>
                </c:pt>
                <c:pt idx="31">
                  <c:v>45936.714583333334</c:v>
                </c:pt>
                <c:pt idx="32">
                  <c:v>45938.879166666666</c:v>
                </c:pt>
                <c:pt idx="33">
                  <c:v>45940.458333333336</c:v>
                </c:pt>
                <c:pt idx="34">
                  <c:v>45944.378472222219</c:v>
                </c:pt>
                <c:pt idx="35">
                  <c:v>45946.569444444445</c:v>
                </c:pt>
                <c:pt idx="36">
                  <c:v>45950.829861111109</c:v>
                </c:pt>
                <c:pt idx="37">
                  <c:v>45957.458333333336</c:v>
                </c:pt>
                <c:pt idx="38">
                  <c:v>45963.807638888888</c:v>
                </c:pt>
                <c:pt idx="39">
                  <c:v>45975.456250000003</c:v>
                </c:pt>
                <c:pt idx="40">
                  <c:v>45981.368055555555</c:v>
                </c:pt>
                <c:pt idx="41">
                  <c:v>45986.355555555558</c:v>
                </c:pt>
                <c:pt idx="42">
                  <c:v>45992.354166666664</c:v>
                </c:pt>
                <c:pt idx="43">
                  <c:v>46009.804166666669</c:v>
                </c:pt>
                <c:pt idx="44">
                  <c:v>46016.642361111109</c:v>
                </c:pt>
                <c:pt idx="45">
                  <c:v>46021.345833333333</c:v>
                </c:pt>
                <c:pt idx="46">
                  <c:v>46023.463888888888</c:v>
                </c:pt>
                <c:pt idx="47">
                  <c:v>46024.894444444442</c:v>
                </c:pt>
                <c:pt idx="48">
                  <c:v>46030.871527777781</c:v>
                </c:pt>
                <c:pt idx="49">
                  <c:v>46040.854166666664</c:v>
                </c:pt>
                <c:pt idx="50">
                  <c:v>46042.34375</c:v>
                </c:pt>
                <c:pt idx="51">
                  <c:v>46048.908333333333</c:v>
                </c:pt>
                <c:pt idx="52">
                  <c:v>46063.785416666666</c:v>
                </c:pt>
                <c:pt idx="53">
                  <c:v>46072.872916666667</c:v>
                </c:pt>
                <c:pt idx="54">
                  <c:v>46086.3125</c:v>
                </c:pt>
                <c:pt idx="55">
                  <c:v>46092.738194444442</c:v>
                </c:pt>
                <c:pt idx="56">
                  <c:v>46094.709722222222</c:v>
                </c:pt>
                <c:pt idx="57">
                  <c:v>46098.804166666669</c:v>
                </c:pt>
                <c:pt idx="58">
                  <c:v>46103.474999999999</c:v>
                </c:pt>
                <c:pt idx="59">
                  <c:v>46112.683333333334</c:v>
                </c:pt>
                <c:pt idx="60">
                  <c:v>46125.882638888892</c:v>
                </c:pt>
                <c:pt idx="61">
                  <c:v>46129.325694444444</c:v>
                </c:pt>
                <c:pt idx="62">
                  <c:v>46139.439583333333</c:v>
                </c:pt>
                <c:pt idx="63">
                  <c:v>46142.370138888888</c:v>
                </c:pt>
                <c:pt idx="64">
                  <c:v>46147.324305555558</c:v>
                </c:pt>
                <c:pt idx="65">
                  <c:v>46153.336805555555</c:v>
                </c:pt>
                <c:pt idx="66">
                  <c:v>46161.819444444445</c:v>
                </c:pt>
                <c:pt idx="67">
                  <c:v>46171.597222222219</c:v>
                </c:pt>
                <c:pt idx="68">
                  <c:v>46180.511111111111</c:v>
                </c:pt>
                <c:pt idx="69">
                  <c:v>46185.36041666667</c:v>
                </c:pt>
                <c:pt idx="70">
                  <c:v>46188.48333333333</c:v>
                </c:pt>
                <c:pt idx="71">
                  <c:v>46201.859027777777</c:v>
                </c:pt>
                <c:pt idx="72">
                  <c:v>46208.615277777775</c:v>
                </c:pt>
                <c:pt idx="73">
                  <c:v>46224.347222222219</c:v>
                </c:pt>
                <c:pt idx="74">
                  <c:v>46231.913888888892</c:v>
                </c:pt>
                <c:pt idx="75">
                  <c:v>46232.916666666664</c:v>
                </c:pt>
                <c:pt idx="76">
                  <c:v>46257.660416666666</c:v>
                </c:pt>
                <c:pt idx="77">
                  <c:v>46264.447916666664</c:v>
                </c:pt>
                <c:pt idx="78">
                  <c:v>46265.838888888888</c:v>
                </c:pt>
                <c:pt idx="79">
                  <c:v>46268.629166666666</c:v>
                </c:pt>
                <c:pt idx="80">
                  <c:v>46273.67083333333</c:v>
                </c:pt>
                <c:pt idx="81">
                  <c:v>46280.326388888891</c:v>
                </c:pt>
                <c:pt idx="82">
                  <c:v>46287.480555555558</c:v>
                </c:pt>
                <c:pt idx="83">
                  <c:v>46291.854861111111</c:v>
                </c:pt>
                <c:pt idx="84">
                  <c:v>46301.308333333334</c:v>
                </c:pt>
                <c:pt idx="85">
                  <c:v>46303.387499999997</c:v>
                </c:pt>
                <c:pt idx="86">
                  <c:v>46306.868750000001</c:v>
                </c:pt>
                <c:pt idx="87">
                  <c:v>46308.348611111112</c:v>
                </c:pt>
                <c:pt idx="88">
                  <c:v>46310.867361111108</c:v>
                </c:pt>
              </c:numCache>
            </c:numRef>
          </c:cat>
          <c:val>
            <c:numRef>
              <c:f>Garagenplätze!$E$2:$E$100</c:f>
              <c:numCache>
                <c:formatCode>General</c:formatCode>
                <c:ptCount val="99"/>
                <c:pt idx="0">
                  <c:v>60</c:v>
                </c:pt>
                <c:pt idx="1">
                  <c:v>59</c:v>
                </c:pt>
                <c:pt idx="2">
                  <c:v>61</c:v>
                </c:pt>
                <c:pt idx="3">
                  <c:v>66</c:v>
                </c:pt>
                <c:pt idx="4">
                  <c:v>65</c:v>
                </c:pt>
                <c:pt idx="5">
                  <c:v>66</c:v>
                </c:pt>
                <c:pt idx="6">
                  <c:v>68</c:v>
                </c:pt>
                <c:pt idx="7">
                  <c:v>72</c:v>
                </c:pt>
                <c:pt idx="8">
                  <c:v>71</c:v>
                </c:pt>
                <c:pt idx="9">
                  <c:v>72</c:v>
                </c:pt>
                <c:pt idx="10">
                  <c:v>69</c:v>
                </c:pt>
                <c:pt idx="11">
                  <c:v>75</c:v>
                </c:pt>
                <c:pt idx="12">
                  <c:v>76</c:v>
                </c:pt>
                <c:pt idx="13">
                  <c:v>69</c:v>
                </c:pt>
                <c:pt idx="14">
                  <c:v>68</c:v>
                </c:pt>
                <c:pt idx="15">
                  <c:v>70</c:v>
                </c:pt>
                <c:pt idx="16">
                  <c:v>73</c:v>
                </c:pt>
                <c:pt idx="17">
                  <c:v>72</c:v>
                </c:pt>
                <c:pt idx="18">
                  <c:v>71</c:v>
                </c:pt>
                <c:pt idx="19">
                  <c:v>88</c:v>
                </c:pt>
                <c:pt idx="20">
                  <c:v>105</c:v>
                </c:pt>
                <c:pt idx="21">
                  <c:v>118</c:v>
                </c:pt>
                <c:pt idx="22">
                  <c:v>128</c:v>
                </c:pt>
                <c:pt idx="23">
                  <c:v>112</c:v>
                </c:pt>
                <c:pt idx="24">
                  <c:v>103</c:v>
                </c:pt>
                <c:pt idx="25">
                  <c:v>105</c:v>
                </c:pt>
                <c:pt idx="26">
                  <c:v>107</c:v>
                </c:pt>
                <c:pt idx="27">
                  <c:v>111</c:v>
                </c:pt>
                <c:pt idx="28">
                  <c:v>122</c:v>
                </c:pt>
                <c:pt idx="29">
                  <c:v>124</c:v>
                </c:pt>
                <c:pt idx="30">
                  <c:v>117</c:v>
                </c:pt>
                <c:pt idx="31">
                  <c:v>128</c:v>
                </c:pt>
                <c:pt idx="32">
                  <c:v>129</c:v>
                </c:pt>
                <c:pt idx="33">
                  <c:v>131</c:v>
                </c:pt>
                <c:pt idx="34">
                  <c:v>139</c:v>
                </c:pt>
                <c:pt idx="35">
                  <c:v>124</c:v>
                </c:pt>
                <c:pt idx="36">
                  <c:v>141</c:v>
                </c:pt>
                <c:pt idx="37">
                  <c:v>139</c:v>
                </c:pt>
                <c:pt idx="38">
                  <c:v>145</c:v>
                </c:pt>
                <c:pt idx="39">
                  <c:v>152</c:v>
                </c:pt>
                <c:pt idx="40">
                  <c:v>155</c:v>
                </c:pt>
                <c:pt idx="41">
                  <c:v>169</c:v>
                </c:pt>
                <c:pt idx="42">
                  <c:v>173</c:v>
                </c:pt>
                <c:pt idx="43">
                  <c:v>203</c:v>
                </c:pt>
                <c:pt idx="44">
                  <c:v>214</c:v>
                </c:pt>
                <c:pt idx="45">
                  <c:v>205</c:v>
                </c:pt>
                <c:pt idx="46">
                  <c:v>214</c:v>
                </c:pt>
                <c:pt idx="47">
                  <c:v>213</c:v>
                </c:pt>
                <c:pt idx="48">
                  <c:v>214</c:v>
                </c:pt>
                <c:pt idx="49">
                  <c:v>212</c:v>
                </c:pt>
                <c:pt idx="50">
                  <c:v>216</c:v>
                </c:pt>
                <c:pt idx="51">
                  <c:v>217</c:v>
                </c:pt>
                <c:pt idx="52">
                  <c:v>219</c:v>
                </c:pt>
                <c:pt idx="53">
                  <c:v>220</c:v>
                </c:pt>
                <c:pt idx="54">
                  <c:v>226</c:v>
                </c:pt>
                <c:pt idx="55">
                  <c:v>227</c:v>
                </c:pt>
                <c:pt idx="56">
                  <c:v>231</c:v>
                </c:pt>
                <c:pt idx="57">
                  <c:v>233</c:v>
                </c:pt>
                <c:pt idx="58">
                  <c:v>236</c:v>
                </c:pt>
                <c:pt idx="59">
                  <c:v>243</c:v>
                </c:pt>
                <c:pt idx="60">
                  <c:v>254</c:v>
                </c:pt>
                <c:pt idx="61">
                  <c:v>249</c:v>
                </c:pt>
                <c:pt idx="62">
                  <c:v>260</c:v>
                </c:pt>
                <c:pt idx="63">
                  <c:v>261</c:v>
                </c:pt>
                <c:pt idx="64">
                  <c:v>272</c:v>
                </c:pt>
                <c:pt idx="65">
                  <c:v>276</c:v>
                </c:pt>
                <c:pt idx="66">
                  <c:v>284</c:v>
                </c:pt>
                <c:pt idx="67">
                  <c:v>294</c:v>
                </c:pt>
                <c:pt idx="68">
                  <c:v>310</c:v>
                </c:pt>
                <c:pt idx="69">
                  <c:v>308</c:v>
                </c:pt>
                <c:pt idx="70">
                  <c:v>318</c:v>
                </c:pt>
                <c:pt idx="71">
                  <c:v>334</c:v>
                </c:pt>
                <c:pt idx="72">
                  <c:v>338</c:v>
                </c:pt>
                <c:pt idx="73">
                  <c:v>352</c:v>
                </c:pt>
                <c:pt idx="74">
                  <c:v>367</c:v>
                </c:pt>
                <c:pt idx="75">
                  <c:v>373</c:v>
                </c:pt>
                <c:pt idx="76">
                  <c:v>377</c:v>
                </c:pt>
                <c:pt idx="77">
                  <c:v>385</c:v>
                </c:pt>
                <c:pt idx="78">
                  <c:v>396</c:v>
                </c:pt>
                <c:pt idx="79">
                  <c:v>401</c:v>
                </c:pt>
                <c:pt idx="80">
                  <c:v>385</c:v>
                </c:pt>
                <c:pt idx="81">
                  <c:v>428</c:v>
                </c:pt>
                <c:pt idx="82">
                  <c:v>430</c:v>
                </c:pt>
                <c:pt idx="83">
                  <c:v>431</c:v>
                </c:pt>
                <c:pt idx="84">
                  <c:v>448</c:v>
                </c:pt>
                <c:pt idx="85">
                  <c:v>440</c:v>
                </c:pt>
                <c:pt idx="86">
                  <c:v>450</c:v>
                </c:pt>
                <c:pt idx="87">
                  <c:v>452</c:v>
                </c:pt>
                <c:pt idx="88">
                  <c:v>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6A-AE4A-9BF6-2023E608562A}"/>
            </c:ext>
          </c:extLst>
        </c:ser>
        <c:ser>
          <c:idx val="3"/>
          <c:order val="3"/>
          <c:tx>
            <c:strRef>
              <c:f>Garagenplätze!$F$1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cat>
            <c:numRef>
              <c:f>Garagenplätze!$A$2:$A$100</c:f>
              <c:numCache>
                <c:formatCode>m/d/yy\ h:mm</c:formatCode>
                <c:ptCount val="99"/>
                <c:pt idx="0">
                  <c:v>45866.381249999999</c:v>
                </c:pt>
                <c:pt idx="1">
                  <c:v>45869.824999999997</c:v>
                </c:pt>
                <c:pt idx="2">
                  <c:v>45870.319444444445</c:v>
                </c:pt>
                <c:pt idx="3">
                  <c:v>45871.345138888886</c:v>
                </c:pt>
                <c:pt idx="4">
                  <c:v>45872.334722222222</c:v>
                </c:pt>
                <c:pt idx="5">
                  <c:v>45873.349305555559</c:v>
                </c:pt>
                <c:pt idx="6">
                  <c:v>45875.777777777781</c:v>
                </c:pt>
                <c:pt idx="7">
                  <c:v>45877.307638888888</c:v>
                </c:pt>
                <c:pt idx="8">
                  <c:v>45878.686805555553</c:v>
                </c:pt>
                <c:pt idx="9">
                  <c:v>45879.362500000003</c:v>
                </c:pt>
                <c:pt idx="10">
                  <c:v>45880.517361111109</c:v>
                </c:pt>
                <c:pt idx="11">
                  <c:v>45880.823611111111</c:v>
                </c:pt>
                <c:pt idx="12">
                  <c:v>45881.34375</c:v>
                </c:pt>
                <c:pt idx="13">
                  <c:v>45883.34375</c:v>
                </c:pt>
                <c:pt idx="14">
                  <c:v>45886.432638888888</c:v>
                </c:pt>
                <c:pt idx="15">
                  <c:v>45887.292361111111</c:v>
                </c:pt>
                <c:pt idx="16">
                  <c:v>45887.37777777778</c:v>
                </c:pt>
                <c:pt idx="17">
                  <c:v>45888.345138888886</c:v>
                </c:pt>
                <c:pt idx="18">
                  <c:v>45890.402083333334</c:v>
                </c:pt>
                <c:pt idx="19">
                  <c:v>45907.818055555559</c:v>
                </c:pt>
                <c:pt idx="20">
                  <c:v>45910.306944444441</c:v>
                </c:pt>
                <c:pt idx="21">
                  <c:v>45911.695833333331</c:v>
                </c:pt>
                <c:pt idx="22">
                  <c:v>45913.683333333334</c:v>
                </c:pt>
                <c:pt idx="23">
                  <c:v>45916.835416666669</c:v>
                </c:pt>
                <c:pt idx="24">
                  <c:v>45918.8</c:v>
                </c:pt>
                <c:pt idx="25">
                  <c:v>45920.895138888889</c:v>
                </c:pt>
                <c:pt idx="26">
                  <c:v>45922.844444444447</c:v>
                </c:pt>
                <c:pt idx="27">
                  <c:v>45925.295138888891</c:v>
                </c:pt>
                <c:pt idx="28">
                  <c:v>45926.935416666667</c:v>
                </c:pt>
                <c:pt idx="29">
                  <c:v>45929.8125</c:v>
                </c:pt>
                <c:pt idx="30">
                  <c:v>45931.881944444445</c:v>
                </c:pt>
                <c:pt idx="31">
                  <c:v>45936.714583333334</c:v>
                </c:pt>
                <c:pt idx="32">
                  <c:v>45938.879166666666</c:v>
                </c:pt>
                <c:pt idx="33">
                  <c:v>45940.458333333336</c:v>
                </c:pt>
                <c:pt idx="34">
                  <c:v>45944.378472222219</c:v>
                </c:pt>
                <c:pt idx="35">
                  <c:v>45946.569444444445</c:v>
                </c:pt>
                <c:pt idx="36">
                  <c:v>45950.829861111109</c:v>
                </c:pt>
                <c:pt idx="37">
                  <c:v>45957.458333333336</c:v>
                </c:pt>
                <c:pt idx="38">
                  <c:v>45963.807638888888</c:v>
                </c:pt>
                <c:pt idx="39">
                  <c:v>45975.456250000003</c:v>
                </c:pt>
                <c:pt idx="40">
                  <c:v>45981.368055555555</c:v>
                </c:pt>
                <c:pt idx="41">
                  <c:v>45986.355555555558</c:v>
                </c:pt>
                <c:pt idx="42">
                  <c:v>45992.354166666664</c:v>
                </c:pt>
                <c:pt idx="43">
                  <c:v>46009.804166666669</c:v>
                </c:pt>
                <c:pt idx="44">
                  <c:v>46016.642361111109</c:v>
                </c:pt>
                <c:pt idx="45">
                  <c:v>46021.345833333333</c:v>
                </c:pt>
                <c:pt idx="46">
                  <c:v>46023.463888888888</c:v>
                </c:pt>
                <c:pt idx="47">
                  <c:v>46024.894444444442</c:v>
                </c:pt>
                <c:pt idx="48">
                  <c:v>46030.871527777781</c:v>
                </c:pt>
                <c:pt idx="49">
                  <c:v>46040.854166666664</c:v>
                </c:pt>
                <c:pt idx="50">
                  <c:v>46042.34375</c:v>
                </c:pt>
                <c:pt idx="51">
                  <c:v>46048.908333333333</c:v>
                </c:pt>
                <c:pt idx="52">
                  <c:v>46063.785416666666</c:v>
                </c:pt>
                <c:pt idx="53">
                  <c:v>46072.872916666667</c:v>
                </c:pt>
                <c:pt idx="54">
                  <c:v>46086.3125</c:v>
                </c:pt>
                <c:pt idx="55">
                  <c:v>46092.738194444442</c:v>
                </c:pt>
                <c:pt idx="56">
                  <c:v>46094.709722222222</c:v>
                </c:pt>
                <c:pt idx="57">
                  <c:v>46098.804166666669</c:v>
                </c:pt>
                <c:pt idx="58">
                  <c:v>46103.474999999999</c:v>
                </c:pt>
                <c:pt idx="59">
                  <c:v>46112.683333333334</c:v>
                </c:pt>
                <c:pt idx="60">
                  <c:v>46125.882638888892</c:v>
                </c:pt>
                <c:pt idx="61">
                  <c:v>46129.325694444444</c:v>
                </c:pt>
                <c:pt idx="62">
                  <c:v>46139.439583333333</c:v>
                </c:pt>
                <c:pt idx="63">
                  <c:v>46142.370138888888</c:v>
                </c:pt>
                <c:pt idx="64">
                  <c:v>46147.324305555558</c:v>
                </c:pt>
                <c:pt idx="65">
                  <c:v>46153.336805555555</c:v>
                </c:pt>
                <c:pt idx="66">
                  <c:v>46161.819444444445</c:v>
                </c:pt>
                <c:pt idx="67">
                  <c:v>46171.597222222219</c:v>
                </c:pt>
                <c:pt idx="68">
                  <c:v>46180.511111111111</c:v>
                </c:pt>
                <c:pt idx="69">
                  <c:v>46185.36041666667</c:v>
                </c:pt>
                <c:pt idx="70">
                  <c:v>46188.48333333333</c:v>
                </c:pt>
                <c:pt idx="71">
                  <c:v>46201.859027777777</c:v>
                </c:pt>
                <c:pt idx="72">
                  <c:v>46208.615277777775</c:v>
                </c:pt>
                <c:pt idx="73">
                  <c:v>46224.347222222219</c:v>
                </c:pt>
                <c:pt idx="74">
                  <c:v>46231.913888888892</c:v>
                </c:pt>
                <c:pt idx="75">
                  <c:v>46232.916666666664</c:v>
                </c:pt>
                <c:pt idx="76">
                  <c:v>46257.660416666666</c:v>
                </c:pt>
                <c:pt idx="77">
                  <c:v>46264.447916666664</c:v>
                </c:pt>
                <c:pt idx="78">
                  <c:v>46265.838888888888</c:v>
                </c:pt>
                <c:pt idx="79">
                  <c:v>46268.629166666666</c:v>
                </c:pt>
                <c:pt idx="80">
                  <c:v>46273.67083333333</c:v>
                </c:pt>
                <c:pt idx="81">
                  <c:v>46280.326388888891</c:v>
                </c:pt>
                <c:pt idx="82">
                  <c:v>46287.480555555558</c:v>
                </c:pt>
                <c:pt idx="83">
                  <c:v>46291.854861111111</c:v>
                </c:pt>
                <c:pt idx="84">
                  <c:v>46301.308333333334</c:v>
                </c:pt>
                <c:pt idx="85">
                  <c:v>46303.387499999997</c:v>
                </c:pt>
                <c:pt idx="86">
                  <c:v>46306.868750000001</c:v>
                </c:pt>
                <c:pt idx="87">
                  <c:v>46308.348611111112</c:v>
                </c:pt>
                <c:pt idx="88">
                  <c:v>46310.867361111108</c:v>
                </c:pt>
              </c:numCache>
            </c:numRef>
          </c:cat>
          <c:val>
            <c:numRef>
              <c:f>Garagenplätze!$F$2:$F$100</c:f>
              <c:numCache>
                <c:formatCode>General</c:formatCode>
                <c:ptCount val="99"/>
                <c:pt idx="0">
                  <c:v>36</c:v>
                </c:pt>
                <c:pt idx="1">
                  <c:v>38</c:v>
                </c:pt>
                <c:pt idx="2">
                  <c:v>40</c:v>
                </c:pt>
                <c:pt idx="3">
                  <c:v>39</c:v>
                </c:pt>
                <c:pt idx="4">
                  <c:v>40</c:v>
                </c:pt>
                <c:pt idx="5">
                  <c:v>42</c:v>
                </c:pt>
                <c:pt idx="6">
                  <c:v>38</c:v>
                </c:pt>
                <c:pt idx="7">
                  <c:v>39</c:v>
                </c:pt>
                <c:pt idx="8">
                  <c:v>42</c:v>
                </c:pt>
                <c:pt idx="9">
                  <c:v>39</c:v>
                </c:pt>
                <c:pt idx="10">
                  <c:v>40</c:v>
                </c:pt>
                <c:pt idx="11">
                  <c:v>51</c:v>
                </c:pt>
                <c:pt idx="12">
                  <c:v>49</c:v>
                </c:pt>
                <c:pt idx="13">
                  <c:v>55</c:v>
                </c:pt>
                <c:pt idx="14">
                  <c:v>60</c:v>
                </c:pt>
                <c:pt idx="15">
                  <c:v>60</c:v>
                </c:pt>
                <c:pt idx="16">
                  <c:v>61</c:v>
                </c:pt>
                <c:pt idx="17">
                  <c:v>62</c:v>
                </c:pt>
                <c:pt idx="18">
                  <c:v>65</c:v>
                </c:pt>
                <c:pt idx="19">
                  <c:v>87</c:v>
                </c:pt>
                <c:pt idx="20">
                  <c:v>102</c:v>
                </c:pt>
                <c:pt idx="21">
                  <c:v>95</c:v>
                </c:pt>
                <c:pt idx="22">
                  <c:v>97</c:v>
                </c:pt>
                <c:pt idx="23">
                  <c:v>105</c:v>
                </c:pt>
                <c:pt idx="24">
                  <c:v>110</c:v>
                </c:pt>
                <c:pt idx="25">
                  <c:v>113</c:v>
                </c:pt>
                <c:pt idx="26">
                  <c:v>112</c:v>
                </c:pt>
                <c:pt idx="27">
                  <c:v>111</c:v>
                </c:pt>
                <c:pt idx="28">
                  <c:v>117</c:v>
                </c:pt>
                <c:pt idx="29">
                  <c:v>120</c:v>
                </c:pt>
                <c:pt idx="30">
                  <c:v>127</c:v>
                </c:pt>
                <c:pt idx="31">
                  <c:v>130</c:v>
                </c:pt>
                <c:pt idx="32">
                  <c:v>129</c:v>
                </c:pt>
                <c:pt idx="33">
                  <c:v>131</c:v>
                </c:pt>
                <c:pt idx="34">
                  <c:v>133</c:v>
                </c:pt>
                <c:pt idx="35">
                  <c:v>141</c:v>
                </c:pt>
                <c:pt idx="36">
                  <c:v>158</c:v>
                </c:pt>
                <c:pt idx="37">
                  <c:v>160</c:v>
                </c:pt>
                <c:pt idx="38">
                  <c:v>166</c:v>
                </c:pt>
                <c:pt idx="39">
                  <c:v>182</c:v>
                </c:pt>
                <c:pt idx="40">
                  <c:v>174</c:v>
                </c:pt>
                <c:pt idx="41">
                  <c:v>191</c:v>
                </c:pt>
                <c:pt idx="42">
                  <c:v>195</c:v>
                </c:pt>
                <c:pt idx="43">
                  <c:v>187</c:v>
                </c:pt>
                <c:pt idx="44">
                  <c:v>193</c:v>
                </c:pt>
                <c:pt idx="45">
                  <c:v>201</c:v>
                </c:pt>
                <c:pt idx="46">
                  <c:v>215</c:v>
                </c:pt>
                <c:pt idx="47">
                  <c:v>214</c:v>
                </c:pt>
                <c:pt idx="48">
                  <c:v>215</c:v>
                </c:pt>
                <c:pt idx="49">
                  <c:v>208</c:v>
                </c:pt>
                <c:pt idx="50">
                  <c:v>211</c:v>
                </c:pt>
                <c:pt idx="51">
                  <c:v>214</c:v>
                </c:pt>
                <c:pt idx="52">
                  <c:v>240</c:v>
                </c:pt>
                <c:pt idx="53">
                  <c:v>240</c:v>
                </c:pt>
                <c:pt idx="54">
                  <c:v>248</c:v>
                </c:pt>
                <c:pt idx="55">
                  <c:v>262</c:v>
                </c:pt>
                <c:pt idx="56">
                  <c:v>279</c:v>
                </c:pt>
                <c:pt idx="57">
                  <c:v>261</c:v>
                </c:pt>
                <c:pt idx="58">
                  <c:v>267</c:v>
                </c:pt>
                <c:pt idx="59">
                  <c:v>276</c:v>
                </c:pt>
                <c:pt idx="60">
                  <c:v>291</c:v>
                </c:pt>
                <c:pt idx="61">
                  <c:v>295</c:v>
                </c:pt>
                <c:pt idx="62">
                  <c:v>306</c:v>
                </c:pt>
                <c:pt idx="63">
                  <c:v>313</c:v>
                </c:pt>
                <c:pt idx="64">
                  <c:v>330</c:v>
                </c:pt>
                <c:pt idx="65">
                  <c:v>337</c:v>
                </c:pt>
                <c:pt idx="66">
                  <c:v>346</c:v>
                </c:pt>
                <c:pt idx="67">
                  <c:v>366</c:v>
                </c:pt>
                <c:pt idx="68">
                  <c:v>383</c:v>
                </c:pt>
                <c:pt idx="69">
                  <c:v>384</c:v>
                </c:pt>
                <c:pt idx="70">
                  <c:v>395</c:v>
                </c:pt>
                <c:pt idx="71">
                  <c:v>426</c:v>
                </c:pt>
                <c:pt idx="72">
                  <c:v>432</c:v>
                </c:pt>
                <c:pt idx="73">
                  <c:v>461</c:v>
                </c:pt>
                <c:pt idx="74">
                  <c:v>479</c:v>
                </c:pt>
                <c:pt idx="75">
                  <c:v>480</c:v>
                </c:pt>
                <c:pt idx="76">
                  <c:v>492</c:v>
                </c:pt>
                <c:pt idx="77">
                  <c:v>485</c:v>
                </c:pt>
                <c:pt idx="78">
                  <c:v>494</c:v>
                </c:pt>
                <c:pt idx="79">
                  <c:v>496</c:v>
                </c:pt>
                <c:pt idx="80">
                  <c:v>503</c:v>
                </c:pt>
                <c:pt idx="81">
                  <c:v>509</c:v>
                </c:pt>
                <c:pt idx="82">
                  <c:v>507</c:v>
                </c:pt>
                <c:pt idx="83">
                  <c:v>515</c:v>
                </c:pt>
                <c:pt idx="84">
                  <c:v>518</c:v>
                </c:pt>
                <c:pt idx="85">
                  <c:v>524</c:v>
                </c:pt>
                <c:pt idx="86">
                  <c:v>539</c:v>
                </c:pt>
                <c:pt idx="87">
                  <c:v>538</c:v>
                </c:pt>
                <c:pt idx="88">
                  <c:v>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6A-AE4A-9BF6-2023E608562A}"/>
            </c:ext>
          </c:extLst>
        </c:ser>
        <c:ser>
          <c:idx val="4"/>
          <c:order val="4"/>
          <c:tx>
            <c:strRef>
              <c:f>Garagenplätze!$G$1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Garagenplätze!$A$2:$A$100</c:f>
              <c:numCache>
                <c:formatCode>m/d/yy\ h:mm</c:formatCode>
                <c:ptCount val="99"/>
                <c:pt idx="0">
                  <c:v>45866.381249999999</c:v>
                </c:pt>
                <c:pt idx="1">
                  <c:v>45869.824999999997</c:v>
                </c:pt>
                <c:pt idx="2">
                  <c:v>45870.319444444445</c:v>
                </c:pt>
                <c:pt idx="3">
                  <c:v>45871.345138888886</c:v>
                </c:pt>
                <c:pt idx="4">
                  <c:v>45872.334722222222</c:v>
                </c:pt>
                <c:pt idx="5">
                  <c:v>45873.349305555559</c:v>
                </c:pt>
                <c:pt idx="6">
                  <c:v>45875.777777777781</c:v>
                </c:pt>
                <c:pt idx="7">
                  <c:v>45877.307638888888</c:v>
                </c:pt>
                <c:pt idx="8">
                  <c:v>45878.686805555553</c:v>
                </c:pt>
                <c:pt idx="9">
                  <c:v>45879.362500000003</c:v>
                </c:pt>
                <c:pt idx="10">
                  <c:v>45880.517361111109</c:v>
                </c:pt>
                <c:pt idx="11">
                  <c:v>45880.823611111111</c:v>
                </c:pt>
                <c:pt idx="12">
                  <c:v>45881.34375</c:v>
                </c:pt>
                <c:pt idx="13">
                  <c:v>45883.34375</c:v>
                </c:pt>
                <c:pt idx="14">
                  <c:v>45886.432638888888</c:v>
                </c:pt>
                <c:pt idx="15">
                  <c:v>45887.292361111111</c:v>
                </c:pt>
                <c:pt idx="16">
                  <c:v>45887.37777777778</c:v>
                </c:pt>
                <c:pt idx="17">
                  <c:v>45888.345138888886</c:v>
                </c:pt>
                <c:pt idx="18">
                  <c:v>45890.402083333334</c:v>
                </c:pt>
                <c:pt idx="19">
                  <c:v>45907.818055555559</c:v>
                </c:pt>
                <c:pt idx="20">
                  <c:v>45910.306944444441</c:v>
                </c:pt>
                <c:pt idx="21">
                  <c:v>45911.695833333331</c:v>
                </c:pt>
                <c:pt idx="22">
                  <c:v>45913.683333333334</c:v>
                </c:pt>
                <c:pt idx="23">
                  <c:v>45916.835416666669</c:v>
                </c:pt>
                <c:pt idx="24">
                  <c:v>45918.8</c:v>
                </c:pt>
                <c:pt idx="25">
                  <c:v>45920.895138888889</c:v>
                </c:pt>
                <c:pt idx="26">
                  <c:v>45922.844444444447</c:v>
                </c:pt>
                <c:pt idx="27">
                  <c:v>45925.295138888891</c:v>
                </c:pt>
                <c:pt idx="28">
                  <c:v>45926.935416666667</c:v>
                </c:pt>
                <c:pt idx="29">
                  <c:v>45929.8125</c:v>
                </c:pt>
                <c:pt idx="30">
                  <c:v>45931.881944444445</c:v>
                </c:pt>
                <c:pt idx="31">
                  <c:v>45936.714583333334</c:v>
                </c:pt>
                <c:pt idx="32">
                  <c:v>45938.879166666666</c:v>
                </c:pt>
                <c:pt idx="33">
                  <c:v>45940.458333333336</c:v>
                </c:pt>
                <c:pt idx="34">
                  <c:v>45944.378472222219</c:v>
                </c:pt>
                <c:pt idx="35">
                  <c:v>45946.569444444445</c:v>
                </c:pt>
                <c:pt idx="36">
                  <c:v>45950.829861111109</c:v>
                </c:pt>
                <c:pt idx="37">
                  <c:v>45957.458333333336</c:v>
                </c:pt>
                <c:pt idx="38">
                  <c:v>45963.807638888888</c:v>
                </c:pt>
                <c:pt idx="39">
                  <c:v>45975.456250000003</c:v>
                </c:pt>
                <c:pt idx="40">
                  <c:v>45981.368055555555</c:v>
                </c:pt>
                <c:pt idx="41">
                  <c:v>45986.355555555558</c:v>
                </c:pt>
                <c:pt idx="42">
                  <c:v>45992.354166666664</c:v>
                </c:pt>
                <c:pt idx="43">
                  <c:v>46009.804166666669</c:v>
                </c:pt>
                <c:pt idx="44">
                  <c:v>46016.642361111109</c:v>
                </c:pt>
                <c:pt idx="45">
                  <c:v>46021.345833333333</c:v>
                </c:pt>
                <c:pt idx="46">
                  <c:v>46023.463888888888</c:v>
                </c:pt>
                <c:pt idx="47">
                  <c:v>46024.894444444442</c:v>
                </c:pt>
                <c:pt idx="48">
                  <c:v>46030.871527777781</c:v>
                </c:pt>
                <c:pt idx="49">
                  <c:v>46040.854166666664</c:v>
                </c:pt>
                <c:pt idx="50">
                  <c:v>46042.34375</c:v>
                </c:pt>
                <c:pt idx="51">
                  <c:v>46048.908333333333</c:v>
                </c:pt>
                <c:pt idx="52">
                  <c:v>46063.785416666666</c:v>
                </c:pt>
                <c:pt idx="53">
                  <c:v>46072.872916666667</c:v>
                </c:pt>
                <c:pt idx="54">
                  <c:v>46086.3125</c:v>
                </c:pt>
                <c:pt idx="55">
                  <c:v>46092.738194444442</c:v>
                </c:pt>
                <c:pt idx="56">
                  <c:v>46094.709722222222</c:v>
                </c:pt>
                <c:pt idx="57">
                  <c:v>46098.804166666669</c:v>
                </c:pt>
                <c:pt idx="58">
                  <c:v>46103.474999999999</c:v>
                </c:pt>
                <c:pt idx="59">
                  <c:v>46112.683333333334</c:v>
                </c:pt>
                <c:pt idx="60">
                  <c:v>46125.882638888892</c:v>
                </c:pt>
                <c:pt idx="61">
                  <c:v>46129.325694444444</c:v>
                </c:pt>
                <c:pt idx="62">
                  <c:v>46139.439583333333</c:v>
                </c:pt>
                <c:pt idx="63">
                  <c:v>46142.370138888888</c:v>
                </c:pt>
                <c:pt idx="64">
                  <c:v>46147.324305555558</c:v>
                </c:pt>
                <c:pt idx="65">
                  <c:v>46153.336805555555</c:v>
                </c:pt>
                <c:pt idx="66">
                  <c:v>46161.819444444445</c:v>
                </c:pt>
                <c:pt idx="67">
                  <c:v>46171.597222222219</c:v>
                </c:pt>
                <c:pt idx="68">
                  <c:v>46180.511111111111</c:v>
                </c:pt>
                <c:pt idx="69">
                  <c:v>46185.36041666667</c:v>
                </c:pt>
                <c:pt idx="70">
                  <c:v>46188.48333333333</c:v>
                </c:pt>
                <c:pt idx="71">
                  <c:v>46201.859027777777</c:v>
                </c:pt>
                <c:pt idx="72">
                  <c:v>46208.615277777775</c:v>
                </c:pt>
                <c:pt idx="73">
                  <c:v>46224.347222222219</c:v>
                </c:pt>
                <c:pt idx="74">
                  <c:v>46231.913888888892</c:v>
                </c:pt>
                <c:pt idx="75">
                  <c:v>46232.916666666664</c:v>
                </c:pt>
                <c:pt idx="76">
                  <c:v>46257.660416666666</c:v>
                </c:pt>
                <c:pt idx="77">
                  <c:v>46264.447916666664</c:v>
                </c:pt>
                <c:pt idx="78">
                  <c:v>46265.838888888888</c:v>
                </c:pt>
                <c:pt idx="79">
                  <c:v>46268.629166666666</c:v>
                </c:pt>
                <c:pt idx="80">
                  <c:v>46273.67083333333</c:v>
                </c:pt>
                <c:pt idx="81">
                  <c:v>46280.326388888891</c:v>
                </c:pt>
                <c:pt idx="82">
                  <c:v>46287.480555555558</c:v>
                </c:pt>
                <c:pt idx="83">
                  <c:v>46291.854861111111</c:v>
                </c:pt>
                <c:pt idx="84">
                  <c:v>46301.308333333334</c:v>
                </c:pt>
                <c:pt idx="85">
                  <c:v>46303.387499999997</c:v>
                </c:pt>
                <c:pt idx="86">
                  <c:v>46306.868750000001</c:v>
                </c:pt>
                <c:pt idx="87">
                  <c:v>46308.348611111112</c:v>
                </c:pt>
                <c:pt idx="88">
                  <c:v>46310.867361111108</c:v>
                </c:pt>
              </c:numCache>
            </c:numRef>
          </c:cat>
          <c:val>
            <c:numRef>
              <c:f>Garagenplätze!$G$2:$G$100</c:f>
              <c:numCache>
                <c:formatCode>General</c:formatCode>
                <c:ptCount val="99"/>
                <c:pt idx="0">
                  <c:v>15</c:v>
                </c:pt>
                <c:pt idx="1">
                  <c:v>14</c:v>
                </c:pt>
                <c:pt idx="2">
                  <c:v>14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17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20</c:v>
                </c:pt>
                <c:pt idx="13">
                  <c:v>22</c:v>
                </c:pt>
                <c:pt idx="14">
                  <c:v>24</c:v>
                </c:pt>
                <c:pt idx="15">
                  <c:v>24</c:v>
                </c:pt>
                <c:pt idx="16">
                  <c:v>25</c:v>
                </c:pt>
                <c:pt idx="17">
                  <c:v>23</c:v>
                </c:pt>
                <c:pt idx="18">
                  <c:v>24</c:v>
                </c:pt>
                <c:pt idx="19">
                  <c:v>29</c:v>
                </c:pt>
                <c:pt idx="20">
                  <c:v>31</c:v>
                </c:pt>
                <c:pt idx="21">
                  <c:v>31</c:v>
                </c:pt>
                <c:pt idx="22">
                  <c:v>31</c:v>
                </c:pt>
                <c:pt idx="23">
                  <c:v>33</c:v>
                </c:pt>
                <c:pt idx="24">
                  <c:v>34</c:v>
                </c:pt>
                <c:pt idx="25">
                  <c:v>33</c:v>
                </c:pt>
                <c:pt idx="26">
                  <c:v>32</c:v>
                </c:pt>
                <c:pt idx="27">
                  <c:v>34</c:v>
                </c:pt>
                <c:pt idx="28">
                  <c:v>36</c:v>
                </c:pt>
                <c:pt idx="29">
                  <c:v>36</c:v>
                </c:pt>
                <c:pt idx="30">
                  <c:v>37</c:v>
                </c:pt>
                <c:pt idx="31">
                  <c:v>39</c:v>
                </c:pt>
                <c:pt idx="32">
                  <c:v>43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54</c:v>
                </c:pt>
                <c:pt idx="38">
                  <c:v>51</c:v>
                </c:pt>
                <c:pt idx="39">
                  <c:v>58</c:v>
                </c:pt>
                <c:pt idx="40">
                  <c:v>65</c:v>
                </c:pt>
                <c:pt idx="41">
                  <c:v>66</c:v>
                </c:pt>
                <c:pt idx="42">
                  <c:v>69</c:v>
                </c:pt>
                <c:pt idx="43">
                  <c:v>78</c:v>
                </c:pt>
                <c:pt idx="44">
                  <c:v>83</c:v>
                </c:pt>
                <c:pt idx="45">
                  <c:v>82</c:v>
                </c:pt>
                <c:pt idx="46">
                  <c:v>85</c:v>
                </c:pt>
                <c:pt idx="47">
                  <c:v>88</c:v>
                </c:pt>
                <c:pt idx="48">
                  <c:v>91</c:v>
                </c:pt>
                <c:pt idx="49">
                  <c:v>91</c:v>
                </c:pt>
                <c:pt idx="50">
                  <c:v>91</c:v>
                </c:pt>
                <c:pt idx="51">
                  <c:v>102</c:v>
                </c:pt>
                <c:pt idx="52">
                  <c:v>110</c:v>
                </c:pt>
                <c:pt idx="53">
                  <c:v>111</c:v>
                </c:pt>
                <c:pt idx="54">
                  <c:v>120</c:v>
                </c:pt>
                <c:pt idx="55">
                  <c:v>124</c:v>
                </c:pt>
                <c:pt idx="56">
                  <c:v>124</c:v>
                </c:pt>
                <c:pt idx="57">
                  <c:v>123</c:v>
                </c:pt>
                <c:pt idx="58">
                  <c:v>124</c:v>
                </c:pt>
                <c:pt idx="59">
                  <c:v>130</c:v>
                </c:pt>
                <c:pt idx="60">
                  <c:v>138</c:v>
                </c:pt>
                <c:pt idx="61">
                  <c:v>139</c:v>
                </c:pt>
                <c:pt idx="62">
                  <c:v>145</c:v>
                </c:pt>
                <c:pt idx="63">
                  <c:v>145</c:v>
                </c:pt>
                <c:pt idx="64">
                  <c:v>149</c:v>
                </c:pt>
                <c:pt idx="65">
                  <c:v>154</c:v>
                </c:pt>
                <c:pt idx="66">
                  <c:v>158</c:v>
                </c:pt>
                <c:pt idx="67">
                  <c:v>163</c:v>
                </c:pt>
                <c:pt idx="68">
                  <c:v>167</c:v>
                </c:pt>
                <c:pt idx="69">
                  <c:v>175</c:v>
                </c:pt>
                <c:pt idx="70">
                  <c:v>181</c:v>
                </c:pt>
                <c:pt idx="71">
                  <c:v>190</c:v>
                </c:pt>
                <c:pt idx="72">
                  <c:v>194</c:v>
                </c:pt>
                <c:pt idx="73">
                  <c:v>206</c:v>
                </c:pt>
                <c:pt idx="74">
                  <c:v>213</c:v>
                </c:pt>
                <c:pt idx="75">
                  <c:v>213</c:v>
                </c:pt>
                <c:pt idx="76">
                  <c:v>219</c:v>
                </c:pt>
                <c:pt idx="77">
                  <c:v>222</c:v>
                </c:pt>
                <c:pt idx="78">
                  <c:v>225</c:v>
                </c:pt>
                <c:pt idx="79">
                  <c:v>223</c:v>
                </c:pt>
                <c:pt idx="80">
                  <c:v>222</c:v>
                </c:pt>
                <c:pt idx="81">
                  <c:v>225</c:v>
                </c:pt>
                <c:pt idx="82">
                  <c:v>233</c:v>
                </c:pt>
                <c:pt idx="83">
                  <c:v>238</c:v>
                </c:pt>
                <c:pt idx="84">
                  <c:v>247</c:v>
                </c:pt>
                <c:pt idx="85">
                  <c:v>249</c:v>
                </c:pt>
                <c:pt idx="86">
                  <c:v>255</c:v>
                </c:pt>
                <c:pt idx="87">
                  <c:v>253</c:v>
                </c:pt>
                <c:pt idx="88">
                  <c:v>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6A-AE4A-9BF6-2023E608562A}"/>
            </c:ext>
          </c:extLst>
        </c:ser>
        <c:ser>
          <c:idx val="5"/>
          <c:order val="5"/>
          <c:tx>
            <c:strRef>
              <c:f>Garagenplätze!$H$1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Garagenplätze!$A$2:$A$100</c:f>
              <c:numCache>
                <c:formatCode>m/d/yy\ h:mm</c:formatCode>
                <c:ptCount val="99"/>
                <c:pt idx="0">
                  <c:v>45866.381249999999</c:v>
                </c:pt>
                <c:pt idx="1">
                  <c:v>45869.824999999997</c:v>
                </c:pt>
                <c:pt idx="2">
                  <c:v>45870.319444444445</c:v>
                </c:pt>
                <c:pt idx="3">
                  <c:v>45871.345138888886</c:v>
                </c:pt>
                <c:pt idx="4">
                  <c:v>45872.334722222222</c:v>
                </c:pt>
                <c:pt idx="5">
                  <c:v>45873.349305555559</c:v>
                </c:pt>
                <c:pt idx="6">
                  <c:v>45875.777777777781</c:v>
                </c:pt>
                <c:pt idx="7">
                  <c:v>45877.307638888888</c:v>
                </c:pt>
                <c:pt idx="8">
                  <c:v>45878.686805555553</c:v>
                </c:pt>
                <c:pt idx="9">
                  <c:v>45879.362500000003</c:v>
                </c:pt>
                <c:pt idx="10">
                  <c:v>45880.517361111109</c:v>
                </c:pt>
                <c:pt idx="11">
                  <c:v>45880.823611111111</c:v>
                </c:pt>
                <c:pt idx="12">
                  <c:v>45881.34375</c:v>
                </c:pt>
                <c:pt idx="13">
                  <c:v>45883.34375</c:v>
                </c:pt>
                <c:pt idx="14">
                  <c:v>45886.432638888888</c:v>
                </c:pt>
                <c:pt idx="15">
                  <c:v>45887.292361111111</c:v>
                </c:pt>
                <c:pt idx="16">
                  <c:v>45887.37777777778</c:v>
                </c:pt>
                <c:pt idx="17">
                  <c:v>45888.345138888886</c:v>
                </c:pt>
                <c:pt idx="18">
                  <c:v>45890.402083333334</c:v>
                </c:pt>
                <c:pt idx="19">
                  <c:v>45907.818055555559</c:v>
                </c:pt>
                <c:pt idx="20">
                  <c:v>45910.306944444441</c:v>
                </c:pt>
                <c:pt idx="21">
                  <c:v>45911.695833333331</c:v>
                </c:pt>
                <c:pt idx="22">
                  <c:v>45913.683333333334</c:v>
                </c:pt>
                <c:pt idx="23">
                  <c:v>45916.835416666669</c:v>
                </c:pt>
                <c:pt idx="24">
                  <c:v>45918.8</c:v>
                </c:pt>
                <c:pt idx="25">
                  <c:v>45920.895138888889</c:v>
                </c:pt>
                <c:pt idx="26">
                  <c:v>45922.844444444447</c:v>
                </c:pt>
                <c:pt idx="27">
                  <c:v>45925.295138888891</c:v>
                </c:pt>
                <c:pt idx="28">
                  <c:v>45926.935416666667</c:v>
                </c:pt>
                <c:pt idx="29">
                  <c:v>45929.8125</c:v>
                </c:pt>
                <c:pt idx="30">
                  <c:v>45931.881944444445</c:v>
                </c:pt>
                <c:pt idx="31">
                  <c:v>45936.714583333334</c:v>
                </c:pt>
                <c:pt idx="32">
                  <c:v>45938.879166666666</c:v>
                </c:pt>
                <c:pt idx="33">
                  <c:v>45940.458333333336</c:v>
                </c:pt>
                <c:pt idx="34">
                  <c:v>45944.378472222219</c:v>
                </c:pt>
                <c:pt idx="35">
                  <c:v>45946.569444444445</c:v>
                </c:pt>
                <c:pt idx="36">
                  <c:v>45950.829861111109</c:v>
                </c:pt>
                <c:pt idx="37">
                  <c:v>45957.458333333336</c:v>
                </c:pt>
                <c:pt idx="38">
                  <c:v>45963.807638888888</c:v>
                </c:pt>
                <c:pt idx="39">
                  <c:v>45975.456250000003</c:v>
                </c:pt>
                <c:pt idx="40">
                  <c:v>45981.368055555555</c:v>
                </c:pt>
                <c:pt idx="41">
                  <c:v>45986.355555555558</c:v>
                </c:pt>
                <c:pt idx="42">
                  <c:v>45992.354166666664</c:v>
                </c:pt>
                <c:pt idx="43">
                  <c:v>46009.804166666669</c:v>
                </c:pt>
                <c:pt idx="44">
                  <c:v>46016.642361111109</c:v>
                </c:pt>
                <c:pt idx="45">
                  <c:v>46021.345833333333</c:v>
                </c:pt>
                <c:pt idx="46">
                  <c:v>46023.463888888888</c:v>
                </c:pt>
                <c:pt idx="47">
                  <c:v>46024.894444444442</c:v>
                </c:pt>
                <c:pt idx="48">
                  <c:v>46030.871527777781</c:v>
                </c:pt>
                <c:pt idx="49">
                  <c:v>46040.854166666664</c:v>
                </c:pt>
                <c:pt idx="50">
                  <c:v>46042.34375</c:v>
                </c:pt>
                <c:pt idx="51">
                  <c:v>46048.908333333333</c:v>
                </c:pt>
                <c:pt idx="52">
                  <c:v>46063.785416666666</c:v>
                </c:pt>
                <c:pt idx="53">
                  <c:v>46072.872916666667</c:v>
                </c:pt>
                <c:pt idx="54">
                  <c:v>46086.3125</c:v>
                </c:pt>
                <c:pt idx="55">
                  <c:v>46092.738194444442</c:v>
                </c:pt>
                <c:pt idx="56">
                  <c:v>46094.709722222222</c:v>
                </c:pt>
                <c:pt idx="57">
                  <c:v>46098.804166666669</c:v>
                </c:pt>
                <c:pt idx="58">
                  <c:v>46103.474999999999</c:v>
                </c:pt>
                <c:pt idx="59">
                  <c:v>46112.683333333334</c:v>
                </c:pt>
                <c:pt idx="60">
                  <c:v>46125.882638888892</c:v>
                </c:pt>
                <c:pt idx="61">
                  <c:v>46129.325694444444</c:v>
                </c:pt>
                <c:pt idx="62">
                  <c:v>46139.439583333333</c:v>
                </c:pt>
                <c:pt idx="63">
                  <c:v>46142.370138888888</c:v>
                </c:pt>
                <c:pt idx="64">
                  <c:v>46147.324305555558</c:v>
                </c:pt>
                <c:pt idx="65">
                  <c:v>46153.336805555555</c:v>
                </c:pt>
                <c:pt idx="66">
                  <c:v>46161.819444444445</c:v>
                </c:pt>
                <c:pt idx="67">
                  <c:v>46171.597222222219</c:v>
                </c:pt>
                <c:pt idx="68">
                  <c:v>46180.511111111111</c:v>
                </c:pt>
                <c:pt idx="69">
                  <c:v>46185.36041666667</c:v>
                </c:pt>
                <c:pt idx="70">
                  <c:v>46188.48333333333</c:v>
                </c:pt>
                <c:pt idx="71">
                  <c:v>46201.859027777777</c:v>
                </c:pt>
                <c:pt idx="72">
                  <c:v>46208.615277777775</c:v>
                </c:pt>
                <c:pt idx="73">
                  <c:v>46224.347222222219</c:v>
                </c:pt>
                <c:pt idx="74">
                  <c:v>46231.913888888892</c:v>
                </c:pt>
                <c:pt idx="75">
                  <c:v>46232.916666666664</c:v>
                </c:pt>
                <c:pt idx="76">
                  <c:v>46257.660416666666</c:v>
                </c:pt>
                <c:pt idx="77">
                  <c:v>46264.447916666664</c:v>
                </c:pt>
                <c:pt idx="78">
                  <c:v>46265.838888888888</c:v>
                </c:pt>
                <c:pt idx="79">
                  <c:v>46268.629166666666</c:v>
                </c:pt>
                <c:pt idx="80">
                  <c:v>46273.67083333333</c:v>
                </c:pt>
                <c:pt idx="81">
                  <c:v>46280.326388888891</c:v>
                </c:pt>
                <c:pt idx="82">
                  <c:v>46287.480555555558</c:v>
                </c:pt>
                <c:pt idx="83">
                  <c:v>46291.854861111111</c:v>
                </c:pt>
                <c:pt idx="84">
                  <c:v>46301.308333333334</c:v>
                </c:pt>
                <c:pt idx="85">
                  <c:v>46303.387499999997</c:v>
                </c:pt>
                <c:pt idx="86">
                  <c:v>46306.868750000001</c:v>
                </c:pt>
                <c:pt idx="87">
                  <c:v>46308.348611111112</c:v>
                </c:pt>
                <c:pt idx="88">
                  <c:v>46310.867361111108</c:v>
                </c:pt>
              </c:numCache>
            </c:numRef>
          </c:cat>
          <c:val>
            <c:numRef>
              <c:f>Garagenplätze!$H$2:$H$100</c:f>
              <c:numCache>
                <c:formatCode>General</c:formatCode>
                <c:ptCount val="99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  <c:pt idx="11">
                  <c:v>14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14</c:v>
                </c:pt>
                <c:pt idx="19">
                  <c:v>17</c:v>
                </c:pt>
                <c:pt idx="20">
                  <c:v>18</c:v>
                </c:pt>
                <c:pt idx="21">
                  <c:v>18</c:v>
                </c:pt>
                <c:pt idx="22">
                  <c:v>18</c:v>
                </c:pt>
                <c:pt idx="23">
                  <c:v>18</c:v>
                </c:pt>
                <c:pt idx="24">
                  <c:v>18</c:v>
                </c:pt>
                <c:pt idx="25">
                  <c:v>18</c:v>
                </c:pt>
                <c:pt idx="26">
                  <c:v>18</c:v>
                </c:pt>
                <c:pt idx="27">
                  <c:v>18</c:v>
                </c:pt>
                <c:pt idx="28">
                  <c:v>18</c:v>
                </c:pt>
                <c:pt idx="29">
                  <c:v>18</c:v>
                </c:pt>
                <c:pt idx="30">
                  <c:v>18</c:v>
                </c:pt>
                <c:pt idx="31">
                  <c:v>19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21</c:v>
                </c:pt>
                <c:pt idx="36">
                  <c:v>21</c:v>
                </c:pt>
                <c:pt idx="37">
                  <c:v>21</c:v>
                </c:pt>
                <c:pt idx="38">
                  <c:v>22</c:v>
                </c:pt>
                <c:pt idx="39">
                  <c:v>23</c:v>
                </c:pt>
                <c:pt idx="40">
                  <c:v>25</c:v>
                </c:pt>
                <c:pt idx="41">
                  <c:v>27</c:v>
                </c:pt>
                <c:pt idx="42">
                  <c:v>28</c:v>
                </c:pt>
                <c:pt idx="43">
                  <c:v>30</c:v>
                </c:pt>
                <c:pt idx="44">
                  <c:v>31</c:v>
                </c:pt>
                <c:pt idx="45">
                  <c:v>32</c:v>
                </c:pt>
                <c:pt idx="46">
                  <c:v>32</c:v>
                </c:pt>
                <c:pt idx="47">
                  <c:v>32</c:v>
                </c:pt>
                <c:pt idx="48">
                  <c:v>34</c:v>
                </c:pt>
                <c:pt idx="49">
                  <c:v>36</c:v>
                </c:pt>
                <c:pt idx="50">
                  <c:v>36</c:v>
                </c:pt>
                <c:pt idx="51">
                  <c:v>35</c:v>
                </c:pt>
                <c:pt idx="52">
                  <c:v>37</c:v>
                </c:pt>
                <c:pt idx="53">
                  <c:v>37</c:v>
                </c:pt>
                <c:pt idx="54">
                  <c:v>39</c:v>
                </c:pt>
                <c:pt idx="55">
                  <c:v>41</c:v>
                </c:pt>
                <c:pt idx="56">
                  <c:v>41</c:v>
                </c:pt>
                <c:pt idx="57">
                  <c:v>41</c:v>
                </c:pt>
                <c:pt idx="58">
                  <c:v>42</c:v>
                </c:pt>
                <c:pt idx="59">
                  <c:v>42</c:v>
                </c:pt>
                <c:pt idx="60">
                  <c:v>47</c:v>
                </c:pt>
                <c:pt idx="61">
                  <c:v>50</c:v>
                </c:pt>
                <c:pt idx="62">
                  <c:v>54</c:v>
                </c:pt>
                <c:pt idx="63">
                  <c:v>54</c:v>
                </c:pt>
                <c:pt idx="64">
                  <c:v>54</c:v>
                </c:pt>
                <c:pt idx="65">
                  <c:v>57</c:v>
                </c:pt>
                <c:pt idx="66">
                  <c:v>60</c:v>
                </c:pt>
                <c:pt idx="67">
                  <c:v>63</c:v>
                </c:pt>
                <c:pt idx="68">
                  <c:v>64</c:v>
                </c:pt>
                <c:pt idx="69">
                  <c:v>65</c:v>
                </c:pt>
                <c:pt idx="70">
                  <c:v>67</c:v>
                </c:pt>
                <c:pt idx="71">
                  <c:v>67</c:v>
                </c:pt>
                <c:pt idx="72">
                  <c:v>69</c:v>
                </c:pt>
                <c:pt idx="73">
                  <c:v>70</c:v>
                </c:pt>
                <c:pt idx="74">
                  <c:v>72</c:v>
                </c:pt>
                <c:pt idx="75">
                  <c:v>72</c:v>
                </c:pt>
                <c:pt idx="76">
                  <c:v>74</c:v>
                </c:pt>
                <c:pt idx="77">
                  <c:v>77</c:v>
                </c:pt>
                <c:pt idx="78">
                  <c:v>77</c:v>
                </c:pt>
                <c:pt idx="79">
                  <c:v>79</c:v>
                </c:pt>
                <c:pt idx="80">
                  <c:v>84</c:v>
                </c:pt>
                <c:pt idx="81">
                  <c:v>82</c:v>
                </c:pt>
                <c:pt idx="82">
                  <c:v>86</c:v>
                </c:pt>
                <c:pt idx="83">
                  <c:v>86</c:v>
                </c:pt>
                <c:pt idx="84">
                  <c:v>87</c:v>
                </c:pt>
                <c:pt idx="85">
                  <c:v>87</c:v>
                </c:pt>
                <c:pt idx="86">
                  <c:v>87</c:v>
                </c:pt>
                <c:pt idx="87">
                  <c:v>87</c:v>
                </c:pt>
                <c:pt idx="88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26A-AE4A-9BF6-2023E608562A}"/>
            </c:ext>
          </c:extLst>
        </c:ser>
        <c:ser>
          <c:idx val="6"/>
          <c:order val="6"/>
          <c:tx>
            <c:strRef>
              <c:f>Garagenplätze!$I$1</c:f>
              <c:strCache>
                <c:ptCount val="1"/>
                <c:pt idx="0">
                  <c:v>S</c:v>
                </c:pt>
              </c:strCache>
            </c:strRef>
          </c:tx>
          <c:spPr>
            <a:solidFill>
              <a:srgbClr val="FFC000"/>
            </a:solidFill>
            <a:ln w="25400">
              <a:noFill/>
            </a:ln>
            <a:effectLst/>
          </c:spPr>
          <c:cat>
            <c:numRef>
              <c:f>Garagenplätze!$A$2:$A$100</c:f>
              <c:numCache>
                <c:formatCode>m/d/yy\ h:mm</c:formatCode>
                <c:ptCount val="99"/>
                <c:pt idx="0">
                  <c:v>45866.381249999999</c:v>
                </c:pt>
                <c:pt idx="1">
                  <c:v>45869.824999999997</c:v>
                </c:pt>
                <c:pt idx="2">
                  <c:v>45870.319444444445</c:v>
                </c:pt>
                <c:pt idx="3">
                  <c:v>45871.345138888886</c:v>
                </c:pt>
                <c:pt idx="4">
                  <c:v>45872.334722222222</c:v>
                </c:pt>
                <c:pt idx="5">
                  <c:v>45873.349305555559</c:v>
                </c:pt>
                <c:pt idx="6">
                  <c:v>45875.777777777781</c:v>
                </c:pt>
                <c:pt idx="7">
                  <c:v>45877.307638888888</c:v>
                </c:pt>
                <c:pt idx="8">
                  <c:v>45878.686805555553</c:v>
                </c:pt>
                <c:pt idx="9">
                  <c:v>45879.362500000003</c:v>
                </c:pt>
                <c:pt idx="10">
                  <c:v>45880.517361111109</c:v>
                </c:pt>
                <c:pt idx="11">
                  <c:v>45880.823611111111</c:v>
                </c:pt>
                <c:pt idx="12">
                  <c:v>45881.34375</c:v>
                </c:pt>
                <c:pt idx="13">
                  <c:v>45883.34375</c:v>
                </c:pt>
                <c:pt idx="14">
                  <c:v>45886.432638888888</c:v>
                </c:pt>
                <c:pt idx="15">
                  <c:v>45887.292361111111</c:v>
                </c:pt>
                <c:pt idx="16">
                  <c:v>45887.37777777778</c:v>
                </c:pt>
                <c:pt idx="17">
                  <c:v>45888.345138888886</c:v>
                </c:pt>
                <c:pt idx="18">
                  <c:v>45890.402083333334</c:v>
                </c:pt>
                <c:pt idx="19">
                  <c:v>45907.818055555559</c:v>
                </c:pt>
                <c:pt idx="20">
                  <c:v>45910.306944444441</c:v>
                </c:pt>
                <c:pt idx="21">
                  <c:v>45911.695833333331</c:v>
                </c:pt>
                <c:pt idx="22">
                  <c:v>45913.683333333334</c:v>
                </c:pt>
                <c:pt idx="23">
                  <c:v>45916.835416666669</c:v>
                </c:pt>
                <c:pt idx="24">
                  <c:v>45918.8</c:v>
                </c:pt>
                <c:pt idx="25">
                  <c:v>45920.895138888889</c:v>
                </c:pt>
                <c:pt idx="26">
                  <c:v>45922.844444444447</c:v>
                </c:pt>
                <c:pt idx="27">
                  <c:v>45925.295138888891</c:v>
                </c:pt>
                <c:pt idx="28">
                  <c:v>45926.935416666667</c:v>
                </c:pt>
                <c:pt idx="29">
                  <c:v>45929.8125</c:v>
                </c:pt>
                <c:pt idx="30">
                  <c:v>45931.881944444445</c:v>
                </c:pt>
                <c:pt idx="31">
                  <c:v>45936.714583333334</c:v>
                </c:pt>
                <c:pt idx="32">
                  <c:v>45938.879166666666</c:v>
                </c:pt>
                <c:pt idx="33">
                  <c:v>45940.458333333336</c:v>
                </c:pt>
                <c:pt idx="34">
                  <c:v>45944.378472222219</c:v>
                </c:pt>
                <c:pt idx="35">
                  <c:v>45946.569444444445</c:v>
                </c:pt>
                <c:pt idx="36">
                  <c:v>45950.829861111109</c:v>
                </c:pt>
                <c:pt idx="37">
                  <c:v>45957.458333333336</c:v>
                </c:pt>
                <c:pt idx="38">
                  <c:v>45963.807638888888</c:v>
                </c:pt>
                <c:pt idx="39">
                  <c:v>45975.456250000003</c:v>
                </c:pt>
                <c:pt idx="40">
                  <c:v>45981.368055555555</c:v>
                </c:pt>
                <c:pt idx="41">
                  <c:v>45986.355555555558</c:v>
                </c:pt>
                <c:pt idx="42">
                  <c:v>45992.354166666664</c:v>
                </c:pt>
                <c:pt idx="43">
                  <c:v>46009.804166666669</c:v>
                </c:pt>
                <c:pt idx="44">
                  <c:v>46016.642361111109</c:v>
                </c:pt>
                <c:pt idx="45">
                  <c:v>46021.345833333333</c:v>
                </c:pt>
                <c:pt idx="46">
                  <c:v>46023.463888888888</c:v>
                </c:pt>
                <c:pt idx="47">
                  <c:v>46024.894444444442</c:v>
                </c:pt>
                <c:pt idx="48">
                  <c:v>46030.871527777781</c:v>
                </c:pt>
                <c:pt idx="49">
                  <c:v>46040.854166666664</c:v>
                </c:pt>
                <c:pt idx="50">
                  <c:v>46042.34375</c:v>
                </c:pt>
                <c:pt idx="51">
                  <c:v>46048.908333333333</c:v>
                </c:pt>
                <c:pt idx="52">
                  <c:v>46063.785416666666</c:v>
                </c:pt>
                <c:pt idx="53">
                  <c:v>46072.872916666667</c:v>
                </c:pt>
                <c:pt idx="54">
                  <c:v>46086.3125</c:v>
                </c:pt>
                <c:pt idx="55">
                  <c:v>46092.738194444442</c:v>
                </c:pt>
                <c:pt idx="56">
                  <c:v>46094.709722222222</c:v>
                </c:pt>
                <c:pt idx="57">
                  <c:v>46098.804166666669</c:v>
                </c:pt>
                <c:pt idx="58">
                  <c:v>46103.474999999999</c:v>
                </c:pt>
                <c:pt idx="59">
                  <c:v>46112.683333333334</c:v>
                </c:pt>
                <c:pt idx="60">
                  <c:v>46125.882638888892</c:v>
                </c:pt>
                <c:pt idx="61">
                  <c:v>46129.325694444444</c:v>
                </c:pt>
                <c:pt idx="62">
                  <c:v>46139.439583333333</c:v>
                </c:pt>
                <c:pt idx="63">
                  <c:v>46142.370138888888</c:v>
                </c:pt>
                <c:pt idx="64">
                  <c:v>46147.324305555558</c:v>
                </c:pt>
                <c:pt idx="65">
                  <c:v>46153.336805555555</c:v>
                </c:pt>
                <c:pt idx="66">
                  <c:v>46161.819444444445</c:v>
                </c:pt>
                <c:pt idx="67">
                  <c:v>46171.597222222219</c:v>
                </c:pt>
                <c:pt idx="68">
                  <c:v>46180.511111111111</c:v>
                </c:pt>
                <c:pt idx="69">
                  <c:v>46185.36041666667</c:v>
                </c:pt>
                <c:pt idx="70">
                  <c:v>46188.48333333333</c:v>
                </c:pt>
                <c:pt idx="71">
                  <c:v>46201.859027777777</c:v>
                </c:pt>
                <c:pt idx="72">
                  <c:v>46208.615277777775</c:v>
                </c:pt>
                <c:pt idx="73">
                  <c:v>46224.347222222219</c:v>
                </c:pt>
                <c:pt idx="74">
                  <c:v>46231.913888888892</c:v>
                </c:pt>
                <c:pt idx="75">
                  <c:v>46232.916666666664</c:v>
                </c:pt>
                <c:pt idx="76">
                  <c:v>46257.660416666666</c:v>
                </c:pt>
                <c:pt idx="77">
                  <c:v>46264.447916666664</c:v>
                </c:pt>
                <c:pt idx="78">
                  <c:v>46265.838888888888</c:v>
                </c:pt>
                <c:pt idx="79">
                  <c:v>46268.629166666666</c:v>
                </c:pt>
                <c:pt idx="80">
                  <c:v>46273.67083333333</c:v>
                </c:pt>
                <c:pt idx="81">
                  <c:v>46280.326388888891</c:v>
                </c:pt>
                <c:pt idx="82">
                  <c:v>46287.480555555558</c:v>
                </c:pt>
                <c:pt idx="83">
                  <c:v>46291.854861111111</c:v>
                </c:pt>
                <c:pt idx="84">
                  <c:v>46301.308333333334</c:v>
                </c:pt>
                <c:pt idx="85">
                  <c:v>46303.387499999997</c:v>
                </c:pt>
                <c:pt idx="86">
                  <c:v>46306.868750000001</c:v>
                </c:pt>
                <c:pt idx="87">
                  <c:v>46308.348611111112</c:v>
                </c:pt>
                <c:pt idx="88">
                  <c:v>46310.867361111108</c:v>
                </c:pt>
              </c:numCache>
            </c:numRef>
          </c:cat>
          <c:val>
            <c:numRef>
              <c:f>Garagenplätze!$I$2:$I$100</c:f>
              <c:numCache>
                <c:formatCode>General</c:formatCode>
                <c:ptCount val="9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9</c:v>
                </c:pt>
                <c:pt idx="40">
                  <c:v>9</c:v>
                </c:pt>
                <c:pt idx="41">
                  <c:v>9</c:v>
                </c:pt>
                <c:pt idx="42">
                  <c:v>9</c:v>
                </c:pt>
                <c:pt idx="43">
                  <c:v>9</c:v>
                </c:pt>
                <c:pt idx="44">
                  <c:v>9</c:v>
                </c:pt>
                <c:pt idx="45">
                  <c:v>9</c:v>
                </c:pt>
                <c:pt idx="46">
                  <c:v>9</c:v>
                </c:pt>
                <c:pt idx="47">
                  <c:v>9</c:v>
                </c:pt>
                <c:pt idx="48">
                  <c:v>11</c:v>
                </c:pt>
                <c:pt idx="49">
                  <c:v>11</c:v>
                </c:pt>
                <c:pt idx="50">
                  <c:v>11</c:v>
                </c:pt>
                <c:pt idx="51">
                  <c:v>11</c:v>
                </c:pt>
                <c:pt idx="52">
                  <c:v>11</c:v>
                </c:pt>
                <c:pt idx="53">
                  <c:v>12</c:v>
                </c:pt>
                <c:pt idx="54">
                  <c:v>13</c:v>
                </c:pt>
                <c:pt idx="55">
                  <c:v>13</c:v>
                </c:pt>
                <c:pt idx="56">
                  <c:v>14</c:v>
                </c:pt>
                <c:pt idx="57">
                  <c:v>14</c:v>
                </c:pt>
                <c:pt idx="58">
                  <c:v>14</c:v>
                </c:pt>
                <c:pt idx="59">
                  <c:v>14</c:v>
                </c:pt>
                <c:pt idx="60">
                  <c:v>14</c:v>
                </c:pt>
                <c:pt idx="61">
                  <c:v>14</c:v>
                </c:pt>
                <c:pt idx="62">
                  <c:v>14</c:v>
                </c:pt>
                <c:pt idx="63">
                  <c:v>14</c:v>
                </c:pt>
                <c:pt idx="64">
                  <c:v>14</c:v>
                </c:pt>
                <c:pt idx="65">
                  <c:v>15</c:v>
                </c:pt>
                <c:pt idx="66">
                  <c:v>16</c:v>
                </c:pt>
                <c:pt idx="67">
                  <c:v>18</c:v>
                </c:pt>
                <c:pt idx="68">
                  <c:v>18</c:v>
                </c:pt>
                <c:pt idx="69">
                  <c:v>19</c:v>
                </c:pt>
                <c:pt idx="70">
                  <c:v>19</c:v>
                </c:pt>
                <c:pt idx="71">
                  <c:v>20</c:v>
                </c:pt>
                <c:pt idx="72">
                  <c:v>20</c:v>
                </c:pt>
                <c:pt idx="73">
                  <c:v>20</c:v>
                </c:pt>
                <c:pt idx="74">
                  <c:v>23</c:v>
                </c:pt>
                <c:pt idx="75">
                  <c:v>23</c:v>
                </c:pt>
                <c:pt idx="76">
                  <c:v>23</c:v>
                </c:pt>
                <c:pt idx="77">
                  <c:v>24</c:v>
                </c:pt>
                <c:pt idx="78">
                  <c:v>25</c:v>
                </c:pt>
                <c:pt idx="79">
                  <c:v>26</c:v>
                </c:pt>
                <c:pt idx="80">
                  <c:v>26</c:v>
                </c:pt>
                <c:pt idx="81">
                  <c:v>27</c:v>
                </c:pt>
                <c:pt idx="82">
                  <c:v>27</c:v>
                </c:pt>
                <c:pt idx="83">
                  <c:v>27</c:v>
                </c:pt>
                <c:pt idx="84">
                  <c:v>28</c:v>
                </c:pt>
                <c:pt idx="85">
                  <c:v>28</c:v>
                </c:pt>
                <c:pt idx="86">
                  <c:v>28</c:v>
                </c:pt>
                <c:pt idx="87">
                  <c:v>28</c:v>
                </c:pt>
                <c:pt idx="88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6F-A143-A40C-B7EDB76AE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591808"/>
        <c:axId val="537598528"/>
      </c:areaChart>
      <c:dateAx>
        <c:axId val="537591808"/>
        <c:scaling>
          <c:orientation val="minMax"/>
        </c:scaling>
        <c:delete val="0"/>
        <c:axPos val="b"/>
        <c:numFmt formatCode="m/d/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37598528"/>
        <c:crosses val="autoZero"/>
        <c:auto val="1"/>
        <c:lblOffset val="100"/>
        <c:baseTimeUnit val="days"/>
      </c:dateAx>
      <c:valAx>
        <c:axId val="53759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37591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220133</xdr:colOff>
      <xdr:row>56</xdr:row>
      <xdr:rowOff>8467</xdr:rowOff>
    </xdr:from>
    <xdr:to>
      <xdr:col>18</xdr:col>
      <xdr:colOff>626533</xdr:colOff>
      <xdr:row>78</xdr:row>
      <xdr:rowOff>135465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12D39834-E393-77C3-4871-359E732515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752928</xdr:colOff>
      <xdr:row>2</xdr:row>
      <xdr:rowOff>27214</xdr:rowOff>
    </xdr:from>
    <xdr:to>
      <xdr:col>11</xdr:col>
      <xdr:colOff>767154</xdr:colOff>
      <xdr:row>22</xdr:row>
      <xdr:rowOff>81643</xdr:rowOff>
    </xdr:to>
    <xdr:pic>
      <xdr:nvPicPr>
        <xdr:cNvPr id="2" name="post-image" descr="r/TopDrives - Legendary Pulls - Timeline">
          <a:extLst>
            <a:ext uri="{FF2B5EF4-FFF2-40B4-BE49-F238E27FC236}">
              <a16:creationId xmlns:a16="http://schemas.microsoft.com/office/drawing/2014/main" id="{24D80810-CDBA-9CDA-E427-E06DE158F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8714" y="426357"/>
          <a:ext cx="5792726" cy="4045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88899</xdr:rowOff>
    </xdr:from>
    <xdr:to>
      <xdr:col>20</xdr:col>
      <xdr:colOff>114300</xdr:colOff>
      <xdr:row>67</xdr:row>
      <xdr:rowOff>97428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E91B6744-1ECF-70FA-F4CD-CF6D242EF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88899"/>
          <a:ext cx="16548100" cy="136229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38</xdr:row>
      <xdr:rowOff>101599</xdr:rowOff>
    </xdr:from>
    <xdr:to>
      <xdr:col>19</xdr:col>
      <xdr:colOff>134620</xdr:colOff>
      <xdr:row>75</xdr:row>
      <xdr:rowOff>133265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BD1C0612-0FAC-C25E-8368-C1F000B31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823199"/>
          <a:ext cx="15819120" cy="7550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19</xdr:col>
      <xdr:colOff>134620</xdr:colOff>
      <xdr:row>37</xdr:row>
      <xdr:rowOff>31666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7DF414BD-9387-669C-1297-0A1555AB4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5819120" cy="75500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AEE4F-DB48-3440-86E8-B4DE876502B3}">
  <dimension ref="A1:N100"/>
  <sheetViews>
    <sheetView tabSelected="1" zoomScale="150" workbookViewId="0">
      <pane ySplit="4" topLeftCell="A49" activePane="bottomLeft" state="frozen"/>
      <selection pane="bottomLeft" activeCell="A75" sqref="A75"/>
    </sheetView>
  </sheetViews>
  <sheetFormatPr baseColWidth="10" defaultRowHeight="16" x14ac:dyDescent="0.2"/>
  <cols>
    <col min="1" max="1" width="14.1640625" customWidth="1"/>
    <col min="2" max="2" width="16.5" bestFit="1" customWidth="1"/>
    <col min="4" max="4" width="12.5" bestFit="1" customWidth="1"/>
    <col min="7" max="7" width="17" bestFit="1" customWidth="1"/>
    <col min="8" max="8" width="20.6640625" bestFit="1" customWidth="1"/>
    <col min="9" max="9" width="23.83203125" bestFit="1" customWidth="1"/>
    <col min="10" max="10" width="18" customWidth="1"/>
    <col min="11" max="11" width="21.83203125" bestFit="1" customWidth="1"/>
    <col min="12" max="12" width="19" bestFit="1" customWidth="1"/>
    <col min="13" max="13" width="14.6640625" bestFit="1" customWidth="1"/>
    <col min="14" max="14" width="13.6640625" bestFit="1" customWidth="1"/>
  </cols>
  <sheetData>
    <row r="1" spans="1:14" x14ac:dyDescent="0.2">
      <c r="A1" t="s">
        <v>0</v>
      </c>
      <c r="B1">
        <v>2600</v>
      </c>
    </row>
    <row r="2" spans="1:14" hidden="1" x14ac:dyDescent="0.2">
      <c r="A2" t="s">
        <v>43</v>
      </c>
      <c r="B2">
        <f>1999+50+499+1599+1599</f>
        <v>5746</v>
      </c>
    </row>
    <row r="4" spans="1:14" x14ac:dyDescent="0.2">
      <c r="A4" s="3" t="s">
        <v>1</v>
      </c>
      <c r="B4" s="3" t="s">
        <v>7</v>
      </c>
      <c r="C4" s="3" t="s">
        <v>2</v>
      </c>
      <c r="D4" s="3" t="s">
        <v>3</v>
      </c>
      <c r="E4" s="3" t="s">
        <v>5</v>
      </c>
      <c r="F4" s="3" t="s">
        <v>42</v>
      </c>
      <c r="G4" s="3" t="s">
        <v>89</v>
      </c>
      <c r="H4" s="3" t="s">
        <v>86</v>
      </c>
      <c r="I4" s="3" t="s">
        <v>91</v>
      </c>
      <c r="J4" s="3" t="s">
        <v>90</v>
      </c>
      <c r="K4" s="3" t="s">
        <v>87</v>
      </c>
      <c r="L4" s="3" t="s">
        <v>88</v>
      </c>
      <c r="M4" s="3" t="s">
        <v>4</v>
      </c>
      <c r="N4" s="3" t="s">
        <v>6</v>
      </c>
    </row>
    <row r="5" spans="1:14" x14ac:dyDescent="0.2">
      <c r="A5" s="1">
        <v>45907.822222222225</v>
      </c>
      <c r="C5">
        <v>1411</v>
      </c>
      <c r="D5" t="str">
        <f>IF(C5&lt;&gt;"",IF(COUNTA(F5:$F$100)=0,$B$1-C5,""),"")</f>
        <v/>
      </c>
      <c r="E5" s="4" t="str">
        <f>IF(C5&lt;&gt;"",IF(COUNTA(F5:$F$100)=0,C5/$B$1,""),"")</f>
        <v/>
      </c>
      <c r="F5" s="9">
        <v>1599</v>
      </c>
    </row>
    <row r="6" spans="1:14" x14ac:dyDescent="0.2">
      <c r="A6" s="1">
        <v>45909.810416666667</v>
      </c>
      <c r="B6" s="2">
        <f t="shared" ref="B6:B60" si="0">IF(A6&lt;&gt;"",(A6-$A$5)*24,"")</f>
        <v>47.71666666661622</v>
      </c>
      <c r="C6">
        <v>276</v>
      </c>
      <c r="D6" t="str">
        <f>IF(C6&lt;&gt;"",IF(COUNTA(F6:$F$100)=0,$B$1-C6,""),"")</f>
        <v/>
      </c>
      <c r="E6" s="4" t="str">
        <f>IF(C6&lt;&gt;"",IF(COUNTA(F6:$F$100)=0,C6/$B$1,""),"")</f>
        <v/>
      </c>
      <c r="F6" s="4"/>
      <c r="G6">
        <f>IF(C6&lt;&gt;"",C6-$C$5+SUM($F$5:F5),"")</f>
        <v>464</v>
      </c>
      <c r="H6" s="2">
        <f t="shared" ref="H6" si="1">IF(G6&lt;&gt;"",G6/B6,"")</f>
        <v>9.724065665396239</v>
      </c>
      <c r="I6" s="5"/>
      <c r="J6" s="5"/>
      <c r="K6" s="5"/>
      <c r="L6" s="5"/>
      <c r="M6" s="5" t="str">
        <f>IF(D6&lt;&gt;"",IF(COUNTA(F6:$F$100)=0,D6/H6,""),"")</f>
        <v/>
      </c>
      <c r="N6" s="2" t="str">
        <f>IF(M6&lt;&gt;"",IF(COUNTA(F6:$F$100)=0,M6/24,""),"")</f>
        <v/>
      </c>
    </row>
    <row r="7" spans="1:14" x14ac:dyDescent="0.2">
      <c r="A7" s="1">
        <v>45910.302083333336</v>
      </c>
      <c r="B7" s="2">
        <f t="shared" si="0"/>
        <v>59.516666666662786</v>
      </c>
      <c r="C7">
        <v>344</v>
      </c>
      <c r="D7" t="str">
        <f>IF(C7&lt;&gt;"",IF(COUNTA(F7:$F$100)=0,$B$1-C7,""),"")</f>
        <v/>
      </c>
      <c r="E7" s="4" t="str">
        <f>IF(C7&lt;&gt;"",IF(COUNTA(F7:$F$100)=0,C7/$B$1,""),"")</f>
        <v/>
      </c>
      <c r="F7" s="4"/>
      <c r="G7">
        <f>IF(C7&lt;&gt;"",C7-$C$5+SUM($F$5:F6),"")</f>
        <v>532</v>
      </c>
      <c r="H7" s="2">
        <f>IF(G7&lt;&gt;"",G7/B7,"")</f>
        <v>8.9386726407174688</v>
      </c>
      <c r="I7" s="2">
        <f t="shared" ref="I7:I38" si="2">IF(A7&lt;&gt;"",(A7-A5)*24,"")</f>
        <v>59.516666666662786</v>
      </c>
      <c r="J7" s="5">
        <f t="shared" ref="J7:J38" si="3">C7+SUM(F5:F7)-C5</f>
        <v>532</v>
      </c>
      <c r="K7" s="2">
        <f>IF(J7&lt;&gt;"",J7/I7,"")</f>
        <v>8.9386726407174688</v>
      </c>
      <c r="L7" s="5">
        <f>IF(K7&lt;&gt;"",K7*24,"")</f>
        <v>214.52814337721924</v>
      </c>
      <c r="M7" s="5" t="str">
        <f>IF(D7&lt;&gt;"",IF(COUNTA(F7:$F$100)=0,D7/H7,""),"")</f>
        <v/>
      </c>
      <c r="N7" s="2" t="str">
        <f>IF(M7&lt;&gt;"",IF(COUNTA(F7:$F$100)=0,M7/24,""),"")</f>
        <v/>
      </c>
    </row>
    <row r="8" spans="1:14" x14ac:dyDescent="0.2">
      <c r="A8" s="1">
        <v>45911.696527777778</v>
      </c>
      <c r="B8" s="2">
        <f t="shared" si="0"/>
        <v>92.983333333279006</v>
      </c>
      <c r="C8">
        <v>652</v>
      </c>
      <c r="D8" t="str">
        <f>IF(C8&lt;&gt;"",IF(COUNTA(F8:$F$100)=0,$B$1-C8,""),"")</f>
        <v/>
      </c>
      <c r="E8" s="4" t="str">
        <f>IF(C8&lt;&gt;"",IF(COUNTA(F8:$F$100)=0,C8/$B$1,""),"")</f>
        <v/>
      </c>
      <c r="F8" s="4"/>
      <c r="G8">
        <f>IF(C8&lt;&gt;"",C8-$C$5+SUM($F$5:F7),"")</f>
        <v>840</v>
      </c>
      <c r="H8" s="2">
        <f t="shared" ref="H8:H30" si="4">IF(G8&lt;&gt;"",G8/B8,"")</f>
        <v>9.0338770389011369</v>
      </c>
      <c r="I8" s="2">
        <f t="shared" si="2"/>
        <v>45.266666666662786</v>
      </c>
      <c r="J8" s="5">
        <f t="shared" si="3"/>
        <v>376</v>
      </c>
      <c r="K8" s="2">
        <f t="shared" ref="K8:K18" si="5">IF(J8&lt;&gt;"",J8/I8,"")</f>
        <v>8.3063328424160279</v>
      </c>
      <c r="L8" s="5">
        <f t="shared" ref="L8:L71" si="6">IF(K8&lt;&gt;"",K8*24,"")</f>
        <v>199.35198821798468</v>
      </c>
      <c r="M8" s="5" t="str">
        <f>IF(D8&lt;&gt;"",IF(COUNTA(F8:$F$100)=0,D8/H8,""),"")</f>
        <v/>
      </c>
      <c r="N8" s="2" t="str">
        <f>IF(M8&lt;&gt;"",IF(COUNTA(F8:$F$100)=0,M8/24,""),"")</f>
        <v/>
      </c>
    </row>
    <row r="9" spans="1:14" x14ac:dyDescent="0.2">
      <c r="A9" s="1">
        <v>45913.682638888888</v>
      </c>
      <c r="B9" s="2">
        <f t="shared" si="0"/>
        <v>140.64999999990687</v>
      </c>
      <c r="C9">
        <v>1160</v>
      </c>
      <c r="D9" t="str">
        <f>IF(C9&lt;&gt;"",IF(COUNTA(F9:$F$100)=0,$B$1-C9,""),"")</f>
        <v/>
      </c>
      <c r="E9" s="4" t="str">
        <f>IF(C9&lt;&gt;"",IF(COUNTA(F9:$F$100)=0,C9/$B$1,""),"")</f>
        <v/>
      </c>
      <c r="F9" s="4"/>
      <c r="G9">
        <f>IF(C9&lt;&gt;"",C9-$C$5+SUM($F$5:F8),"")</f>
        <v>1348</v>
      </c>
      <c r="H9" s="2">
        <f t="shared" si="4"/>
        <v>9.5840739424165839</v>
      </c>
      <c r="I9" s="2">
        <f t="shared" si="2"/>
        <v>81.133333333244082</v>
      </c>
      <c r="J9" s="5">
        <f t="shared" si="3"/>
        <v>816</v>
      </c>
      <c r="K9" s="2">
        <f t="shared" si="5"/>
        <v>10.05751848809652</v>
      </c>
      <c r="L9" s="5">
        <f t="shared" si="6"/>
        <v>241.38044371431647</v>
      </c>
      <c r="M9" s="5" t="str">
        <f>IF(D9&lt;&gt;"",IF(COUNTA(F9:$F$100)=0,D9/H9,""),"")</f>
        <v/>
      </c>
      <c r="N9" s="2" t="str">
        <f>IF(M9&lt;&gt;"",IF(COUNTA(F9:$F$100)=0,M9/24,""),"")</f>
        <v/>
      </c>
    </row>
    <row r="10" spans="1:14" x14ac:dyDescent="0.2">
      <c r="A10" s="1">
        <v>45916.835416666669</v>
      </c>
      <c r="B10" s="2">
        <f t="shared" si="0"/>
        <v>216.31666666665114</v>
      </c>
      <c r="C10">
        <v>1877</v>
      </c>
      <c r="D10" t="str">
        <f>IF(C10&lt;&gt;"",IF(COUNTA(F10:$F$100)=0,$B$1-C10,""),"")</f>
        <v/>
      </c>
      <c r="E10" s="4" t="str">
        <f>IF(C10&lt;&gt;"",IF(COUNTA(F10:$F$100)=0,C10/$B$1,""),"")</f>
        <v/>
      </c>
      <c r="F10" s="9">
        <f>2*599</f>
        <v>1198</v>
      </c>
      <c r="G10">
        <f>IF(C10&lt;&gt;"",C10-$C$5+SUM($F$5:F9),"")</f>
        <v>2065</v>
      </c>
      <c r="H10" s="2">
        <f t="shared" si="4"/>
        <v>9.5461899992302097</v>
      </c>
      <c r="I10" s="2">
        <f t="shared" si="2"/>
        <v>123.33333333337214</v>
      </c>
      <c r="J10" s="5">
        <f t="shared" si="3"/>
        <v>2423</v>
      </c>
      <c r="K10" s="2">
        <f t="shared" si="5"/>
        <v>19.645945945939765</v>
      </c>
      <c r="L10" s="5">
        <f t="shared" si="6"/>
        <v>471.50270270255436</v>
      </c>
      <c r="M10" s="5" t="str">
        <f>IF(D10&lt;&gt;"",IF(COUNTA(F10:$F$100)=0,D10/H10,""),"")</f>
        <v/>
      </c>
      <c r="N10" s="2" t="str">
        <f>IF(M10&lt;&gt;"",IF(COUNTA(F10:$F$100)=0,M10/24,""),"")</f>
        <v/>
      </c>
    </row>
    <row r="11" spans="1:14" x14ac:dyDescent="0.2">
      <c r="A11" s="1">
        <v>45918.794444444444</v>
      </c>
      <c r="B11" s="2">
        <f t="shared" si="0"/>
        <v>263.33333333325572</v>
      </c>
      <c r="C11">
        <v>1140</v>
      </c>
      <c r="D11" t="str">
        <f>IF(C11&lt;&gt;"",IF(COUNTA(F11:$F$100)=0,$B$1-C11,""),"")</f>
        <v/>
      </c>
      <c r="E11" s="4" t="str">
        <f>IF(C11&lt;&gt;"",IF(COUNTA(F11:$F$100)=0,C11/$B$1,""),"")</f>
        <v/>
      </c>
      <c r="F11" s="4"/>
      <c r="G11">
        <f>IF(C11&lt;&gt;"",C11-$C$5+SUM($F$5:F10),"")</f>
        <v>2526</v>
      </c>
      <c r="H11" s="2">
        <f t="shared" si="4"/>
        <v>9.5924050632939668</v>
      </c>
      <c r="I11" s="2">
        <f t="shared" si="2"/>
        <v>122.68333333334886</v>
      </c>
      <c r="J11" s="5">
        <f t="shared" si="3"/>
        <v>1178</v>
      </c>
      <c r="K11" s="2">
        <f t="shared" si="5"/>
        <v>9.6019562559422713</v>
      </c>
      <c r="L11" s="5">
        <f t="shared" si="6"/>
        <v>230.44695014261453</v>
      </c>
      <c r="M11" s="5" t="str">
        <f>IF(D11&lt;&gt;"",IF(COUNTA(F11:$F$100)=0,D11/H11,""),"")</f>
        <v/>
      </c>
      <c r="N11" s="2" t="str">
        <f>IF(M11&lt;&gt;"",IF(COUNTA(F11:$F$100)=0,M11/24,""),"")</f>
        <v/>
      </c>
    </row>
    <row r="12" spans="1:14" x14ac:dyDescent="0.2">
      <c r="A12" s="1">
        <v>45920.895138888889</v>
      </c>
      <c r="B12" s="2">
        <f t="shared" si="0"/>
        <v>313.74999999994179</v>
      </c>
      <c r="C12">
        <v>1653</v>
      </c>
      <c r="D12" t="str">
        <f>IF(C12&lt;&gt;"",IF(COUNTA(F12:$F$100)=0,$B$1-C12,""),"")</f>
        <v/>
      </c>
      <c r="E12" s="4" t="str">
        <f>IF(C12&lt;&gt;"",IF(COUNTA(F12:$F$100)=0,C12/$B$1,""),"")</f>
        <v/>
      </c>
      <c r="F12" s="4"/>
      <c r="G12">
        <f>IF(C12&lt;&gt;"",C12-$C$5+SUM($F$5:F11),"")</f>
        <v>3039</v>
      </c>
      <c r="H12" s="2">
        <f t="shared" si="4"/>
        <v>9.6860557768942268</v>
      </c>
      <c r="I12" s="2">
        <f t="shared" si="2"/>
        <v>97.433333333290648</v>
      </c>
      <c r="J12" s="5">
        <f t="shared" si="3"/>
        <v>974</v>
      </c>
      <c r="K12" s="2">
        <f t="shared" si="5"/>
        <v>9.9965788573427297</v>
      </c>
      <c r="L12" s="5">
        <f t="shared" si="6"/>
        <v>239.91789257622551</v>
      </c>
      <c r="M12" s="5" t="str">
        <f>IF(D12&lt;&gt;"",IF(COUNTA(F12:$F$100)=0,D12/H12,""),"")</f>
        <v/>
      </c>
      <c r="N12" s="2" t="str">
        <f>IF(M12&lt;&gt;"",IF(COUNTA(F12:$F$100)=0,M12/24,""),"")</f>
        <v/>
      </c>
    </row>
    <row r="13" spans="1:14" x14ac:dyDescent="0.2">
      <c r="A13" s="1">
        <v>45922.844444444447</v>
      </c>
      <c r="B13" s="2">
        <f t="shared" si="0"/>
        <v>360.53333333332557</v>
      </c>
      <c r="C13">
        <v>2047</v>
      </c>
      <c r="D13" t="str">
        <f>IF(C13&lt;&gt;"",IF(COUNTA(F13:$F$100)=0,$B$1-C13,""),"")</f>
        <v/>
      </c>
      <c r="E13" s="4" t="str">
        <f>IF(C13&lt;&gt;"",IF(COUNTA(F13:$F$100)=0,C13/$B$1,""),"")</f>
        <v/>
      </c>
      <c r="F13" s="9">
        <f>1599+599</f>
        <v>2198</v>
      </c>
      <c r="G13">
        <f>IF(C13&lt;&gt;"",C13-$C$5+SUM($F$5:F12),"")</f>
        <v>3433</v>
      </c>
      <c r="H13" s="2">
        <f t="shared" si="4"/>
        <v>9.5220044378700273</v>
      </c>
      <c r="I13" s="2">
        <f t="shared" si="2"/>
        <v>97.200000000069849</v>
      </c>
      <c r="J13" s="5">
        <f t="shared" si="3"/>
        <v>3105</v>
      </c>
      <c r="K13" s="2">
        <f t="shared" si="5"/>
        <v>31.944444444421489</v>
      </c>
      <c r="L13" s="5">
        <f t="shared" si="6"/>
        <v>766.6666666661157</v>
      </c>
      <c r="M13" s="5" t="str">
        <f>IF(D13&lt;&gt;"",IF(COUNTA(F13:$F$100)=0,D13/H13,""),"")</f>
        <v/>
      </c>
      <c r="N13" s="2" t="str">
        <f>IF(M13&lt;&gt;"",IF(COUNTA(F13:$F$100)=0,M13/24,""),"")</f>
        <v/>
      </c>
    </row>
    <row r="14" spans="1:14" x14ac:dyDescent="0.2">
      <c r="A14" s="1">
        <v>45925.291666666664</v>
      </c>
      <c r="B14" s="2">
        <f t="shared" si="0"/>
        <v>419.26666666654637</v>
      </c>
      <c r="C14">
        <v>411</v>
      </c>
      <c r="D14" t="str">
        <f>IF(C14&lt;&gt;"",IF(COUNTA(F14:$F$100)=0,$B$1-C14,""),"")</f>
        <v/>
      </c>
      <c r="E14" s="4" t="str">
        <f>IF(C14&lt;&gt;"",IF(COUNTA(F14:$F$100)=0,C14/$B$1,""),"")</f>
        <v/>
      </c>
      <c r="F14" s="9"/>
      <c r="G14">
        <f>IF(C14&lt;&gt;"",C14-$C$5+SUM($F$5:F13),"")</f>
        <v>3995</v>
      </c>
      <c r="H14" s="2">
        <f t="shared" si="4"/>
        <v>9.5285418985557637</v>
      </c>
      <c r="I14" s="2">
        <f t="shared" si="2"/>
        <v>105.51666666660458</v>
      </c>
      <c r="J14" s="5">
        <f t="shared" si="3"/>
        <v>956</v>
      </c>
      <c r="K14" s="2">
        <f t="shared" si="5"/>
        <v>9.0601800663455609</v>
      </c>
      <c r="L14" s="5">
        <f t="shared" si="6"/>
        <v>217.44432159229348</v>
      </c>
      <c r="M14" s="5" t="str">
        <f>IF(D14&lt;&gt;"",IF(COUNTA(F14:$F$100)=0,D14/H14,""),"")</f>
        <v/>
      </c>
      <c r="N14" s="2" t="str">
        <f>IF(M14&lt;&gt;"",IF(COUNTA(F14:$F$100)=0,M14/24,""),"")</f>
        <v/>
      </c>
    </row>
    <row r="15" spans="1:14" x14ac:dyDescent="0.2">
      <c r="A15" s="1">
        <v>45925.895833333336</v>
      </c>
      <c r="B15" s="2">
        <f t="shared" si="0"/>
        <v>433.76666666666279</v>
      </c>
      <c r="C15">
        <v>606</v>
      </c>
      <c r="D15" t="str">
        <f>IF(C15&lt;&gt;"",IF(COUNTA(F15:$F$100)=0,$B$1-C15,""),"")</f>
        <v/>
      </c>
      <c r="E15" s="4" t="str">
        <f>IF(C15&lt;&gt;"",IF(COUNTA(F15:$F$100)=0,C15/$B$1,""),"")</f>
        <v/>
      </c>
      <c r="F15" s="9"/>
      <c r="G15">
        <f>IF(C15&lt;&gt;"",C15-$C$5+SUM($F$5:F14),"")</f>
        <v>4190</v>
      </c>
      <c r="H15" s="2">
        <f t="shared" si="4"/>
        <v>9.6595711980328236</v>
      </c>
      <c r="I15" s="2">
        <f t="shared" si="2"/>
        <v>73.233333333337214</v>
      </c>
      <c r="J15" s="5">
        <f t="shared" si="3"/>
        <v>757</v>
      </c>
      <c r="K15" s="2">
        <f t="shared" si="5"/>
        <v>10.336822940372688</v>
      </c>
      <c r="L15" s="5">
        <f t="shared" si="6"/>
        <v>248.08375056894451</v>
      </c>
      <c r="M15" s="5" t="str">
        <f>IF(D15&lt;&gt;"",IF(COUNTA(F15:$F$100)=0,D15/H15,""),"")</f>
        <v/>
      </c>
      <c r="N15" s="2" t="str">
        <f>IF(M15&lt;&gt;"",IF(COUNTA(F15:$F$100)=0,M15/24,""),"")</f>
        <v/>
      </c>
    </row>
    <row r="16" spans="1:14" x14ac:dyDescent="0.2">
      <c r="A16" s="1">
        <v>45926.93472222222</v>
      </c>
      <c r="B16" s="2">
        <f t="shared" si="0"/>
        <v>458.69999999989523</v>
      </c>
      <c r="C16">
        <v>979</v>
      </c>
      <c r="D16" t="str">
        <f>IF(C16&lt;&gt;"",IF(COUNTA(F16:$F$100)=0,$B$1-C16,""),"")</f>
        <v/>
      </c>
      <c r="E16" s="4" t="str">
        <f>IF(C16&lt;&gt;"",IF(COUNTA(F16:$F$100)=0,C16/$B$1,""),"")</f>
        <v/>
      </c>
      <c r="F16" s="9">
        <v>1599</v>
      </c>
      <c r="G16">
        <f>IF(C16&lt;&gt;"",C16-$C$5+SUM($F$5:F15),"")</f>
        <v>4563</v>
      </c>
      <c r="H16" s="2">
        <f t="shared" si="4"/>
        <v>9.9476782210617873</v>
      </c>
      <c r="I16" s="2">
        <f t="shared" si="2"/>
        <v>39.433333333348855</v>
      </c>
      <c r="J16" s="5">
        <f t="shared" si="3"/>
        <v>2167</v>
      </c>
      <c r="K16" s="2">
        <f t="shared" si="5"/>
        <v>54.953508030409473</v>
      </c>
      <c r="L16" s="5">
        <f t="shared" si="6"/>
        <v>1318.8841927298274</v>
      </c>
      <c r="M16" s="5" t="str">
        <f>IF(D16&lt;&gt;"",IF(COUNTA(F16:$F$100)=0,D16/H16,""),"")</f>
        <v/>
      </c>
      <c r="N16" s="2" t="str">
        <f>IF(M16&lt;&gt;"",IF(COUNTA(F16:$F$100)=0,M16/24,""),"")</f>
        <v/>
      </c>
    </row>
    <row r="17" spans="1:14" x14ac:dyDescent="0.2">
      <c r="A17" s="1">
        <v>45929.8125</v>
      </c>
      <c r="B17" s="2">
        <f t="shared" si="0"/>
        <v>527.76666666660458</v>
      </c>
      <c r="C17">
        <v>55</v>
      </c>
      <c r="D17" t="str">
        <f>IF(C17&lt;&gt;"",IF(COUNTA(F17:$F$100)=0,$B$1-C17,""),"")</f>
        <v/>
      </c>
      <c r="E17" s="4" t="str">
        <f>IF(C17&lt;&gt;"",IF(COUNTA(F17:$F$100)=0,C17/$B$1,""),"")</f>
        <v/>
      </c>
      <c r="F17" s="9"/>
      <c r="G17">
        <f>IF(C17&lt;&gt;"",C17-$C$5+SUM($F$5:F16),"")</f>
        <v>5238</v>
      </c>
      <c r="H17" s="2">
        <f t="shared" si="4"/>
        <v>9.9248405229595456</v>
      </c>
      <c r="I17" s="2">
        <f t="shared" si="2"/>
        <v>93.999999999941792</v>
      </c>
      <c r="J17" s="5">
        <f t="shared" si="3"/>
        <v>1048</v>
      </c>
      <c r="K17" s="2">
        <f t="shared" si="5"/>
        <v>11.14893617021967</v>
      </c>
      <c r="L17" s="5">
        <f t="shared" si="6"/>
        <v>267.57446808527209</v>
      </c>
      <c r="M17" s="5" t="str">
        <f>IF(D17&lt;&gt;"",IF(COUNTA(F17:$F$100)=0,D17/H17,""),"")</f>
        <v/>
      </c>
      <c r="N17" s="2" t="str">
        <f>IF(M17&lt;&gt;"",IF(COUNTA(F17:$F$100)=0,M17/24,""),"")</f>
        <v/>
      </c>
    </row>
    <row r="18" spans="1:14" x14ac:dyDescent="0.2">
      <c r="A18" s="1">
        <v>45931.881944444445</v>
      </c>
      <c r="B18" s="2">
        <f t="shared" si="0"/>
        <v>577.43333333329065</v>
      </c>
      <c r="C18">
        <v>563</v>
      </c>
      <c r="D18" t="str">
        <f>IF(C18&lt;&gt;"",IF(COUNTA(F18:$F$100)=0,$B$1-C18,""),"")</f>
        <v/>
      </c>
      <c r="E18" s="4" t="str">
        <f>IF(C18&lt;&gt;"",IF(COUNTA(F18:$F$100)=0,C18/$B$1,""),"")</f>
        <v/>
      </c>
      <c r="F18" s="9">
        <v>599</v>
      </c>
      <c r="G18">
        <f>IF(C18&lt;&gt;"",C18-$C$5+SUM($F$5:F17),"")</f>
        <v>5746</v>
      </c>
      <c r="H18" s="2">
        <f t="shared" si="4"/>
        <v>9.9509322865561813</v>
      </c>
      <c r="I18" s="2">
        <f t="shared" si="2"/>
        <v>118.73333333339542</v>
      </c>
      <c r="J18" s="5">
        <f t="shared" si="3"/>
        <v>1782</v>
      </c>
      <c r="K18" s="2">
        <f t="shared" si="5"/>
        <v>15.008422234691759</v>
      </c>
      <c r="L18" s="5">
        <f t="shared" si="6"/>
        <v>360.20213363260223</v>
      </c>
      <c r="M18" s="5" t="str">
        <f>IF(D18&lt;&gt;"",IF(COUNTA(F18:$F$100)=0,D18/H18,""),"")</f>
        <v/>
      </c>
      <c r="N18" s="2" t="str">
        <f>IF(M18&lt;&gt;"",IF(COUNTA(F18:$F$100)=0,M18/24,""),"")</f>
        <v/>
      </c>
    </row>
    <row r="19" spans="1:14" x14ac:dyDescent="0.2">
      <c r="A19" s="1">
        <v>45936.714583333334</v>
      </c>
      <c r="B19" s="2">
        <f t="shared" si="0"/>
        <v>693.41666666662786</v>
      </c>
      <c r="C19">
        <v>927</v>
      </c>
      <c r="D19" t="str">
        <f>IF(C19&lt;&gt;"",IF(COUNTA(F19:$F$100)=0,$B$1-C19,""),"")</f>
        <v/>
      </c>
      <c r="E19" s="4" t="str">
        <f>IF(C19&lt;&gt;"",IF(COUNTA(F19:$F$100)=0,C19/$B$1,""),"")</f>
        <v/>
      </c>
      <c r="F19" s="9">
        <v>1599</v>
      </c>
      <c r="G19">
        <f>IF(C19&lt;&gt;"",C19-$C$5+SUM($F$5:F18),"")</f>
        <v>6709</v>
      </c>
      <c r="H19" s="2">
        <f t="shared" si="4"/>
        <v>9.6752794135325697</v>
      </c>
      <c r="I19" s="2">
        <f t="shared" si="2"/>
        <v>165.65000000002328</v>
      </c>
      <c r="J19" s="5">
        <f t="shared" si="3"/>
        <v>3070</v>
      </c>
      <c r="K19" s="2">
        <f t="shared" ref="K19:K71" si="7">IF(J19&lt;&gt;"",J19/I19,"")</f>
        <v>18.533051614847984</v>
      </c>
      <c r="L19" s="5">
        <f t="shared" si="6"/>
        <v>444.79323875635163</v>
      </c>
      <c r="M19" s="5" t="str">
        <f>IF(D19&lt;&gt;"",IF(COUNTA(F19:$F$100)=0,D19/H19,""),"")</f>
        <v/>
      </c>
      <c r="N19" s="2" t="str">
        <f>IF(M19&lt;&gt;"",IF(COUNTA(F19:$F$100)=0,M19/24,""),"")</f>
        <v/>
      </c>
    </row>
    <row r="20" spans="1:14" x14ac:dyDescent="0.2">
      <c r="A20" s="1">
        <v>45938.879166666666</v>
      </c>
      <c r="B20" s="2">
        <f t="shared" si="0"/>
        <v>745.3666666665813</v>
      </c>
      <c r="C20">
        <v>78</v>
      </c>
      <c r="D20" t="str">
        <f>IF(C20&lt;&gt;"",IF(COUNTA(F20:$F$100)=0,$B$1-C20,""),"")</f>
        <v/>
      </c>
      <c r="E20" s="4" t="str">
        <f>IF(C20&lt;&gt;"",IF(COUNTA(F20:$F$100)=0,C20/$B$1,""),"")</f>
        <v/>
      </c>
      <c r="F20" s="9"/>
      <c r="G20">
        <f>IF(C20&lt;&gt;"",C20-$C$5+SUM($F$5:F19),"")</f>
        <v>7459</v>
      </c>
      <c r="H20" s="2">
        <f t="shared" si="4"/>
        <v>10.007155315058613</v>
      </c>
      <c r="I20" s="2">
        <f t="shared" si="2"/>
        <v>167.93333333329065</v>
      </c>
      <c r="J20" s="5">
        <f t="shared" si="3"/>
        <v>1713</v>
      </c>
      <c r="K20" s="2">
        <f t="shared" si="7"/>
        <v>10.200476379518273</v>
      </c>
      <c r="L20" s="5">
        <f t="shared" si="6"/>
        <v>244.81143310843856</v>
      </c>
      <c r="M20" s="5" t="str">
        <f>IF(D20&lt;&gt;"",IF(COUNTA(F20:$F$100)=0,D20/H20,""),"")</f>
        <v/>
      </c>
      <c r="N20" s="2" t="str">
        <f>IF(M20&lt;&gt;"",IF(COUNTA(F20:$F$100)=0,M20/24,""),"")</f>
        <v/>
      </c>
    </row>
    <row r="21" spans="1:14" x14ac:dyDescent="0.2">
      <c r="A21" s="1">
        <v>45940.458333333336</v>
      </c>
      <c r="B21" s="2">
        <f t="shared" si="0"/>
        <v>783.26666666666279</v>
      </c>
      <c r="C21">
        <v>478</v>
      </c>
      <c r="D21" t="str">
        <f>IF(C21&lt;&gt;"",IF(COUNTA(F21:$F$100)=0,$B$1-C21,""),"")</f>
        <v/>
      </c>
      <c r="E21" s="4" t="str">
        <f>IF(C21&lt;&gt;"",IF(COUNTA(F21:$F$100)=0,C21/$B$1,""),"")</f>
        <v/>
      </c>
      <c r="F21" s="9"/>
      <c r="G21">
        <f>IF(C21&lt;&gt;"",C21-$C$5+SUM($F$5:F20),"")</f>
        <v>7859</v>
      </c>
      <c r="H21" s="2">
        <f t="shared" si="4"/>
        <v>10.033619882543245</v>
      </c>
      <c r="I21" s="2">
        <f t="shared" si="2"/>
        <v>89.850000000034925</v>
      </c>
      <c r="J21" s="5">
        <f t="shared" si="3"/>
        <v>1150</v>
      </c>
      <c r="K21" s="2">
        <f t="shared" si="7"/>
        <v>12.799109627151397</v>
      </c>
      <c r="L21" s="5">
        <f t="shared" si="6"/>
        <v>307.17863105163354</v>
      </c>
      <c r="M21" s="5" t="str">
        <f>IF(D21&lt;&gt;"",IF(COUNTA(F21:$F$100)=0,D21/H21,""),"")</f>
        <v/>
      </c>
      <c r="N21" s="2" t="str">
        <f>IF(M21&lt;&gt;"",IF(COUNTA(F21:$F$100)=0,M21/24,""),"")</f>
        <v/>
      </c>
    </row>
    <row r="22" spans="1:14" x14ac:dyDescent="0.2">
      <c r="A22" s="1">
        <v>45944.378472222219</v>
      </c>
      <c r="B22" s="2">
        <f t="shared" si="0"/>
        <v>877.3499999998603</v>
      </c>
      <c r="C22">
        <v>1332</v>
      </c>
      <c r="D22" t="str">
        <f>IF(C22&lt;&gt;"",IF(COUNTA(F22:$F$100)=0,$B$1-C22,""),"")</f>
        <v/>
      </c>
      <c r="E22" s="4" t="str">
        <f>IF(C22&lt;&gt;"",IF(COUNTA(F22:$F$100)=0,C22/$B$1,""),"")</f>
        <v/>
      </c>
      <c r="F22" s="9">
        <v>1599</v>
      </c>
      <c r="G22">
        <f>IF(C22&lt;&gt;"",C22-$C$5+SUM($F$5:F21),"")</f>
        <v>8713</v>
      </c>
      <c r="H22" s="2">
        <f t="shared" si="4"/>
        <v>9.9310423434221082</v>
      </c>
      <c r="I22" s="2">
        <f t="shared" si="2"/>
        <v>131.98333333327901</v>
      </c>
      <c r="J22" s="5">
        <f t="shared" si="3"/>
        <v>2853</v>
      </c>
      <c r="K22" s="2">
        <f t="shared" si="7"/>
        <v>21.616365702749142</v>
      </c>
      <c r="L22" s="5">
        <f t="shared" si="6"/>
        <v>518.79277686597948</v>
      </c>
      <c r="M22" s="5" t="str">
        <f>IF(D22&lt;&gt;"",IF(COUNTA(F22:$F$100)=0,D22/H22,""),"")</f>
        <v/>
      </c>
      <c r="N22" s="2" t="str">
        <f>IF(M22&lt;&gt;"",IF(COUNTA(F22:$F$100)=0,M22/24,""),"")</f>
        <v/>
      </c>
    </row>
    <row r="23" spans="1:14" x14ac:dyDescent="0.2">
      <c r="A23" s="1">
        <v>45946.569444444445</v>
      </c>
      <c r="B23" s="2">
        <f t="shared" si="0"/>
        <v>929.93333333329065</v>
      </c>
      <c r="C23">
        <v>198</v>
      </c>
      <c r="D23" t="str">
        <f>IF(C23&lt;&gt;"",IF(COUNTA(F23:$F$100)=0,$B$1-C23,""),"")</f>
        <v/>
      </c>
      <c r="E23" s="4" t="str">
        <f>IF(C23&lt;&gt;"",IF(COUNTA(F23:$F$100)=0,C23/$B$1,""),"")</f>
        <v/>
      </c>
      <c r="F23" s="9">
        <v>599</v>
      </c>
      <c r="G23">
        <f>IF(C23&lt;&gt;"",C23-$C$5+SUM($F$5:F22),"")</f>
        <v>9178</v>
      </c>
      <c r="H23" s="2">
        <f t="shared" si="4"/>
        <v>9.8695246971113573</v>
      </c>
      <c r="I23" s="2">
        <f t="shared" si="2"/>
        <v>146.66666666662786</v>
      </c>
      <c r="J23" s="5">
        <f t="shared" si="3"/>
        <v>1918</v>
      </c>
      <c r="K23" s="2">
        <f t="shared" si="7"/>
        <v>13.077272727276187</v>
      </c>
      <c r="L23" s="5">
        <f t="shared" si="6"/>
        <v>313.85454545462846</v>
      </c>
      <c r="M23" s="5" t="str">
        <f>IF(D23&lt;&gt;"",IF(COUNTA(F23:$F$100)=0,D23/H23,""),"")</f>
        <v/>
      </c>
      <c r="N23" s="2" t="str">
        <f>IF(M23&lt;&gt;"",IF(COUNTA(F23:$F$100)=0,M23/24,""),"")</f>
        <v/>
      </c>
    </row>
    <row r="24" spans="1:14" x14ac:dyDescent="0.2">
      <c r="A24" s="1">
        <v>45950.829861111109</v>
      </c>
      <c r="B24" s="2">
        <f t="shared" si="0"/>
        <v>1032.1833333332324</v>
      </c>
      <c r="C24">
        <v>490</v>
      </c>
      <c r="D24" t="str">
        <f>IF(C24&lt;&gt;"",IF(COUNTA(F24:$F$100)=0,$B$1-C24,""),"")</f>
        <v/>
      </c>
      <c r="E24" s="4" t="str">
        <f>IF(C24&lt;&gt;"",IF(COUNTA(F24:$F$100)=0,C24/$B$1,""),"")</f>
        <v/>
      </c>
      <c r="F24" s="9"/>
      <c r="G24">
        <f>IF(C24&lt;&gt;"",C24-$C$5+SUM($F$5:F23),"")</f>
        <v>10069</v>
      </c>
      <c r="H24" s="2">
        <f t="shared" si="4"/>
        <v>9.7550499749730992</v>
      </c>
      <c r="I24" s="2">
        <f t="shared" si="2"/>
        <v>154.83333333337214</v>
      </c>
      <c r="J24" s="5">
        <f t="shared" si="3"/>
        <v>1356</v>
      </c>
      <c r="K24" s="2">
        <f t="shared" si="7"/>
        <v>8.7578040904176113</v>
      </c>
      <c r="L24" s="5">
        <f t="shared" si="6"/>
        <v>210.18729817002267</v>
      </c>
      <c r="M24" s="5" t="str">
        <f>IF(D24&lt;&gt;"",IF(COUNTA(F24:$F$100)=0,D24/H24,""),"")</f>
        <v/>
      </c>
      <c r="N24" s="2" t="str">
        <f>IF(M24&lt;&gt;"",IF(COUNTA(F24:$F$100)=0,M24/24,""),"")</f>
        <v/>
      </c>
    </row>
    <row r="25" spans="1:14" x14ac:dyDescent="0.2">
      <c r="A25" s="1">
        <v>45957.458333333336</v>
      </c>
      <c r="B25" s="2">
        <f t="shared" si="0"/>
        <v>1191.2666666666628</v>
      </c>
      <c r="C25">
        <v>1503</v>
      </c>
      <c r="D25" t="str">
        <f>IF(C25&lt;&gt;"",IF(COUNTA(F25:$F$100)=0,$B$1-C25,""),"")</f>
        <v/>
      </c>
      <c r="E25" s="4" t="str">
        <f>IF(C25&lt;&gt;"",IF(COUNTA(F25:$F$100)=0,C25/$B$1,""),"")</f>
        <v/>
      </c>
      <c r="F25" s="9">
        <v>1666</v>
      </c>
      <c r="G25">
        <f>IF(C25&lt;&gt;"",C25-$C$5+SUM($F$5:F24),"")</f>
        <v>11082</v>
      </c>
      <c r="H25" s="2">
        <f t="shared" si="4"/>
        <v>9.3027030052045738</v>
      </c>
      <c r="I25" s="2">
        <f t="shared" si="2"/>
        <v>261.33333333337214</v>
      </c>
      <c r="J25" s="5">
        <f t="shared" si="3"/>
        <v>3570</v>
      </c>
      <c r="K25" s="2">
        <f t="shared" si="7"/>
        <v>13.660714285712258</v>
      </c>
      <c r="L25" s="5">
        <f t="shared" si="6"/>
        <v>327.85714285709417</v>
      </c>
      <c r="M25" s="5" t="str">
        <f>IF(D25&lt;&gt;"",IF(COUNTA(F25:$F$100)=0,D25/H25,""),"")</f>
        <v/>
      </c>
      <c r="N25" s="2" t="str">
        <f>IF(M25&lt;&gt;"",IF(COUNTA(F25:$F$100)=0,M25/24,""),"")</f>
        <v/>
      </c>
    </row>
    <row r="26" spans="1:14" x14ac:dyDescent="0.2">
      <c r="A26" s="1">
        <v>45963.807638888888</v>
      </c>
      <c r="B26" s="2">
        <f t="shared" si="0"/>
        <v>1343.6499999999069</v>
      </c>
      <c r="C26">
        <v>1619</v>
      </c>
      <c r="D26" t="str">
        <f>IF(C26&lt;&gt;"",IF(COUNTA(F26:$F$100)=0,$B$1-C26,""),"")</f>
        <v/>
      </c>
      <c r="E26" s="4" t="str">
        <f>IF(C26&lt;&gt;"",IF(COUNTA(F26:$F$100)=0,C26/$B$1,""),"")</f>
        <v/>
      </c>
      <c r="F26" s="9">
        <v>1666</v>
      </c>
      <c r="G26">
        <f>IF(C26&lt;&gt;"",C26-$C$5+SUM($F$5:F25),"")</f>
        <v>12864</v>
      </c>
      <c r="H26" s="2">
        <f t="shared" si="4"/>
        <v>9.5739217802261685</v>
      </c>
      <c r="I26" s="2">
        <f t="shared" si="2"/>
        <v>311.46666666667443</v>
      </c>
      <c r="J26" s="5">
        <f t="shared" si="3"/>
        <v>4461</v>
      </c>
      <c r="K26" s="2">
        <f t="shared" si="7"/>
        <v>14.322559931506493</v>
      </c>
      <c r="L26" s="5">
        <f t="shared" si="6"/>
        <v>343.74143835615587</v>
      </c>
      <c r="M26" s="5" t="str">
        <f>IF(D26&lt;&gt;"",IF(COUNTA(F26:$F$100)=0,D26/H26,""),"")</f>
        <v/>
      </c>
      <c r="N26" s="2" t="str">
        <f>IF(M26&lt;&gt;"",IF(COUNTA(F26:$F$100)=0,M26/24,""),"")</f>
        <v/>
      </c>
    </row>
    <row r="27" spans="1:14" x14ac:dyDescent="0.2">
      <c r="A27" s="1">
        <v>45975.456250000003</v>
      </c>
      <c r="B27" s="2">
        <f t="shared" si="0"/>
        <v>1623.2166666666744</v>
      </c>
      <c r="C27">
        <v>2733</v>
      </c>
      <c r="D27" t="str">
        <f>IF(C27&lt;&gt;"",IF(COUNTA(F27:$F$100)=0,$B$1-C27,""),"")</f>
        <v/>
      </c>
      <c r="E27" s="4" t="str">
        <f>IF(C27&lt;&gt;"",IF(COUNTA(F27:$F$100)=0,C27/$B$1,""),"")</f>
        <v/>
      </c>
      <c r="F27" s="9">
        <v>1599</v>
      </c>
      <c r="G27">
        <f>IF(C27&lt;&gt;"",C27-$C$5+SUM($F$5:F26),"")</f>
        <v>15644</v>
      </c>
      <c r="H27" s="2">
        <f t="shared" si="4"/>
        <v>9.6376536301376436</v>
      </c>
      <c r="I27" s="2">
        <f t="shared" si="2"/>
        <v>431.95000000001164</v>
      </c>
      <c r="J27" s="5">
        <f t="shared" si="3"/>
        <v>6161</v>
      </c>
      <c r="K27" s="2">
        <f t="shared" si="7"/>
        <v>14.263224910290159</v>
      </c>
      <c r="L27" s="5">
        <f t="shared" si="6"/>
        <v>342.31739784696379</v>
      </c>
      <c r="M27" s="5" t="str">
        <f>IF(D27&lt;&gt;"",IF(COUNTA(F27:$F$100)=0,D27/H27,""),"")</f>
        <v/>
      </c>
      <c r="N27" s="2" t="str">
        <f>IF(M27&lt;&gt;"",IF(COUNTA(F27:$F$100)=0,M27/24,""),"")</f>
        <v/>
      </c>
    </row>
    <row r="28" spans="1:14" x14ac:dyDescent="0.2">
      <c r="A28" s="1">
        <v>45981.368055555555</v>
      </c>
      <c r="B28" s="2">
        <f t="shared" si="0"/>
        <v>1765.0999999999185</v>
      </c>
      <c r="C28">
        <v>2456</v>
      </c>
      <c r="D28" t="str">
        <f>IF(C28&lt;&gt;"",IF(COUNTA(F28:$F$100)=0,$B$1-C28,""),"")</f>
        <v/>
      </c>
      <c r="E28" s="4" t="str">
        <f>IF(C28&lt;&gt;"",IF(COUNTA(F28:$F$100)=0,C28/$B$1,""),"")</f>
        <v/>
      </c>
      <c r="F28" s="9">
        <f>3*1199</f>
        <v>3597</v>
      </c>
      <c r="G28">
        <f>IF(C28&lt;&gt;"",C28-$C$5+SUM($F$5:F27),"")</f>
        <v>16966</v>
      </c>
      <c r="H28" s="2">
        <f t="shared" si="4"/>
        <v>9.6119200045327648</v>
      </c>
      <c r="I28" s="2">
        <f t="shared" si="2"/>
        <v>421.45000000001164</v>
      </c>
      <c r="J28" s="5">
        <f t="shared" si="3"/>
        <v>7699</v>
      </c>
      <c r="K28" s="2">
        <f t="shared" si="7"/>
        <v>18.267884683829131</v>
      </c>
      <c r="L28" s="5">
        <f t="shared" si="6"/>
        <v>438.42923241189914</v>
      </c>
      <c r="M28" s="5" t="str">
        <f>IF(D28&lt;&gt;"",IF(COUNTA(F28:$F$100)=0,D28/H28,""),"")</f>
        <v/>
      </c>
      <c r="N28" s="2" t="str">
        <f>IF(M28&lt;&gt;"",IF(COUNTA(F28:$F$100)=0,M28/24,""),"")</f>
        <v/>
      </c>
    </row>
    <row r="29" spans="1:14" x14ac:dyDescent="0.2">
      <c r="A29" s="1">
        <v>45986.355555555558</v>
      </c>
      <c r="B29" s="2">
        <f t="shared" si="0"/>
        <v>1884.7999999999884</v>
      </c>
      <c r="C29">
        <v>63</v>
      </c>
      <c r="D29" t="str">
        <f>IF(C29&lt;&gt;"",IF(COUNTA(F29:$F$100)=0,$B$1-C29,""),"")</f>
        <v/>
      </c>
      <c r="E29" s="4" t="str">
        <f>IF(C29&lt;&gt;"",IF(COUNTA(F29:$F$100)=0,C29/$B$1,""),"")</f>
        <v/>
      </c>
      <c r="F29" s="9">
        <v>1199</v>
      </c>
      <c r="G29">
        <f>IF(C29&lt;&gt;"",C29-$C$5+SUM($F$5:F28),"")</f>
        <v>18170</v>
      </c>
      <c r="H29" s="2">
        <f t="shared" si="4"/>
        <v>9.64028013582349</v>
      </c>
      <c r="I29" s="2">
        <f t="shared" si="2"/>
        <v>261.58333333331393</v>
      </c>
      <c r="J29" s="5">
        <f t="shared" si="3"/>
        <v>3725</v>
      </c>
      <c r="K29" s="2">
        <f t="shared" si="7"/>
        <v>14.240203886589141</v>
      </c>
      <c r="L29" s="5">
        <f t="shared" si="6"/>
        <v>341.76489327813937</v>
      </c>
      <c r="M29" s="5" t="str">
        <f>IF(D29&lt;&gt;"",IF(COUNTA(F29:$F$100)=0,D29/H29,""),"")</f>
        <v/>
      </c>
      <c r="N29" s="2" t="str">
        <f>IF(M29&lt;&gt;"",IF(COUNTA(F29:$F$100)=0,M29/24,""),"")</f>
        <v/>
      </c>
    </row>
    <row r="30" spans="1:14" x14ac:dyDescent="0.2">
      <c r="A30" s="1">
        <v>45992.354166666664</v>
      </c>
      <c r="B30" s="2">
        <f t="shared" si="0"/>
        <v>2028.7666666665464</v>
      </c>
      <c r="C30">
        <v>290</v>
      </c>
      <c r="D30" t="str">
        <f>IF(C30&lt;&gt;"",IF(COUNTA(F30:$F$100)=0,$B$1-C30,""),"")</f>
        <v/>
      </c>
      <c r="E30" s="4" t="str">
        <f>IF(C30&lt;&gt;"",IF(COUNTA(F30:$F$100)=0,C30/$B$1,""),"")</f>
        <v/>
      </c>
      <c r="F30" s="9">
        <f>1599+2600</f>
        <v>4199</v>
      </c>
      <c r="G30">
        <f>IF(C30&lt;&gt;"",C30-$C$5+SUM($F$5:F29),"")</f>
        <v>19596</v>
      </c>
      <c r="H30" s="2">
        <f t="shared" si="4"/>
        <v>9.6590703711620343</v>
      </c>
      <c r="I30" s="2">
        <f t="shared" si="2"/>
        <v>263.66666666662786</v>
      </c>
      <c r="J30" s="5">
        <f t="shared" si="3"/>
        <v>6829</v>
      </c>
      <c r="K30" s="2">
        <f t="shared" si="7"/>
        <v>25.900126422254129</v>
      </c>
      <c r="L30" s="5">
        <f t="shared" si="6"/>
        <v>621.60303413409906</v>
      </c>
      <c r="M30" s="5" t="str">
        <f>IF(D30&lt;&gt;"",IF(COUNTA(F30:$F$100)=0,D30/H30,""),"")</f>
        <v/>
      </c>
      <c r="N30" s="2" t="str">
        <f>IF(M30&lt;&gt;"",IF(COUNTA(F30:$F$100)=0,M30/24,""),"")</f>
        <v/>
      </c>
    </row>
    <row r="31" spans="1:14" x14ac:dyDescent="0.2">
      <c r="A31" s="1">
        <v>46009.802777777775</v>
      </c>
      <c r="B31" s="2">
        <f t="shared" si="0"/>
        <v>2447.5333333332092</v>
      </c>
      <c r="C31">
        <v>208</v>
      </c>
      <c r="D31" t="str">
        <f>IF(C31&lt;&gt;"",IF(COUNTA(F31:$F$100)=0,$B$1-C31,""),"")</f>
        <v/>
      </c>
      <c r="E31" s="4" t="str">
        <f>IF(C31&lt;&gt;"",IF(COUNTA(F31:$F$100)=0,C31/$B$1,""),"")</f>
        <v/>
      </c>
      <c r="F31" s="9">
        <v>1399</v>
      </c>
      <c r="G31">
        <f>IF(C31&lt;&gt;"",C31-$C$5+SUM($F$5:F30),"")</f>
        <v>23713</v>
      </c>
      <c r="H31" s="2">
        <f t="shared" ref="H31:H47" si="8">IF(G31&lt;&gt;"",G31/B31,"")</f>
        <v>9.68852994852009</v>
      </c>
      <c r="I31" s="2">
        <f t="shared" si="2"/>
        <v>562.7333333332208</v>
      </c>
      <c r="J31" s="5">
        <f t="shared" si="3"/>
        <v>6942</v>
      </c>
      <c r="K31" s="2">
        <f t="shared" si="7"/>
        <v>12.336216088143683</v>
      </c>
      <c r="L31" s="5">
        <f t="shared" si="6"/>
        <v>296.06918611544836</v>
      </c>
      <c r="M31" s="5" t="str">
        <f>IF(D31&lt;&gt;"",IF(COUNTA(F31:$F$100)=0,D31/H31,""),"")</f>
        <v/>
      </c>
      <c r="N31" s="2" t="str">
        <f>IF(M31&lt;&gt;"",IF(COUNTA(F31:$F$100)=0,M31/24,""),"")</f>
        <v/>
      </c>
    </row>
    <row r="32" spans="1:14" x14ac:dyDescent="0.2">
      <c r="A32" s="1">
        <v>46016.642361111109</v>
      </c>
      <c r="B32" s="2">
        <f t="shared" si="0"/>
        <v>2611.6833333332324</v>
      </c>
      <c r="C32">
        <v>111</v>
      </c>
      <c r="D32" t="str">
        <f>IF(C32&lt;&gt;"",IF(COUNTA(F32:$F$100)=0,$B$1-C32,""),"")</f>
        <v/>
      </c>
      <c r="E32" s="4" t="str">
        <f>IF(C32&lt;&gt;"",IF(COUNTA(F32:$F$100)=0,C32/$B$1,""),"")</f>
        <v/>
      </c>
      <c r="F32" s="9">
        <v>599</v>
      </c>
      <c r="G32">
        <f>IF(C32&lt;&gt;"",C32-$C$5+SUM($F$5:F31),"")</f>
        <v>25015</v>
      </c>
      <c r="H32" s="2">
        <f t="shared" si="8"/>
        <v>9.5781137325228176</v>
      </c>
      <c r="I32" s="2">
        <f t="shared" si="2"/>
        <v>582.91666666668607</v>
      </c>
      <c r="J32" s="5">
        <f t="shared" si="3"/>
        <v>6018</v>
      </c>
      <c r="K32" s="2">
        <f t="shared" si="7"/>
        <v>10.323945675482143</v>
      </c>
      <c r="L32" s="5">
        <f t="shared" si="6"/>
        <v>247.77469621157144</v>
      </c>
      <c r="M32" s="5" t="str">
        <f>IF(D32&lt;&gt;"",IF(COUNTA(F32:$F$100)=0,D32/H32,""),"")</f>
        <v/>
      </c>
      <c r="N32" s="2" t="str">
        <f>IF(M32&lt;&gt;"",IF(COUNTA(F32:$F$100)=0,M32/24,""),"")</f>
        <v/>
      </c>
    </row>
    <row r="33" spans="1:14" x14ac:dyDescent="0.2">
      <c r="A33" s="1">
        <v>46021.345833333333</v>
      </c>
      <c r="B33" s="2">
        <f t="shared" si="0"/>
        <v>2724.5666666665929</v>
      </c>
      <c r="C33">
        <v>539</v>
      </c>
      <c r="D33" t="str">
        <f>IF(C33&lt;&gt;"",IF(COUNTA(F33:$F$100)=0,$B$1-C33,""),"")</f>
        <v/>
      </c>
      <c r="E33" s="4" t="str">
        <f>IF(C33&lt;&gt;"",IF(COUNTA(F33:$F$100)=0,C33/$B$1,""),"")</f>
        <v/>
      </c>
      <c r="F33" s="9">
        <v>599</v>
      </c>
      <c r="G33">
        <f>IF(C33&lt;&gt;"",C33-$C$5+SUM($F$5:F32),"")</f>
        <v>26042</v>
      </c>
      <c r="H33" s="2">
        <f t="shared" si="8"/>
        <v>9.5582172088530424</v>
      </c>
      <c r="I33" s="2">
        <f t="shared" si="2"/>
        <v>277.03333333338378</v>
      </c>
      <c r="J33" s="5">
        <f t="shared" si="3"/>
        <v>2928</v>
      </c>
      <c r="K33" s="2">
        <f t="shared" si="7"/>
        <v>10.569125255683312</v>
      </c>
      <c r="L33" s="5">
        <f t="shared" si="6"/>
        <v>253.65900613639951</v>
      </c>
      <c r="M33" s="5" t="str">
        <f>IF(D33&lt;&gt;"",IF(COUNTA(F33:$F$100)=0,D33/H33,""),"")</f>
        <v/>
      </c>
      <c r="N33" s="2" t="str">
        <f>IF(M33&lt;&gt;"",IF(COUNTA(F33:$F$100)=0,M33/24,""),"")</f>
        <v/>
      </c>
    </row>
    <row r="34" spans="1:14" x14ac:dyDescent="0.2">
      <c r="A34" s="1">
        <v>46023.463888888888</v>
      </c>
      <c r="B34" s="2">
        <f t="shared" si="0"/>
        <v>2775.3999999999069</v>
      </c>
      <c r="C34">
        <v>509</v>
      </c>
      <c r="D34" t="str">
        <f>IF(C34&lt;&gt;"",IF(COUNTA(F34:$F$100)=0,$B$1-C34,""),"")</f>
        <v/>
      </c>
      <c r="E34" s="4" t="str">
        <f>IF(C34&lt;&gt;"",IF(COUNTA(F34:$F$100)=0,C34/$B$1,""),"")</f>
        <v/>
      </c>
      <c r="F34" s="9"/>
      <c r="G34">
        <f>IF(C34&lt;&gt;"",C34-$C$5+SUM($F$5:F33),"")</f>
        <v>26611</v>
      </c>
      <c r="H34" s="2">
        <f t="shared" si="8"/>
        <v>9.5881674713558027</v>
      </c>
      <c r="I34" s="2">
        <f t="shared" si="2"/>
        <v>163.71666666667443</v>
      </c>
      <c r="J34" s="5">
        <f t="shared" si="3"/>
        <v>1596</v>
      </c>
      <c r="K34" s="2">
        <f t="shared" si="7"/>
        <v>9.7485493230169453</v>
      </c>
      <c r="L34" s="5">
        <f t="shared" si="6"/>
        <v>233.96518375240669</v>
      </c>
      <c r="M34" s="5" t="str">
        <f>IF(D34&lt;&gt;"",IF(COUNTA(F34:$F$100)=0,D34/H34,""),"")</f>
        <v/>
      </c>
      <c r="N34" s="2" t="str">
        <f>IF(M34&lt;&gt;"",IF(COUNTA(F34:$F$100)=0,M34/24,""),"")</f>
        <v/>
      </c>
    </row>
    <row r="35" spans="1:14" x14ac:dyDescent="0.2">
      <c r="A35" s="1">
        <v>46024.894444444442</v>
      </c>
      <c r="B35" s="2">
        <f t="shared" si="0"/>
        <v>2809.7333333332208</v>
      </c>
      <c r="C35">
        <v>679</v>
      </c>
      <c r="D35" t="str">
        <f>IF(C35&lt;&gt;"",IF(COUNTA(F35:$F$100)=0,$B$1-C35,""),"")</f>
        <v/>
      </c>
      <c r="E35" s="4" t="str">
        <f>IF(C35&lt;&gt;"",IF(COUNTA(F35:$F$100)=0,C35/$B$1,""),"")</f>
        <v/>
      </c>
      <c r="F35" s="9">
        <v>1599</v>
      </c>
      <c r="G35">
        <f>IF(C35&lt;&gt;"",C35-$C$5+SUM($F$5:F34),"")</f>
        <v>26781</v>
      </c>
      <c r="H35" s="2">
        <f t="shared" si="8"/>
        <v>9.5315095145450606</v>
      </c>
      <c r="I35" s="2">
        <f t="shared" si="2"/>
        <v>85.166666666627862</v>
      </c>
      <c r="J35" s="5">
        <f t="shared" si="3"/>
        <v>2338</v>
      </c>
      <c r="K35" s="2">
        <f t="shared" si="7"/>
        <v>27.452054794533055</v>
      </c>
      <c r="L35" s="5">
        <f t="shared" si="6"/>
        <v>658.84931506879332</v>
      </c>
      <c r="M35" s="5" t="str">
        <f>IF(D35&lt;&gt;"",IF(COUNTA(F35:$F$100)=0,D35/H35,""),"")</f>
        <v/>
      </c>
      <c r="N35" s="2" t="str">
        <f>IF(M35&lt;&gt;"",IF(COUNTA(F35:$F$100)=0,M35/24,""),"")</f>
        <v/>
      </c>
    </row>
    <row r="36" spans="1:14" x14ac:dyDescent="0.2">
      <c r="A36" s="1">
        <v>46030.871527777781</v>
      </c>
      <c r="B36" s="2">
        <f t="shared" si="0"/>
        <v>2953.1833333333489</v>
      </c>
      <c r="C36">
        <v>423</v>
      </c>
      <c r="D36" t="str">
        <f>IF(C36&lt;&gt;"",IF(COUNTA(F36:$F$100)=0,$B$1-C36,""),"")</f>
        <v/>
      </c>
      <c r="E36" s="4" t="str">
        <f>IF(C36&lt;&gt;"",IF(COUNTA(F36:$F$100)=0,C36/$B$1,""),"")</f>
        <v/>
      </c>
      <c r="F36" s="9"/>
      <c r="G36">
        <f>IF(C36&lt;&gt;"",C36-$C$5+SUM($F$5:F35),"")</f>
        <v>28124</v>
      </c>
      <c r="H36" s="2">
        <f t="shared" si="8"/>
        <v>9.5232827852429924</v>
      </c>
      <c r="I36" s="2">
        <f t="shared" si="2"/>
        <v>177.78333333344199</v>
      </c>
      <c r="J36" s="5">
        <f t="shared" si="3"/>
        <v>1513</v>
      </c>
      <c r="K36" s="2">
        <f t="shared" si="7"/>
        <v>8.5103590512744471</v>
      </c>
      <c r="L36" s="5">
        <f t="shared" si="6"/>
        <v>204.24861723058672</v>
      </c>
      <c r="M36" s="5" t="str">
        <f>IF(D36&lt;&gt;"",IF(COUNTA(F36:$F$100)=0,D36/H36,""),"")</f>
        <v/>
      </c>
      <c r="N36" s="2" t="str">
        <f>IF(M36&lt;&gt;"",IF(COUNTA(F36:$F$100)=0,M36/24,""),"")</f>
        <v/>
      </c>
    </row>
    <row r="37" spans="1:14" x14ac:dyDescent="0.2">
      <c r="A37" s="1">
        <v>46040.854166666664</v>
      </c>
      <c r="B37" s="2">
        <f t="shared" si="0"/>
        <v>3192.7666666665464</v>
      </c>
      <c r="C37">
        <v>2484</v>
      </c>
      <c r="D37" t="str">
        <f>IF(C37&lt;&gt;"",IF(COUNTA(F37:$F$100)=0,$B$1-C37,""),"")</f>
        <v/>
      </c>
      <c r="E37" s="4" t="str">
        <f>IF(C37&lt;&gt;"",IF(COUNTA(F37:$F$100)=0,C37/$B$1,""),"")</f>
        <v/>
      </c>
      <c r="F37" s="9">
        <v>550</v>
      </c>
      <c r="G37">
        <f>IF(C37&lt;&gt;"",C37-$C$5+SUM($F$5:F36),"")</f>
        <v>30185</v>
      </c>
      <c r="H37" s="2">
        <f t="shared" si="8"/>
        <v>9.4541828925804587</v>
      </c>
      <c r="I37" s="2">
        <f t="shared" si="2"/>
        <v>383.03333333332557</v>
      </c>
      <c r="J37" s="5">
        <f t="shared" si="3"/>
        <v>3954</v>
      </c>
      <c r="K37" s="2">
        <f t="shared" si="7"/>
        <v>10.322861369767853</v>
      </c>
      <c r="L37" s="5">
        <f t="shared" si="6"/>
        <v>247.74867287442848</v>
      </c>
      <c r="M37" s="5" t="str">
        <f>IF(D37&lt;&gt;"",IF(COUNTA(F37:$F$100)=0,D37/H37,""),"")</f>
        <v/>
      </c>
      <c r="N37" s="2" t="str">
        <f>IF(M37&lt;&gt;"",IF(COUNTA(F37:$F$100)=0,M37/24,""),"")</f>
        <v/>
      </c>
    </row>
    <row r="38" spans="1:14" x14ac:dyDescent="0.2">
      <c r="A38" s="1">
        <v>46042.34375</v>
      </c>
      <c r="B38" s="2">
        <f t="shared" si="0"/>
        <v>3228.5166666666046</v>
      </c>
      <c r="C38">
        <v>2230</v>
      </c>
      <c r="D38" t="str">
        <f>IF(C38&lt;&gt;"",IF(COUNTA(F38:$F$100)=0,$B$1-C38,""),"")</f>
        <v/>
      </c>
      <c r="E38" s="4" t="str">
        <f>IF(C38&lt;&gt;"",IF(COUNTA(F38:$F$100)=0,C38/$B$1,""),"")</f>
        <v/>
      </c>
      <c r="F38" s="9">
        <f>1599+1599</f>
        <v>3198</v>
      </c>
      <c r="G38">
        <f>IF(C38&lt;&gt;"",C38-$C$5+SUM($F$5:F37),"")</f>
        <v>30481</v>
      </c>
      <c r="H38" s="2">
        <f t="shared" si="8"/>
        <v>9.4411778370873893</v>
      </c>
      <c r="I38" s="2">
        <f t="shared" si="2"/>
        <v>275.33333333325572</v>
      </c>
      <c r="J38" s="5">
        <f t="shared" si="3"/>
        <v>5555</v>
      </c>
      <c r="K38" s="2">
        <f t="shared" si="7"/>
        <v>20.17554479419455</v>
      </c>
      <c r="L38" s="5">
        <f t="shared" si="6"/>
        <v>484.21307506066921</v>
      </c>
      <c r="M38" s="5" t="str">
        <f>IF(D38&lt;&gt;"",IF(COUNTA(F38:$F$100)=0,D38/H38,""),"")</f>
        <v/>
      </c>
      <c r="N38" s="2" t="str">
        <f>IF(M38&lt;&gt;"",IF(COUNTA(F38:$F$100)=0,M38/24,""),"")</f>
        <v/>
      </c>
    </row>
    <row r="39" spans="1:14" x14ac:dyDescent="0.2">
      <c r="A39" s="1">
        <v>46048.908333333333</v>
      </c>
      <c r="B39" s="2">
        <f t="shared" si="0"/>
        <v>3386.0666666665929</v>
      </c>
      <c r="C39">
        <v>1028</v>
      </c>
      <c r="D39" t="str">
        <f>IF(C39&lt;&gt;"",IF(COUNTA(F39:$F$100)=0,$B$1-C39,""),"")</f>
        <v/>
      </c>
      <c r="E39" s="4" t="str">
        <f>IF(C39&lt;&gt;"",IF(COUNTA(F39:$F$100)=0,C39/$B$1,""),"")</f>
        <v/>
      </c>
      <c r="F39" s="9">
        <v>790</v>
      </c>
      <c r="G39">
        <f>IF(C39&lt;&gt;"",C39-$C$5+SUM($F$5:F38),"")</f>
        <v>32477</v>
      </c>
      <c r="H39" s="2">
        <f t="shared" si="8"/>
        <v>9.5913646118408895</v>
      </c>
      <c r="I39" s="2">
        <f t="shared" ref="I39:I70" si="9">IF(A39&lt;&gt;"",(A39-A37)*24,"")</f>
        <v>193.30000000004657</v>
      </c>
      <c r="J39" s="5">
        <f t="shared" ref="J39:J70" si="10">C39+SUM(F37:F39)-C37</f>
        <v>3082</v>
      </c>
      <c r="K39" s="2">
        <f t="shared" si="7"/>
        <v>15.944128297978569</v>
      </c>
      <c r="L39" s="5">
        <f t="shared" si="6"/>
        <v>382.65907915148568</v>
      </c>
      <c r="M39" s="5" t="str">
        <f>IF(D39&lt;&gt;"",IF(COUNTA(F39:$F$100)=0,D39/H39,""),"")</f>
        <v/>
      </c>
      <c r="N39" s="2" t="str">
        <f>IF(M39&lt;&gt;"",IF(COUNTA(F39:$F$100)=0,M39/24,""),"")</f>
        <v/>
      </c>
    </row>
    <row r="40" spans="1:14" x14ac:dyDescent="0.2">
      <c r="A40" s="1">
        <v>46063.785416666666</v>
      </c>
      <c r="B40" s="2">
        <f t="shared" si="0"/>
        <v>3743.1166666665813</v>
      </c>
      <c r="C40">
        <v>4645</v>
      </c>
      <c r="D40" t="str">
        <f>IF(C40&lt;&gt;"",IF(COUNTA(F40:$F$100)=0,$B$1-C40,""),"")</f>
        <v/>
      </c>
      <c r="E40" s="4" t="str">
        <f>IF(C40&lt;&gt;"",IF(COUNTA(F40:$F$100)=0,C40/$B$1,""),"")</f>
        <v/>
      </c>
      <c r="F40" s="9"/>
      <c r="G40">
        <f>IF(C40&lt;&gt;"",C40-$C$5+SUM($F$5:F39),"")</f>
        <v>36884</v>
      </c>
      <c r="H40" s="2">
        <f t="shared" si="8"/>
        <v>9.8538205684213711</v>
      </c>
      <c r="I40" s="2">
        <f t="shared" si="9"/>
        <v>514.59999999997672</v>
      </c>
      <c r="J40" s="5">
        <f t="shared" si="10"/>
        <v>6403</v>
      </c>
      <c r="K40" s="2">
        <f t="shared" si="7"/>
        <v>12.442673921492984</v>
      </c>
      <c r="L40" s="5">
        <f t="shared" si="6"/>
        <v>298.62417411583164</v>
      </c>
      <c r="M40" s="5" t="str">
        <f>IF(D40&lt;&gt;"",IF(COUNTA(F40:$F$100)=0,D40/H40,""),"")</f>
        <v/>
      </c>
      <c r="N40" s="2" t="str">
        <f>IF(M40&lt;&gt;"",IF(COUNTA(F40:$F$100)=0,M40/24,""),"")</f>
        <v/>
      </c>
    </row>
    <row r="41" spans="1:14" x14ac:dyDescent="0.2">
      <c r="A41" s="1">
        <v>46072.872916666667</v>
      </c>
      <c r="B41" s="2">
        <f t="shared" si="0"/>
        <v>3961.2166666666162</v>
      </c>
      <c r="C41">
        <v>6370</v>
      </c>
      <c r="D41" t="str">
        <f>IF(C41&lt;&gt;"",IF(COUNTA(F41:$F$100)=0,$B$1-C41,""),"")</f>
        <v/>
      </c>
      <c r="E41" s="4" t="str">
        <f>IF(C41&lt;&gt;"",IF(COUNTA(F41:$F$100)=0,C41/$B$1,""),"")</f>
        <v/>
      </c>
      <c r="F41" s="9">
        <f>1599+2899+1599</f>
        <v>6097</v>
      </c>
      <c r="G41">
        <f>IF(C41&lt;&gt;"",C41-$C$5+SUM($F$5:F40),"")</f>
        <v>38609</v>
      </c>
      <c r="H41" s="2">
        <f t="shared" si="8"/>
        <v>9.7467528915780477</v>
      </c>
      <c r="I41" s="2">
        <f t="shared" si="9"/>
        <v>575.15000000002328</v>
      </c>
      <c r="J41" s="5">
        <f t="shared" si="10"/>
        <v>12229</v>
      </c>
      <c r="K41" s="2">
        <f t="shared" si="7"/>
        <v>21.26227940537165</v>
      </c>
      <c r="L41" s="5">
        <f t="shared" si="6"/>
        <v>510.29470572891961</v>
      </c>
      <c r="M41" s="5" t="str">
        <f>IF(D41&lt;&gt;"",IF(COUNTA(F41:$F$100)=0,D41/H41,""),"")</f>
        <v/>
      </c>
      <c r="N41" s="2" t="str">
        <f>IF(M41&lt;&gt;"",IF(COUNTA(F41:$F$100)=0,M41/24,""),"")</f>
        <v/>
      </c>
    </row>
    <row r="42" spans="1:14" x14ac:dyDescent="0.2">
      <c r="A42" s="1">
        <v>46086.3125</v>
      </c>
      <c r="B42" s="2">
        <f t="shared" si="0"/>
        <v>4283.7666666666046</v>
      </c>
      <c r="C42">
        <v>2980</v>
      </c>
      <c r="D42" t="str">
        <f>IF(C42&lt;&gt;"",IF(COUNTA(F42:$F$100)=0,$B$1-C42,""),"")</f>
        <v/>
      </c>
      <c r="E42" s="4" t="str">
        <f>IF(C42&lt;&gt;"",IF(COUNTA(F42:$F$100)=0,C42/$B$1,""),"")</f>
        <v/>
      </c>
      <c r="F42" s="9">
        <v>2600</v>
      </c>
      <c r="G42">
        <f>IF(C42&lt;&gt;"",C42-$C$5+SUM($F$5:F41),"")</f>
        <v>41316</v>
      </c>
      <c r="H42" s="2">
        <f t="shared" si="8"/>
        <v>9.6447830180605703</v>
      </c>
      <c r="I42" s="2">
        <f t="shared" si="9"/>
        <v>540.65000000002328</v>
      </c>
      <c r="J42" s="5">
        <f t="shared" si="10"/>
        <v>7032</v>
      </c>
      <c r="K42" s="2">
        <f t="shared" si="7"/>
        <v>13.006566170349943</v>
      </c>
      <c r="L42" s="5">
        <f t="shared" si="6"/>
        <v>312.15758808839865</v>
      </c>
      <c r="M42" s="5" t="str">
        <f>IF(D42&lt;&gt;"",IF(COUNTA(F42:$F$100)=0,D42/H42,""),"")</f>
        <v/>
      </c>
      <c r="N42" s="2" t="str">
        <f>IF(M42&lt;&gt;"",IF(COUNTA(F42:$F$100)=0,M42/24,""),"")</f>
        <v/>
      </c>
    </row>
    <row r="43" spans="1:14" x14ac:dyDescent="0.2">
      <c r="A43" s="1">
        <v>46092.738194444442</v>
      </c>
      <c r="B43" s="2">
        <f t="shared" si="0"/>
        <v>4437.9833333332208</v>
      </c>
      <c r="C43">
        <v>1665</v>
      </c>
      <c r="D43" t="str">
        <f>IF(C43&lt;&gt;"",IF(COUNTA(F43:$F$100)=0,$B$1-C43,""),"")</f>
        <v/>
      </c>
      <c r="E43" s="4" t="str">
        <f>IF(C43&lt;&gt;"",IF(COUNTA(F43:$F$100)=0,C43/$B$1,""),"")</f>
        <v/>
      </c>
      <c r="F43" s="9"/>
      <c r="G43">
        <f>IF(C43&lt;&gt;"",C43-$C$5+SUM($F$5:F42),"")</f>
        <v>42601</v>
      </c>
      <c r="H43" s="2">
        <f t="shared" si="8"/>
        <v>9.5991798076456085</v>
      </c>
      <c r="I43" s="2">
        <f t="shared" si="9"/>
        <v>476.76666666660458</v>
      </c>
      <c r="J43" s="5">
        <f t="shared" si="10"/>
        <v>3992</v>
      </c>
      <c r="K43" s="2">
        <f t="shared" si="7"/>
        <v>8.3730685870108079</v>
      </c>
      <c r="L43" s="5">
        <f t="shared" si="6"/>
        <v>200.9536460882594</v>
      </c>
      <c r="M43" s="5" t="str">
        <f>IF(D43&lt;&gt;"",IF(COUNTA(F43:$F$100)=0,D43/H43,""),"")</f>
        <v/>
      </c>
      <c r="N43" s="2" t="str">
        <f>IF(M43&lt;&gt;"",IF(COUNTA(F43:$F$100)=0,M43/24,""),"")</f>
        <v/>
      </c>
    </row>
    <row r="44" spans="1:14" x14ac:dyDescent="0.2">
      <c r="A44" s="1">
        <v>46094.709722222222</v>
      </c>
      <c r="B44" s="2">
        <f t="shared" si="0"/>
        <v>4485.2999999999302</v>
      </c>
      <c r="C44">
        <v>2169</v>
      </c>
      <c r="D44" t="str">
        <f>IF(C44&lt;&gt;"",IF(COUNTA(F44:$F$100)=0,$B$1-C44,""),"")</f>
        <v/>
      </c>
      <c r="E44" s="4" t="str">
        <f>IF(C44&lt;&gt;"",IF(COUNTA(F44:$F$100)=0,C44/$B$1,""),"")</f>
        <v/>
      </c>
      <c r="F44" s="9"/>
      <c r="G44">
        <f>IF(C44&lt;&gt;"",C44-$C$5+SUM($F$5:F43),"")</f>
        <v>43105</v>
      </c>
      <c r="H44" s="2">
        <f t="shared" si="8"/>
        <v>9.6102824783182115</v>
      </c>
      <c r="I44" s="2">
        <f t="shared" si="9"/>
        <v>201.53333333332557</v>
      </c>
      <c r="J44" s="5">
        <f t="shared" si="10"/>
        <v>1789</v>
      </c>
      <c r="K44" s="2">
        <f t="shared" si="7"/>
        <v>8.8769434336754998</v>
      </c>
      <c r="L44" s="5">
        <f t="shared" si="6"/>
        <v>213.04664240821199</v>
      </c>
      <c r="M44" s="5" t="str">
        <f>IF(D44&lt;&gt;"",IF(COUNTA(F44:$F$100)=0,D44/H44,""),"")</f>
        <v/>
      </c>
      <c r="N44" s="2" t="str">
        <f>IF(M44&lt;&gt;"",IF(COUNTA(F44:$F$100)=0,M44/24,""),"")</f>
        <v/>
      </c>
    </row>
    <row r="45" spans="1:14" x14ac:dyDescent="0.2">
      <c r="A45" s="1">
        <v>46098.804166666669</v>
      </c>
      <c r="B45" s="2">
        <f t="shared" si="0"/>
        <v>4583.5666666666511</v>
      </c>
      <c r="C45">
        <v>3388</v>
      </c>
      <c r="D45" t="str">
        <f>IF(C45&lt;&gt;"",IF(COUNTA(F45:$F$100)=0,$B$1-C45,""),"")</f>
        <v/>
      </c>
      <c r="E45" s="4" t="str">
        <f>IF(C45&lt;&gt;"",IF(COUNTA(F45:$F$100)=0,C45/$B$1,""),"")</f>
        <v/>
      </c>
      <c r="F45" s="9">
        <v>1380</v>
      </c>
      <c r="G45">
        <f>IF(C45&lt;&gt;"",C45-$C$5+SUM($F$5:F44),"")</f>
        <v>44324</v>
      </c>
      <c r="H45" s="2">
        <f t="shared" si="8"/>
        <v>9.6701986080708942</v>
      </c>
      <c r="I45" s="2">
        <f t="shared" si="9"/>
        <v>145.58333333343035</v>
      </c>
      <c r="J45" s="5">
        <f t="shared" si="10"/>
        <v>3103</v>
      </c>
      <c r="K45" s="2">
        <f t="shared" si="7"/>
        <v>21.314253005137484</v>
      </c>
      <c r="L45" s="5">
        <f t="shared" si="6"/>
        <v>511.54207212329959</v>
      </c>
      <c r="M45" s="5" t="str">
        <f>IF(D45&lt;&gt;"",IF(COUNTA(F45:$F$100)=0,D45/H45,""),"")</f>
        <v/>
      </c>
      <c r="N45" s="2" t="str">
        <f>IF(M45&lt;&gt;"",IF(COUNTA(F45:$F$100)=0,M45/24,""),"")</f>
        <v/>
      </c>
    </row>
    <row r="46" spans="1:14" x14ac:dyDescent="0.2">
      <c r="A46" s="1">
        <v>46103.474999999999</v>
      </c>
      <c r="B46" s="2">
        <f t="shared" si="0"/>
        <v>4695.6666666665697</v>
      </c>
      <c r="C46">
        <v>2982</v>
      </c>
      <c r="D46" t="str">
        <f>IF(C46&lt;&gt;"",IF(COUNTA(F46:$F$100)=0,$B$1-C46,""),"")</f>
        <v/>
      </c>
      <c r="E46" s="4" t="str">
        <f>IF(C46&lt;&gt;"",IF(COUNTA(F46:$F$100)=0,C46/$B$1,""),"")</f>
        <v/>
      </c>
      <c r="F46" s="9"/>
      <c r="G46">
        <f>IF(C46&lt;&gt;"",C46-$C$5+SUM($F$5:F45),"")</f>
        <v>45298</v>
      </c>
      <c r="H46" s="2">
        <f t="shared" si="8"/>
        <v>9.6467665223257484</v>
      </c>
      <c r="I46" s="2">
        <f t="shared" si="9"/>
        <v>210.3666666666395</v>
      </c>
      <c r="J46" s="5">
        <f t="shared" si="10"/>
        <v>2193</v>
      </c>
      <c r="K46" s="2">
        <f t="shared" si="7"/>
        <v>10.424655363652114</v>
      </c>
      <c r="L46" s="5">
        <f t="shared" si="6"/>
        <v>250.19172872765074</v>
      </c>
      <c r="M46" s="5" t="str">
        <f>IF(D46&lt;&gt;"",IF(COUNTA(F46:$F$100)=0,D46/H46,""),"")</f>
        <v/>
      </c>
      <c r="N46" s="2" t="str">
        <f>IF(M46&lt;&gt;"",IF(COUNTA(F46:$F$100)=0,M46/24,""),"")</f>
        <v/>
      </c>
    </row>
    <row r="47" spans="1:14" x14ac:dyDescent="0.2">
      <c r="A47" s="1">
        <v>46112.683333333334</v>
      </c>
      <c r="B47" s="2">
        <f t="shared" si="0"/>
        <v>4916.6666666666279</v>
      </c>
      <c r="C47">
        <v>4748</v>
      </c>
      <c r="D47" t="str">
        <f>IF(C47&lt;&gt;"",IF(COUNTA(F47:$F$100)=0,$B$1-C47,""),"")</f>
        <v/>
      </c>
      <c r="E47" s="4" t="str">
        <f>IF(C47&lt;&gt;"",IF(COUNTA(F47:$F$100)=0,C47/$B$1,""),"")</f>
        <v/>
      </c>
      <c r="F47" s="9">
        <f>3*849</f>
        <v>2547</v>
      </c>
      <c r="G47">
        <f>IF(C47&lt;&gt;"",C47-$C$5+SUM($F$5:F46),"")</f>
        <v>47064</v>
      </c>
      <c r="H47" s="2">
        <f t="shared" si="8"/>
        <v>9.5723389830509227</v>
      </c>
      <c r="I47" s="2">
        <f t="shared" si="9"/>
        <v>333.09999999997672</v>
      </c>
      <c r="J47" s="5">
        <f t="shared" si="10"/>
        <v>5287</v>
      </c>
      <c r="K47" s="2">
        <f t="shared" si="7"/>
        <v>15.872110477335243</v>
      </c>
      <c r="L47" s="5">
        <f t="shared" si="6"/>
        <v>380.93065145604584</v>
      </c>
      <c r="M47" s="5" t="str">
        <f>IF(D47&lt;&gt;"",IF(COUNTA(F47:$F$100)=0,D47/H47,""),"")</f>
        <v/>
      </c>
      <c r="N47" s="2" t="str">
        <f>IF(M47&lt;&gt;"",IF(COUNTA(F47:$F$100)=0,M47/24,""),"")</f>
        <v/>
      </c>
    </row>
    <row r="48" spans="1:14" x14ac:dyDescent="0.2">
      <c r="A48" s="1">
        <v>46125.882638888892</v>
      </c>
      <c r="B48" s="2">
        <f t="shared" si="0"/>
        <v>5233.4500000000116</v>
      </c>
      <c r="C48">
        <v>4955</v>
      </c>
      <c r="D48" t="str">
        <f>IF(C48&lt;&gt;"",IF(COUNTA(F48:$F$100)=0,$B$1-C48,""),"")</f>
        <v/>
      </c>
      <c r="E48" s="4" t="str">
        <f>IF(C48&lt;&gt;"",IF(COUNTA(F48:$F$100)=0,C48/$B$1,""),"")</f>
        <v/>
      </c>
      <c r="F48" s="10">
        <v>1400</v>
      </c>
      <c r="G48">
        <f>IF(C48&lt;&gt;"",C48-$C$5+SUM($F$5:F47),"")</f>
        <v>49818</v>
      </c>
      <c r="H48" s="2">
        <f t="shared" ref="H48:H100" si="11">IF(G48&lt;&gt;"",G48/B48,"")</f>
        <v>9.5191508469556201</v>
      </c>
      <c r="I48" s="2">
        <f t="shared" si="9"/>
        <v>537.78333333344199</v>
      </c>
      <c r="J48" s="5">
        <f t="shared" si="10"/>
        <v>5920</v>
      </c>
      <c r="K48" s="2">
        <f t="shared" si="7"/>
        <v>11.008150742242174</v>
      </c>
      <c r="L48" s="5">
        <f t="shared" si="6"/>
        <v>264.19561781381219</v>
      </c>
      <c r="M48" s="5" t="str">
        <f>IF(D48&lt;&gt;"",IF(COUNTA(F48:$F$100)=0,D48/H48,""),"")</f>
        <v/>
      </c>
      <c r="N48" s="2" t="str">
        <f>IF(M48&lt;&gt;"",IF(COUNTA(F48:$F$100)=0,M48/24,""),"")</f>
        <v/>
      </c>
    </row>
    <row r="49" spans="1:14" x14ac:dyDescent="0.2">
      <c r="A49" s="1">
        <v>46129.325694444444</v>
      </c>
      <c r="B49" s="2">
        <f t="shared" si="0"/>
        <v>5316.0833333332557</v>
      </c>
      <c r="C49">
        <v>4205</v>
      </c>
      <c r="D49" t="str">
        <f>IF(C49&lt;&gt;"",IF(COUNTA(F49:$F$100)=0,$B$1-C49,""),"")</f>
        <v/>
      </c>
      <c r="E49" s="4" t="str">
        <f>IF(C49&lt;&gt;"",IF(COUNTA(F49:$F$100)=0,C49/$B$1,""),"")</f>
        <v/>
      </c>
      <c r="F49" s="10">
        <f>200+1400</f>
        <v>1600</v>
      </c>
      <c r="G49">
        <f>IF(C49&lt;&gt;"",C49-$C$5+SUM($F$5:F48),"")</f>
        <v>50468</v>
      </c>
      <c r="H49" s="2">
        <f t="shared" si="11"/>
        <v>9.4934553947926705</v>
      </c>
      <c r="I49" s="2">
        <f t="shared" si="9"/>
        <v>399.41666666662786</v>
      </c>
      <c r="J49" s="5"/>
      <c r="K49" s="2" t="str">
        <f t="shared" si="7"/>
        <v/>
      </c>
      <c r="L49" s="5" t="str">
        <f t="shared" si="6"/>
        <v/>
      </c>
      <c r="M49" s="5" t="str">
        <f>IF(D49&lt;&gt;"",IF(COUNTA(F49:$F$100)=0,D49/H49,""),"")</f>
        <v/>
      </c>
      <c r="N49" s="2" t="str">
        <f>IF(M49&lt;&gt;"",IF(COUNTA(F49:$F$100)=0,M49/24,""),"")</f>
        <v/>
      </c>
    </row>
    <row r="50" spans="1:14" x14ac:dyDescent="0.2">
      <c r="A50" s="1">
        <v>46139.439583333333</v>
      </c>
      <c r="B50" s="2">
        <f t="shared" si="0"/>
        <v>5558.8166666665929</v>
      </c>
      <c r="C50">
        <v>4595</v>
      </c>
      <c r="D50" t="str">
        <f>IF(C50&lt;&gt;"",IF(COUNTA(F50:$F$100)=0,$B$1-C50,""),"")</f>
        <v/>
      </c>
      <c r="E50" s="4" t="str">
        <f>IF(C50&lt;&gt;"",IF(COUNTA(F50:$F$100)=0,C50/$B$1,""),"")</f>
        <v/>
      </c>
      <c r="F50" s="10">
        <f>599+599+10*249</f>
        <v>3688</v>
      </c>
      <c r="G50">
        <f>IF(C50&lt;&gt;"",C50-$C$5+SUM($F$5:F49),"")</f>
        <v>52458</v>
      </c>
      <c r="H50" s="2">
        <f t="shared" si="11"/>
        <v>9.4369005393835064</v>
      </c>
      <c r="I50" s="2">
        <f t="shared" si="9"/>
        <v>325.3666666665813</v>
      </c>
      <c r="J50" s="5"/>
      <c r="K50" s="2" t="str">
        <f t="shared" si="7"/>
        <v/>
      </c>
      <c r="L50" s="5" t="str">
        <f t="shared" si="6"/>
        <v/>
      </c>
      <c r="M50" s="5" t="str">
        <f>IF(D50&lt;&gt;"",IF(COUNTA(F50:$F$100)=0,D50/H50,""),"")</f>
        <v/>
      </c>
      <c r="N50" s="2" t="str">
        <f>IF(M50&lt;&gt;"",IF(COUNTA(F50:$F$100)=0,M50/24,""),"")</f>
        <v/>
      </c>
    </row>
    <row r="51" spans="1:14" x14ac:dyDescent="0.2">
      <c r="A51" s="1">
        <v>46142.370138888888</v>
      </c>
      <c r="B51" s="2">
        <f t="shared" si="0"/>
        <v>5629.1499999999069</v>
      </c>
      <c r="C51">
        <v>1495</v>
      </c>
      <c r="D51" t="str">
        <f>IF(C51&lt;&gt;"",IF(COUNTA(F51:$F$100)=0,$B$1-C51,""),"")</f>
        <v/>
      </c>
      <c r="E51" s="4" t="str">
        <f>IF(C51&lt;&gt;"",IF(COUNTA(F51:$F$100)=0,C51/$B$1,""),"")</f>
        <v/>
      </c>
      <c r="F51" s="10"/>
      <c r="G51">
        <f>IF(C51&lt;&gt;"",C51-$C$5+SUM($F$5:F50),"")</f>
        <v>53046</v>
      </c>
      <c r="H51" s="2">
        <f t="shared" si="11"/>
        <v>9.4234475897783643</v>
      </c>
      <c r="I51" s="2">
        <f t="shared" si="9"/>
        <v>313.06666666665114</v>
      </c>
      <c r="J51" s="5">
        <f t="shared" ref="J51:J73" si="12">C51+SUM(F49:F50)-C49</f>
        <v>2578</v>
      </c>
      <c r="K51" s="2">
        <f t="shared" si="7"/>
        <v>8.2346678023854167</v>
      </c>
      <c r="L51" s="5">
        <f t="shared" si="6"/>
        <v>197.63202725725</v>
      </c>
      <c r="M51" s="5" t="str">
        <f>IF(D51&lt;&gt;"",IF(COUNTA(F51:$F$100)=0,D51/H51,""),"")</f>
        <v/>
      </c>
      <c r="N51" s="2" t="str">
        <f>IF(M51&lt;&gt;"",IF(COUNTA(F51:$F$100)=0,M51/24,""),"")</f>
        <v/>
      </c>
    </row>
    <row r="52" spans="1:14" x14ac:dyDescent="0.2">
      <c r="A52" s="1">
        <v>46147.324305555558</v>
      </c>
      <c r="B52" s="2">
        <f t="shared" si="0"/>
        <v>5748.0499999999884</v>
      </c>
      <c r="C52">
        <v>2496</v>
      </c>
      <c r="D52" t="str">
        <f>IF(C52&lt;&gt;"",IF(COUNTA(F52:$F$100)=0,$B$1-C52,""),"")</f>
        <v/>
      </c>
      <c r="E52" s="4" t="str">
        <f>IF(C52&lt;&gt;"",IF(COUNTA(F52:$F$100)=0,C52/$B$1,""),"")</f>
        <v/>
      </c>
      <c r="F52" s="10"/>
      <c r="G52">
        <f>IF(C52&lt;&gt;"",C52-$C$5+SUM($F$5:F51),"")</f>
        <v>54047</v>
      </c>
      <c r="H52" s="2">
        <f t="shared" si="11"/>
        <v>9.4026669914144989</v>
      </c>
      <c r="I52" s="2">
        <f t="shared" si="9"/>
        <v>189.23333333339542</v>
      </c>
      <c r="J52" s="5">
        <f t="shared" si="12"/>
        <v>1589</v>
      </c>
      <c r="K52" s="2">
        <f t="shared" si="7"/>
        <v>8.3970406905027932</v>
      </c>
      <c r="L52" s="5">
        <f t="shared" si="6"/>
        <v>201.52897657206705</v>
      </c>
      <c r="M52" s="5" t="str">
        <f>IF(D52&lt;&gt;"",IF(COUNTA(F52:$F$100)=0,D52/H52,""),"")</f>
        <v/>
      </c>
      <c r="N52" s="2" t="str">
        <f>IF(M52&lt;&gt;"",IF(COUNTA(F52:$F$100)=0,M52/24,""),"")</f>
        <v/>
      </c>
    </row>
    <row r="53" spans="1:14" x14ac:dyDescent="0.2">
      <c r="A53" s="1">
        <v>46153.336805555555</v>
      </c>
      <c r="B53" s="2">
        <f t="shared" si="0"/>
        <v>5892.3499999999185</v>
      </c>
      <c r="C53">
        <v>3708</v>
      </c>
      <c r="D53" t="str">
        <f>IF(C53&lt;&gt;"",IF(COUNTA(F53:$F$100)=0,$B$1-C53,""),"")</f>
        <v/>
      </c>
      <c r="E53" s="4" t="str">
        <f>IF(C53&lt;&gt;"",IF(COUNTA(F53:$F$100)=0,C53/$B$1,""),"")</f>
        <v/>
      </c>
      <c r="F53" s="10">
        <f>5*119+1599+2600</f>
        <v>4794</v>
      </c>
      <c r="G53">
        <f>IF(C53&lt;&gt;"",C53-$C$5+SUM($F$5:F52),"")</f>
        <v>55259</v>
      </c>
      <c r="H53" s="2">
        <f t="shared" si="11"/>
        <v>9.3780919327604035</v>
      </c>
      <c r="I53" s="2">
        <f t="shared" si="9"/>
        <v>263.20000000001164</v>
      </c>
      <c r="J53" s="5">
        <f>C53+SUM(F51:F52)-C51</f>
        <v>2213</v>
      </c>
      <c r="K53" s="2">
        <f t="shared" si="7"/>
        <v>8.4080547112458284</v>
      </c>
      <c r="L53" s="5">
        <f t="shared" si="6"/>
        <v>201.79331306989988</v>
      </c>
      <c r="M53" s="5" t="str">
        <f>IF(D53&lt;&gt;"",IF(COUNTA(F53:$F$100)=0,D53/H53,""),"")</f>
        <v/>
      </c>
      <c r="N53" s="2" t="str">
        <f>IF(M53&lt;&gt;"",IF(COUNTA(F53:$F$100)=0,M53/24,""),"")</f>
        <v/>
      </c>
    </row>
    <row r="54" spans="1:14" x14ac:dyDescent="0.2">
      <c r="A54" s="1">
        <v>46161.819444444445</v>
      </c>
      <c r="B54" s="2">
        <f t="shared" si="0"/>
        <v>6095.9333333332906</v>
      </c>
      <c r="C54">
        <v>666</v>
      </c>
      <c r="D54" t="str">
        <f>IF(C54&lt;&gt;"",IF(COUNTA(F54:$F$100)=0,$B$1-C54,""),"")</f>
        <v/>
      </c>
      <c r="E54" s="4" t="str">
        <f>IF(C54&lt;&gt;"",IF(COUNTA(F54:$F$100)=0,C54/$B$1,""),"")</f>
        <v/>
      </c>
      <c r="F54" s="9"/>
      <c r="G54">
        <f>IF(C54&lt;&gt;"",C54-$C$5+SUM($F$5:F53),"")</f>
        <v>57011</v>
      </c>
      <c r="H54" s="2">
        <f t="shared" si="11"/>
        <v>9.3523004407310442</v>
      </c>
      <c r="I54" s="2">
        <f t="shared" si="9"/>
        <v>347.88333333330229</v>
      </c>
      <c r="J54" s="5">
        <f t="shared" si="12"/>
        <v>2964</v>
      </c>
      <c r="K54" s="2">
        <f t="shared" si="7"/>
        <v>8.5200977339153869</v>
      </c>
      <c r="L54" s="5">
        <f t="shared" si="6"/>
        <v>204.4823456139693</v>
      </c>
      <c r="M54" s="5" t="str">
        <f>IF(D54&lt;&gt;"",IF(COUNTA(F54:$F$100)=0,D54/H54,""),"")</f>
        <v/>
      </c>
      <c r="N54" s="2" t="str">
        <f>IF(M54&lt;&gt;"",IF(COUNTA(F54:$F$100)=0,M54/24,""),"")</f>
        <v/>
      </c>
    </row>
    <row r="55" spans="1:14" x14ac:dyDescent="0.2">
      <c r="A55" s="1">
        <v>46171.597222222219</v>
      </c>
      <c r="B55" s="2">
        <f t="shared" si="0"/>
        <v>6330.5999999998603</v>
      </c>
      <c r="C55">
        <v>2375</v>
      </c>
      <c r="D55" t="str">
        <f>IF(C55&lt;&gt;"",IF(COUNTA(F55:$F$100)=0,$B$1-C55,""),"")</f>
        <v/>
      </c>
      <c r="E55" s="4" t="str">
        <f>IF(C55&lt;&gt;"",IF(COUNTA(F55:$F$100)=0,C55/$B$1,""),"")</f>
        <v/>
      </c>
      <c r="F55" s="9"/>
      <c r="G55">
        <f>IF(C55&lt;&gt;"",C55-$C$5+SUM($F$5:F54),"")</f>
        <v>58720</v>
      </c>
      <c r="H55" s="2">
        <f t="shared" si="11"/>
        <v>9.275582093324692</v>
      </c>
      <c r="I55" s="2">
        <f t="shared" si="9"/>
        <v>438.24999999994179</v>
      </c>
      <c r="J55" s="5">
        <f t="shared" si="12"/>
        <v>3461</v>
      </c>
      <c r="K55" s="2">
        <f t="shared" si="7"/>
        <v>7.8973188819177631</v>
      </c>
      <c r="L55" s="5">
        <f t="shared" si="6"/>
        <v>189.53565316602632</v>
      </c>
      <c r="M55" s="5" t="str">
        <f>IF(D55&lt;&gt;"",IF(COUNTA(F55:$F$100)=0,D55/H55,""),"")</f>
        <v/>
      </c>
      <c r="N55" s="2" t="str">
        <f>IF(M55&lt;&gt;"",IF(COUNTA(F55:$F$100)=0,M55/24,""),"")</f>
        <v/>
      </c>
    </row>
    <row r="56" spans="1:14" x14ac:dyDescent="0.2">
      <c r="A56" s="1">
        <v>46180.511111111111</v>
      </c>
      <c r="B56" s="2">
        <f t="shared" si="0"/>
        <v>6544.5333333332674</v>
      </c>
      <c r="C56">
        <v>4363</v>
      </c>
      <c r="D56" t="str">
        <f>IF(C56&lt;&gt;"",IF(COUNTA(F56:$F$100)=0,$B$1-C56,""),"")</f>
        <v/>
      </c>
      <c r="E56" s="4" t="str">
        <f>IF(C56&lt;&gt;"",IF(COUNTA(F56:$F$100)=0,C56/$B$1,""),"")</f>
        <v/>
      </c>
      <c r="F56" s="9">
        <f>2*599</f>
        <v>1198</v>
      </c>
      <c r="G56">
        <f>IF(C56&lt;&gt;"",C56-$C$5+SUM($F$5:F55),"")</f>
        <v>60708</v>
      </c>
      <c r="H56" s="2">
        <f t="shared" si="11"/>
        <v>9.2761388639883577</v>
      </c>
      <c r="I56" s="2">
        <f t="shared" si="9"/>
        <v>448.59999999997672</v>
      </c>
      <c r="J56" s="5">
        <f t="shared" si="12"/>
        <v>3697</v>
      </c>
      <c r="K56" s="2">
        <f t="shared" si="7"/>
        <v>8.2411948283553098</v>
      </c>
      <c r="L56" s="5">
        <f t="shared" si="6"/>
        <v>197.78867588052742</v>
      </c>
      <c r="M56" s="5" t="str">
        <f>IF(D56&lt;&gt;"",IF(COUNTA(F56:$F$100)=0,D56/H56,""),"")</f>
        <v/>
      </c>
      <c r="N56" s="2" t="str">
        <f>IF(M56&lt;&gt;"",IF(COUNTA(F56:$F$100)=0,M56/24,""),"")</f>
        <v/>
      </c>
    </row>
    <row r="57" spans="1:14" x14ac:dyDescent="0.2">
      <c r="A57" s="1">
        <v>46185.36041666667</v>
      </c>
      <c r="B57" s="2">
        <f t="shared" si="0"/>
        <v>6660.9166666666861</v>
      </c>
      <c r="C57">
        <v>4598</v>
      </c>
      <c r="D57" t="str">
        <f>IF(C57&lt;&gt;"",IF(COUNTA(F57:$F$100)=0,$B$1-C57,""),"")</f>
        <v/>
      </c>
      <c r="E57" s="4" t="str">
        <f>IF(C57&lt;&gt;"",IF(COUNTA(F57:$F$100)=0,C57/$B$1,""),"")</f>
        <v/>
      </c>
      <c r="F57" s="9">
        <v>4800</v>
      </c>
      <c r="G57">
        <f>IF(C57&lt;&gt;"",C57-$C$5+SUM($F$5:F56),"")</f>
        <v>62141</v>
      </c>
      <c r="H57" s="2">
        <f t="shared" si="11"/>
        <v>9.3291964319225062</v>
      </c>
      <c r="I57" s="2">
        <f t="shared" si="9"/>
        <v>330.31666666682577</v>
      </c>
      <c r="J57" s="5">
        <f t="shared" si="12"/>
        <v>3421</v>
      </c>
      <c r="K57" s="2">
        <f t="shared" si="7"/>
        <v>10.356728391942132</v>
      </c>
      <c r="L57" s="5">
        <f t="shared" si="6"/>
        <v>248.56148140661116</v>
      </c>
      <c r="M57" s="5" t="str">
        <f>IF(D57&lt;&gt;"",IF(COUNTA(F57:$F$100)=0,D57/H57,""),"")</f>
        <v/>
      </c>
      <c r="N57" s="2" t="str">
        <f>IF(M57&lt;&gt;"",IF(COUNTA(F57:$F$100)=0,M57/24,""),"")</f>
        <v/>
      </c>
    </row>
    <row r="58" spans="1:14" x14ac:dyDescent="0.2">
      <c r="A58" s="1">
        <v>46188.48333333333</v>
      </c>
      <c r="B58" s="2">
        <f t="shared" si="0"/>
        <v>6735.8666666665231</v>
      </c>
      <c r="C58">
        <v>496</v>
      </c>
      <c r="D58" t="str">
        <f>IF(C58&lt;&gt;"",IF(COUNTA(F58:$F$100)=0,$B$1-C58,""),"")</f>
        <v/>
      </c>
      <c r="E58" s="4" t="str">
        <f>IF(C58&lt;&gt;"",IF(COUNTA(F58:$F$100)=0,C58/$B$1,""),"")</f>
        <v/>
      </c>
      <c r="F58" s="9">
        <v>1599</v>
      </c>
      <c r="G58">
        <f>IF(C58&lt;&gt;"",C58-$C$5+SUM($F$5:F57),"")</f>
        <v>62839</v>
      </c>
      <c r="H58" s="2">
        <f t="shared" si="11"/>
        <v>9.3290148261052295</v>
      </c>
      <c r="I58" s="2">
        <f t="shared" si="9"/>
        <v>191.33333333325572</v>
      </c>
      <c r="J58" s="5">
        <f t="shared" si="12"/>
        <v>2131</v>
      </c>
      <c r="K58" s="2">
        <f t="shared" si="7"/>
        <v>11.137630662025424</v>
      </c>
      <c r="L58" s="5">
        <f t="shared" si="6"/>
        <v>267.3031358886102</v>
      </c>
      <c r="M58" s="5" t="str">
        <f>IF(D58&lt;&gt;"",IF(COUNTA(F58:$F$100)=0,D58/H58,""),"")</f>
        <v/>
      </c>
      <c r="N58" s="2" t="str">
        <f>IF(M58&lt;&gt;"",IF(COUNTA(F58:$F$100)=0,M58/24,""),"")</f>
        <v/>
      </c>
    </row>
    <row r="59" spans="1:14" x14ac:dyDescent="0.2">
      <c r="A59" s="1">
        <v>46201.859027777777</v>
      </c>
      <c r="B59" s="2">
        <f t="shared" si="0"/>
        <v>7056.8833333332441</v>
      </c>
      <c r="C59">
        <v>1784</v>
      </c>
      <c r="D59" t="str">
        <f>IF(C59&lt;&gt;"",IF(COUNTA(F59:$F$100)=0,$B$1-C59,""),"")</f>
        <v/>
      </c>
      <c r="E59" s="4" t="str">
        <f>IF(C59&lt;&gt;"",IF(COUNTA(F59:$F$100)=0,C59/$B$1,""),"")</f>
        <v/>
      </c>
      <c r="F59" s="9">
        <v>2999</v>
      </c>
      <c r="G59">
        <f>IF(C59&lt;&gt;"",C59-$C$5+SUM($F$5:F58),"")</f>
        <v>65726</v>
      </c>
      <c r="H59" s="2">
        <f t="shared" si="11"/>
        <v>9.3137433191707615</v>
      </c>
      <c r="I59" s="2">
        <f t="shared" si="9"/>
        <v>395.96666666655801</v>
      </c>
      <c r="J59" s="5">
        <f t="shared" si="12"/>
        <v>3585</v>
      </c>
      <c r="K59" s="2">
        <f t="shared" si="7"/>
        <v>9.0537924067707305</v>
      </c>
      <c r="L59" s="5">
        <f t="shared" si="6"/>
        <v>217.29101776249752</v>
      </c>
      <c r="M59" s="5" t="str">
        <f>IF(D59&lt;&gt;"",IF(COUNTA(F59:$F$100)=0,D59/H59,""),"")</f>
        <v/>
      </c>
      <c r="N59" s="2" t="str">
        <f>IF(M59&lt;&gt;"",IF(COUNTA(F59:$F$100)=0,M59/24,""),"")</f>
        <v/>
      </c>
    </row>
    <row r="60" spans="1:14" x14ac:dyDescent="0.2">
      <c r="A60" s="1">
        <v>46208.615277777775</v>
      </c>
      <c r="B60" s="2">
        <f t="shared" si="0"/>
        <v>7219.0333333332092</v>
      </c>
      <c r="C60">
        <v>102</v>
      </c>
      <c r="D60" t="str">
        <f>IF(C60&lt;&gt;"",IF(COUNTA(F60:$F$100)=0,$B$1-C60,""),"")</f>
        <v/>
      </c>
      <c r="E60" s="4" t="str">
        <f>IF(C60&lt;&gt;"",IF(COUNTA(F60:$F$100)=0,C60/$B$1,""),"")</f>
        <v/>
      </c>
      <c r="F60" s="9">
        <v>2600</v>
      </c>
      <c r="G60">
        <f>IF(C60&lt;&gt;"",C60-$C$5+SUM($F$5:F59),"")</f>
        <v>67043</v>
      </c>
      <c r="H60" s="2">
        <f t="shared" si="11"/>
        <v>9.2869774808263088</v>
      </c>
      <c r="I60" s="2">
        <f t="shared" si="9"/>
        <v>483.16666666668607</v>
      </c>
      <c r="J60" s="5">
        <f t="shared" si="12"/>
        <v>4204</v>
      </c>
      <c r="K60" s="2">
        <f t="shared" si="7"/>
        <v>8.7009313556395256</v>
      </c>
      <c r="L60" s="5">
        <f t="shared" si="6"/>
        <v>208.82235253534861</v>
      </c>
      <c r="M60" s="5" t="str">
        <f>IF(D60&lt;&gt;"",IF(COUNTA(F60:$F$100)=0,D60/H60,""),"")</f>
        <v/>
      </c>
      <c r="N60" s="2" t="str">
        <f>IF(M60&lt;&gt;"",IF(COUNTA(F60:$F$100)=0,M60/24,""),"")</f>
        <v/>
      </c>
    </row>
    <row r="61" spans="1:14" x14ac:dyDescent="0.2">
      <c r="A61" s="1">
        <v>46224.347222222219</v>
      </c>
      <c r="B61" s="2">
        <f t="shared" ref="B61:B80" si="13">IF(A61&lt;&gt;"",(A61-$A$5)*24,"")</f>
        <v>7596.5999999998603</v>
      </c>
      <c r="C61">
        <v>734</v>
      </c>
      <c r="D61" t="str">
        <f>IF(C61&lt;&gt;"",IF(COUNTA(F61:$F$100)=0,$B$1-C61,""),"")</f>
        <v/>
      </c>
      <c r="E61" s="4" t="str">
        <f>IF(C61&lt;&gt;"",IF(COUNTA(F61:$F$100)=0,C61/$B$1,""),"")</f>
        <v/>
      </c>
      <c r="F61" s="9"/>
      <c r="G61">
        <f>IF(C61&lt;&gt;"",C61-$C$5+SUM($F$5:F60),"")</f>
        <v>70275</v>
      </c>
      <c r="H61" s="2">
        <f t="shared" si="11"/>
        <v>9.2508490640551422</v>
      </c>
      <c r="I61" s="2">
        <f t="shared" si="9"/>
        <v>539.71666666661622</v>
      </c>
      <c r="J61" s="5">
        <f t="shared" si="12"/>
        <v>4549</v>
      </c>
      <c r="K61" s="2">
        <f t="shared" si="7"/>
        <v>8.4284964333145638</v>
      </c>
      <c r="L61" s="5">
        <f t="shared" si="6"/>
        <v>202.28391439954953</v>
      </c>
      <c r="M61" s="5" t="str">
        <f>IF(D61&lt;&gt;"",IF(COUNTA(F61:$F$100)=0,D61/H61,""),"")</f>
        <v/>
      </c>
      <c r="N61" s="2" t="str">
        <f>IF(M61&lt;&gt;"",IF(COUNTA(F61:$F$100)=0,M61/24,""),"")</f>
        <v/>
      </c>
    </row>
    <row r="62" spans="1:14" x14ac:dyDescent="0.2">
      <c r="A62" s="1">
        <v>46231.913888888892</v>
      </c>
      <c r="B62" s="2">
        <f t="shared" si="13"/>
        <v>7778.2000000000116</v>
      </c>
      <c r="C62">
        <v>2160</v>
      </c>
      <c r="D62" t="str">
        <f>IF(C62&lt;&gt;"",IF(COUNTA(F62:$F$100)=0,$B$1-C62,""),"")</f>
        <v/>
      </c>
      <c r="E62" s="4" t="str">
        <f>IF(C62&lt;&gt;"",IF(COUNTA(F62:$F$100)=0,C62/$B$1,""),"")</f>
        <v/>
      </c>
      <c r="F62" s="9">
        <v>599</v>
      </c>
      <c r="G62">
        <f>IF(C62&lt;&gt;"",C62-$C$5+SUM($F$5:F61),"")</f>
        <v>71701</v>
      </c>
      <c r="H62" s="2">
        <f t="shared" si="11"/>
        <v>9.2181995834511703</v>
      </c>
      <c r="I62" s="2">
        <f t="shared" si="9"/>
        <v>559.16666666680248</v>
      </c>
      <c r="J62" s="5">
        <f t="shared" si="12"/>
        <v>4658</v>
      </c>
      <c r="K62" s="2">
        <f t="shared" si="7"/>
        <v>8.3302533532021492</v>
      </c>
      <c r="L62" s="5">
        <f t="shared" si="6"/>
        <v>199.92608047685158</v>
      </c>
      <c r="M62" s="5" t="str">
        <f>IF(D62&lt;&gt;"",IF(COUNTA(F62:$F$100)=0,D62/H62,""),"")</f>
        <v/>
      </c>
      <c r="N62" s="2" t="str">
        <f>IF(M62&lt;&gt;"",IF(COUNTA(F62:$F$100)=0,M62/24,""),"")</f>
        <v/>
      </c>
    </row>
    <row r="63" spans="1:14" x14ac:dyDescent="0.2">
      <c r="A63" s="1">
        <v>46232.916666666664</v>
      </c>
      <c r="B63" s="2">
        <f t="shared" si="13"/>
        <v>7802.2666666665464</v>
      </c>
      <c r="C63">
        <v>1681</v>
      </c>
      <c r="D63" t="str">
        <f>IF(C63&lt;&gt;"",IF(COUNTA(F63:$F$100)=0,$B$1-C63,""),"")</f>
        <v/>
      </c>
      <c r="E63" s="4" t="str">
        <f>IF(C63&lt;&gt;"",IF(COUNTA(F63:$F$100)=0,C63/$B$1,""),"")</f>
        <v/>
      </c>
      <c r="F63" s="9">
        <v>2600</v>
      </c>
      <c r="G63">
        <f>IF(C63&lt;&gt;"",C63-$C$5+SUM($F$5:F62),"")</f>
        <v>71821</v>
      </c>
      <c r="H63" s="2">
        <f t="shared" si="11"/>
        <v>9.2051455132697892</v>
      </c>
      <c r="I63" s="2">
        <f t="shared" si="9"/>
        <v>205.66666666668607</v>
      </c>
      <c r="J63" s="5">
        <f t="shared" si="12"/>
        <v>1546</v>
      </c>
      <c r="K63" s="2">
        <f t="shared" si="7"/>
        <v>7.5170178282002631</v>
      </c>
      <c r="L63" s="5">
        <f t="shared" si="6"/>
        <v>180.40842787680631</v>
      </c>
      <c r="M63" s="5" t="str">
        <f>IF(D63&lt;&gt;"",IF(COUNTA(F63:$F$100)=0,D63/H63,""),"")</f>
        <v/>
      </c>
      <c r="N63" s="2" t="str">
        <f>IF(M63&lt;&gt;"",IF(COUNTA(F63:$F$100)=0,M63/24,""),"")</f>
        <v/>
      </c>
    </row>
    <row r="64" spans="1:14" x14ac:dyDescent="0.2">
      <c r="A64" s="1">
        <v>46257.660416666666</v>
      </c>
      <c r="B64" s="2">
        <f t="shared" si="13"/>
        <v>8396.1166666665813</v>
      </c>
      <c r="C64">
        <v>1049</v>
      </c>
      <c r="D64" t="str">
        <f>IF(C64&lt;&gt;"",IF(COUNTA(F64:$F$100)=0,$B$1-C64,""),"")</f>
        <v/>
      </c>
      <c r="E64" s="4" t="str">
        <f>IF(C64&lt;&gt;"",IF(COUNTA(F64:$F$100)=0,C64/$B$1,""),"")</f>
        <v/>
      </c>
      <c r="F64" s="9"/>
      <c r="G64">
        <f>IF(C64&lt;&gt;"",C64-$C$5+SUM($F$5:F63),"")</f>
        <v>73789</v>
      </c>
      <c r="H64" s="2">
        <f t="shared" si="11"/>
        <v>8.7884676844653278</v>
      </c>
      <c r="I64" s="2">
        <f t="shared" si="9"/>
        <v>617.91666666656965</v>
      </c>
      <c r="J64" s="5">
        <f t="shared" si="12"/>
        <v>2088</v>
      </c>
      <c r="K64" s="2">
        <f t="shared" si="7"/>
        <v>3.3790964261637133</v>
      </c>
      <c r="L64" s="5">
        <f t="shared" si="6"/>
        <v>81.098314227929123</v>
      </c>
      <c r="M64" s="5" t="str">
        <f>IF(D64&lt;&gt;"",IF(COUNTA(F64:$F$100)=0,D64/H64,""),"")</f>
        <v/>
      </c>
      <c r="N64" s="2" t="str">
        <f>IF(M64&lt;&gt;"",IF(COUNTA(F64:$F$100)=0,M64/24,""),"")</f>
        <v/>
      </c>
    </row>
    <row r="65" spans="1:14" x14ac:dyDescent="0.2">
      <c r="A65" s="1">
        <v>46264.447916666664</v>
      </c>
      <c r="B65" s="2">
        <f t="shared" si="13"/>
        <v>8559.0166666665464</v>
      </c>
      <c r="C65">
        <v>2457</v>
      </c>
      <c r="D65" t="str">
        <f>IF(C65&lt;&gt;"",IF(COUNTA(F65:$F$100)=0,$B$1-C65,""),"")</f>
        <v/>
      </c>
      <c r="E65" s="4" t="str">
        <f>IF(C65&lt;&gt;"",IF(COUNTA(F65:$F$100)=0,C65/$B$1,""),"")</f>
        <v/>
      </c>
      <c r="F65" s="9">
        <f>6*469</f>
        <v>2814</v>
      </c>
      <c r="G65">
        <f>IF(C65&lt;&gt;"",C65-$C$5+SUM($F$5:F64),"")</f>
        <v>75197</v>
      </c>
      <c r="H65" s="2">
        <f t="shared" si="11"/>
        <v>8.7857055230255483</v>
      </c>
      <c r="I65" s="2">
        <f t="shared" si="9"/>
        <v>756.75</v>
      </c>
      <c r="J65" s="5">
        <f t="shared" si="12"/>
        <v>3376</v>
      </c>
      <c r="K65" s="2">
        <f t="shared" si="7"/>
        <v>4.461182689131153</v>
      </c>
      <c r="L65" s="5">
        <f t="shared" si="6"/>
        <v>107.06838453914767</v>
      </c>
      <c r="M65" s="5" t="str">
        <f>IF(D65&lt;&gt;"",IF(COUNTA(F65:$F$100)=0,D65/H65,""),"")</f>
        <v/>
      </c>
      <c r="N65" s="2" t="str">
        <f>IF(M65&lt;&gt;"",IF(COUNTA(F65:$F$100)=0,M65/24,""),"")</f>
        <v/>
      </c>
    </row>
    <row r="66" spans="1:14" x14ac:dyDescent="0.2">
      <c r="A66" s="1">
        <v>46265.838888888888</v>
      </c>
      <c r="B66" s="2">
        <f t="shared" si="13"/>
        <v>8592.3999999999069</v>
      </c>
      <c r="C66">
        <v>39</v>
      </c>
      <c r="D66" t="str">
        <f>IF(C66&lt;&gt;"",IF(COUNTA(F66:$F$100)=0,$B$1-C66,""),"")</f>
        <v/>
      </c>
      <c r="E66" s="4" t="str">
        <f>IF(C66&lt;&gt;"",IF(COUNTA(F66:$F$100)=0,C66/$B$1,""),"")</f>
        <v/>
      </c>
      <c r="F66" s="9"/>
      <c r="G66">
        <f>IF(C66&lt;&gt;"",C66-$C$5+SUM($F$5:F65),"")</f>
        <v>75593</v>
      </c>
      <c r="H66" s="2">
        <f t="shared" si="11"/>
        <v>8.7976583957917249</v>
      </c>
      <c r="I66" s="2">
        <f t="shared" si="9"/>
        <v>196.28333333332557</v>
      </c>
      <c r="J66" s="5">
        <f t="shared" si="12"/>
        <v>1804</v>
      </c>
      <c r="K66" s="2">
        <f t="shared" si="7"/>
        <v>9.1907956185789494</v>
      </c>
      <c r="L66" s="5">
        <f t="shared" si="6"/>
        <v>220.57909484589479</v>
      </c>
      <c r="M66" s="5" t="str">
        <f>IF(D66&lt;&gt;"",IF(COUNTA(F66:$F$100)=0,D66/H66,""),"")</f>
        <v/>
      </c>
      <c r="N66" s="2" t="str">
        <f>IF(M66&lt;&gt;"",IF(COUNTA(F66:$F$100)=0,M66/24,""),"")</f>
        <v/>
      </c>
    </row>
    <row r="67" spans="1:14" x14ac:dyDescent="0.2">
      <c r="A67" s="1">
        <v>46268.629166666666</v>
      </c>
      <c r="B67" s="2">
        <f t="shared" si="13"/>
        <v>8659.3666666665813</v>
      </c>
      <c r="C67">
        <v>654</v>
      </c>
      <c r="D67" t="str">
        <f>IF(C67&lt;&gt;"",IF(COUNTA(F67:$F$100)=0,$B$1-C67,""),"")</f>
        <v/>
      </c>
      <c r="E67" s="4" t="str">
        <f>IF(C67&lt;&gt;"",IF(COUNTA(F67:$F$100)=0,C67/$B$1,""),"")</f>
        <v/>
      </c>
      <c r="F67" s="9">
        <v>599</v>
      </c>
      <c r="G67">
        <f>IF(C67&lt;&gt;"",C67-$C$5+SUM($F$5:F66),"")</f>
        <v>76208</v>
      </c>
      <c r="H67" s="2">
        <f t="shared" si="11"/>
        <v>8.8006436190484383</v>
      </c>
      <c r="I67" s="2">
        <f t="shared" si="9"/>
        <v>100.35000000003492</v>
      </c>
      <c r="J67" s="5">
        <f t="shared" si="12"/>
        <v>1011</v>
      </c>
      <c r="K67" s="2">
        <f t="shared" si="7"/>
        <v>10.074738415542084</v>
      </c>
      <c r="L67" s="5">
        <f t="shared" si="6"/>
        <v>241.79372197301001</v>
      </c>
      <c r="M67" s="5" t="str">
        <f>IF(D67&lt;&gt;"",IF(COUNTA(F67:$F$100)=0,D67/H67,""),"")</f>
        <v/>
      </c>
      <c r="N67" s="2" t="str">
        <f>IF(M67&lt;&gt;"",IF(COUNTA(F67:$F$100)=0,M67/24,""),"")</f>
        <v/>
      </c>
    </row>
    <row r="68" spans="1:14" x14ac:dyDescent="0.2">
      <c r="A68" s="1">
        <v>46273.67083333333</v>
      </c>
      <c r="B68" s="2">
        <f t="shared" si="13"/>
        <v>8780.3666666665231</v>
      </c>
      <c r="C68">
        <v>1246</v>
      </c>
      <c r="D68" t="str">
        <f>IF(C68&lt;&gt;"",IF(COUNTA(F68:$F$100)=0,$B$1-C68,""),"")</f>
        <v/>
      </c>
      <c r="E68" s="4" t="str">
        <f>IF(C68&lt;&gt;"",IF(COUNTA(F68:$F$100)=0,C68/$B$1,""),"")</f>
        <v/>
      </c>
      <c r="F68" s="9">
        <v>2600</v>
      </c>
      <c r="G68">
        <f>IF(C68&lt;&gt;"",C68-$C$5+SUM($F$5:F67),"")</f>
        <v>77399</v>
      </c>
      <c r="H68" s="2">
        <f t="shared" si="11"/>
        <v>8.815007725569691</v>
      </c>
      <c r="I68" s="2">
        <f t="shared" si="9"/>
        <v>187.96666666661622</v>
      </c>
      <c r="J68" s="5">
        <f t="shared" si="12"/>
        <v>1806</v>
      </c>
      <c r="K68" s="2">
        <f t="shared" si="7"/>
        <v>9.6080865401692748</v>
      </c>
      <c r="L68" s="5">
        <f t="shared" si="6"/>
        <v>230.59407696406259</v>
      </c>
      <c r="M68" s="5" t="str">
        <f>IF(D68&lt;&gt;"",IF(COUNTA(F68:$F$100)=0,D68/H68,""),"")</f>
        <v/>
      </c>
      <c r="N68" s="2" t="str">
        <f>IF(M68&lt;&gt;"",IF(COUNTA(F68:$F$100)=0,M68/24,""),"")</f>
        <v/>
      </c>
    </row>
    <row r="69" spans="1:14" x14ac:dyDescent="0.2">
      <c r="A69" s="1">
        <v>46280.326388888891</v>
      </c>
      <c r="B69" s="2">
        <f t="shared" si="13"/>
        <v>8940.0999999999767</v>
      </c>
      <c r="C69">
        <v>318</v>
      </c>
      <c r="D69" t="str">
        <f>IF(C69&lt;&gt;"",IF(COUNTA(F69:$F$100)=0,$B$1-C69,""),"")</f>
        <v/>
      </c>
      <c r="E69" s="4" t="str">
        <f>IF(C69&lt;&gt;"",IF(COUNTA(F69:$F$100)=0,C69/$B$1,""),"")</f>
        <v/>
      </c>
      <c r="F69" s="9"/>
      <c r="G69">
        <f>IF(C69&lt;&gt;"",C69-$C$5+SUM($F$5:F68),"")</f>
        <v>79071</v>
      </c>
      <c r="H69" s="2">
        <f t="shared" si="11"/>
        <v>8.8445319403586318</v>
      </c>
      <c r="I69" s="2">
        <f t="shared" si="9"/>
        <v>280.73333333339542</v>
      </c>
      <c r="J69" s="5">
        <f t="shared" si="12"/>
        <v>2863</v>
      </c>
      <c r="K69" s="2">
        <f t="shared" si="7"/>
        <v>10.198290192351104</v>
      </c>
      <c r="L69" s="5">
        <f t="shared" si="6"/>
        <v>244.75896461642651</v>
      </c>
      <c r="M69" s="5" t="str">
        <f>IF(D69&lt;&gt;"",IF(COUNTA(F69:$F$100)=0,D69/K69,""),"")</f>
        <v/>
      </c>
      <c r="N69" s="2" t="str">
        <f>IF(M69&lt;&gt;"",IF(COUNTA(F69:$F$100)=0,M69/24,""),"")</f>
        <v/>
      </c>
    </row>
    <row r="70" spans="1:14" x14ac:dyDescent="0.2">
      <c r="A70" s="1">
        <v>46287.480555555558</v>
      </c>
      <c r="B70" s="2">
        <f t="shared" si="13"/>
        <v>9111.7999999999884</v>
      </c>
      <c r="C70">
        <v>1825</v>
      </c>
      <c r="D70" t="str">
        <f>IF(C70&lt;&gt;"",IF(COUNTA(F70:$F$100)=0,$B$1-C70,""),"")</f>
        <v/>
      </c>
      <c r="E70" s="4" t="str">
        <f>IF(C70&lt;&gt;"",IF(COUNTA(F70:$F$100)=0,C70/$B$1,""),"")</f>
        <v/>
      </c>
      <c r="F70" s="9"/>
      <c r="G70">
        <f>IF(C70&lt;&gt;"",C70-$C$5+SUM($F$5:F69),"")</f>
        <v>80578</v>
      </c>
      <c r="H70" s="2">
        <f t="shared" si="11"/>
        <v>8.8432581926732485</v>
      </c>
      <c r="I70" s="2">
        <f t="shared" si="9"/>
        <v>331.43333333346527</v>
      </c>
      <c r="J70" s="5">
        <f t="shared" si="12"/>
        <v>3179</v>
      </c>
      <c r="K70" s="2">
        <f t="shared" si="7"/>
        <v>9.5916725334367925</v>
      </c>
      <c r="L70" s="5">
        <f t="shared" si="6"/>
        <v>230.20014080248302</v>
      </c>
      <c r="M70" s="5" t="str">
        <f>IF(D70&lt;&gt;"",IF(COUNTA(F70:$F$100)=0,D70/K70,""),"")</f>
        <v/>
      </c>
      <c r="N70" s="2" t="str">
        <f>IF(M70&lt;&gt;"",IF(COUNTA(F70:$F$100)=0,M70/24,""),"")</f>
        <v/>
      </c>
    </row>
    <row r="71" spans="1:14" x14ac:dyDescent="0.2">
      <c r="A71" s="1">
        <v>46301.308333333334</v>
      </c>
      <c r="B71" s="2">
        <f t="shared" si="13"/>
        <v>9443.6666666666279</v>
      </c>
      <c r="C71">
        <v>2081</v>
      </c>
      <c r="D71" t="str">
        <f>IF(C71&lt;&gt;"",IF(COUNTA(F71:$F$100)=0,$B$1-C71,""),"")</f>
        <v/>
      </c>
      <c r="E71" s="4" t="str">
        <f>IF(C71&lt;&gt;"",IF(COUNTA(F71:$F$100)=0,C71/$B$1,""),"")</f>
        <v/>
      </c>
      <c r="F71" s="9"/>
      <c r="G71">
        <f>IF(C71&lt;&gt;"",C71-$C$5+SUM($F$5:F70),"")</f>
        <v>80834</v>
      </c>
      <c r="H71" s="2">
        <f t="shared" si="11"/>
        <v>8.5595990258021608</v>
      </c>
      <c r="I71" s="2">
        <f t="shared" ref="I71" si="14">IF(A71&lt;&gt;"",(A71-A69)*24,"")</f>
        <v>503.56666666665114</v>
      </c>
      <c r="J71" s="5">
        <f t="shared" si="12"/>
        <v>1763</v>
      </c>
      <c r="K71" s="2">
        <f t="shared" si="7"/>
        <v>3.5010260144305043</v>
      </c>
      <c r="L71" s="5">
        <f t="shared" si="6"/>
        <v>84.024624346332104</v>
      </c>
      <c r="M71" s="5" t="str">
        <f>IF(D71&lt;&gt;"",IF(COUNTA(F71:$F$100)=0,D71/K71,""),"")</f>
        <v/>
      </c>
      <c r="N71" s="2" t="str">
        <f>IF(M71&lt;&gt;"",IF(COUNTA(F71:$F$100)=0,M71/24,""),"")</f>
        <v/>
      </c>
    </row>
    <row r="72" spans="1:14" x14ac:dyDescent="0.2">
      <c r="A72" s="1">
        <v>46303.387499999997</v>
      </c>
      <c r="B72" s="2">
        <f t="shared" si="13"/>
        <v>9493.5666666665347</v>
      </c>
      <c r="C72">
        <v>2564</v>
      </c>
      <c r="D72" t="str">
        <f>IF(C72&lt;&gt;"",IF(COUNTA(F72:$F$100)=0,$B$1-C72,""),"")</f>
        <v/>
      </c>
      <c r="E72" s="4" t="str">
        <f>IF(C72&lt;&gt;"",IF(COUNTA(F72:$F$100)=0,C72/$B$1,""),"")</f>
        <v/>
      </c>
      <c r="F72" s="9">
        <v>2600</v>
      </c>
      <c r="G72">
        <f>IF(C72&lt;&gt;"",C72-$C$5+SUM($F$5:F71),"")</f>
        <v>81317</v>
      </c>
      <c r="H72" s="2">
        <f t="shared" si="11"/>
        <v>8.5654846966543445</v>
      </c>
      <c r="I72" s="2">
        <f t="shared" ref="I72:I73" si="15">IF(A72&lt;&gt;"",(A72-A70)*24,"")</f>
        <v>381.76666666654637</v>
      </c>
      <c r="J72" s="5">
        <f t="shared" si="12"/>
        <v>739</v>
      </c>
      <c r="K72" s="2">
        <f t="shared" ref="K72" si="16">IF(J72&lt;&gt;"",J72/I72,"")</f>
        <v>1.9357373613906388</v>
      </c>
      <c r="L72" s="5">
        <f t="shared" ref="L72" si="17">IF(K72&lt;&gt;"",K72*24,"")</f>
        <v>46.457696673375331</v>
      </c>
      <c r="M72" s="5" t="str">
        <f>IF(D72&lt;&gt;"",IF(COUNTA(F72:$F$100)=0,D72/K72,""),"")</f>
        <v/>
      </c>
      <c r="N72" s="2" t="str">
        <f>IF(M72&lt;&gt;"",IF(COUNTA(F72:$F$100)=0,M72/24,""),"")</f>
        <v/>
      </c>
    </row>
    <row r="73" spans="1:14" x14ac:dyDescent="0.2">
      <c r="A73" s="1">
        <v>46306.868750000001</v>
      </c>
      <c r="B73" s="2">
        <f t="shared" si="13"/>
        <v>9577.1166666666395</v>
      </c>
      <c r="C73">
        <v>989</v>
      </c>
      <c r="D73" t="str">
        <f>IF(C73&lt;&gt;"",IF(COUNTA(F73:$F$100)=0,$B$1-C73,""),"")</f>
        <v/>
      </c>
      <c r="E73" s="4" t="str">
        <f>IF(C73&lt;&gt;"",IF(COUNTA(F73:$F$100)=0,C73/$B$1,""),"")</f>
        <v/>
      </c>
      <c r="F73" s="9"/>
      <c r="G73">
        <f>IF(C73&lt;&gt;"",C73-$C$5+SUM($F$5:F72),"")</f>
        <v>82342</v>
      </c>
      <c r="H73" s="2">
        <f t="shared" si="11"/>
        <v>8.5977860420760148</v>
      </c>
      <c r="I73" s="2">
        <f t="shared" si="15"/>
        <v>133.45000000001164</v>
      </c>
      <c r="J73" s="5">
        <f t="shared" si="12"/>
        <v>1508</v>
      </c>
      <c r="K73" s="2">
        <f t="shared" ref="K73" si="18">IF(J73&lt;&gt;"",J73/I73,"")</f>
        <v>11.300112401647572</v>
      </c>
      <c r="L73" s="5">
        <f t="shared" ref="L73:L74" si="19">IF(K73&lt;&gt;"",K73*24,"")</f>
        <v>271.20269763954173</v>
      </c>
      <c r="M73" s="5" t="str">
        <f>IF(D73&lt;&gt;"",IF(COUNTA(F73:$F$100)=0,D73/K73,""),"")</f>
        <v/>
      </c>
      <c r="N73" s="2" t="str">
        <f>IF(M73&lt;&gt;"",IF(COUNTA(F73:$F$100)=0,M73/24,""),"")</f>
        <v/>
      </c>
    </row>
    <row r="74" spans="1:14" x14ac:dyDescent="0.2">
      <c r="A74" s="1">
        <v>46308.348611111112</v>
      </c>
      <c r="B74" s="2">
        <f t="shared" si="13"/>
        <v>9612.6333333333023</v>
      </c>
      <c r="C74">
        <v>1444</v>
      </c>
      <c r="D74" t="str">
        <f>IF(C74&lt;&gt;"",IF(COUNTA(F74:$F$100)=0,$B$1-C74,""),"")</f>
        <v/>
      </c>
      <c r="E74" s="4" t="str">
        <f>IF(C74&lt;&gt;"",IF(COUNTA(F74:$F$100)=0,C74/$B$1,""),"")</f>
        <v/>
      </c>
      <c r="F74" s="9">
        <v>1400</v>
      </c>
      <c r="G74">
        <f>IF(C74&lt;&gt;"",C74-$C$5+SUM($F$5:F73),"")</f>
        <v>82797</v>
      </c>
      <c r="H74" s="2">
        <f t="shared" si="11"/>
        <v>8.6133525672812787</v>
      </c>
      <c r="I74" s="2">
        <f t="shared" ref="I74" si="20">IF(A74&lt;&gt;"",(A74-A72)*24,"")</f>
        <v>119.06666666676756</v>
      </c>
      <c r="J74" s="5">
        <f>C74+SUM(F72:F73)-C72</f>
        <v>1480</v>
      </c>
      <c r="K74" s="2">
        <f t="shared" ref="K74" si="21">IF(J74&lt;&gt;"",J74/I74,"")</f>
        <v>12.430011198197754</v>
      </c>
      <c r="L74" s="5">
        <f t="shared" si="19"/>
        <v>298.32026875674609</v>
      </c>
      <c r="M74" s="5" t="str">
        <f>IF(D74&lt;&gt;"",IF(COUNTA(F74:$F$100)=0,D74/K74,""),"")</f>
        <v/>
      </c>
      <c r="N74" s="2" t="str">
        <f>IF(M74&lt;&gt;"",IF(COUNTA(F74:$F$100)=0,M74/24,""),"")</f>
        <v/>
      </c>
    </row>
    <row r="75" spans="1:14" x14ac:dyDescent="0.2">
      <c r="A75" s="1">
        <v>46310.867361111108</v>
      </c>
      <c r="B75" s="2">
        <f t="shared" si="13"/>
        <v>9673.0833333331975</v>
      </c>
      <c r="C75">
        <v>484</v>
      </c>
      <c r="D75">
        <f>IF(C75&lt;&gt;"",IF(COUNTA(F75:$F$100)=0,$B$1-C75,""),"")</f>
        <v>2116</v>
      </c>
      <c r="E75" s="4">
        <f>IF(C75&lt;&gt;"",IF(COUNTA(F75:$F$100)=0,C75/$B$1,""),"")</f>
        <v>0.18615384615384614</v>
      </c>
      <c r="F75" s="9"/>
      <c r="G75">
        <f>IF(C75&lt;&gt;"",C75-$C$5+SUM($F$5:F74),"")</f>
        <v>83237</v>
      </c>
      <c r="H75" s="2">
        <f t="shared" si="11"/>
        <v>8.6050121901842225</v>
      </c>
      <c r="I75" s="2">
        <f t="shared" ref="I75" si="22">IF(A75&lt;&gt;"",(A75-A73)*24,"")</f>
        <v>95.966666666558012</v>
      </c>
      <c r="J75" s="5">
        <f>C75+SUM(F73:F74)-C73</f>
        <v>895</v>
      </c>
      <c r="K75" s="2">
        <f t="shared" ref="K75" si="23">IF(J75&lt;&gt;"",J75/I75,"")</f>
        <v>9.3261549149115659</v>
      </c>
      <c r="L75" s="5">
        <f t="shared" ref="L75" si="24">IF(K75&lt;&gt;"",K75*24,"")</f>
        <v>223.82771795787758</v>
      </c>
      <c r="M75" s="5">
        <f>IF(D75&lt;&gt;"",IF(COUNTA(F75:$F$100)=0,D75/K75,""),"")</f>
        <v>226.88878957143774</v>
      </c>
      <c r="N75" s="2">
        <f>IF(M75&lt;&gt;"",IF(COUNTA(F75:$F$100)=0,M75/24,""),"")</f>
        <v>9.4536995654765725</v>
      </c>
    </row>
    <row r="76" spans="1:14" x14ac:dyDescent="0.2">
      <c r="B76" s="2" t="str">
        <f t="shared" si="13"/>
        <v/>
      </c>
      <c r="D76" t="str">
        <f>IF(C76&lt;&gt;"",IF(COUNTA(F76:$F$100)=0,$B$1-C76,""),"")</f>
        <v/>
      </c>
      <c r="E76" s="4" t="str">
        <f>IF(C76&lt;&gt;"",IF(COUNTA(F76:$F$100)=0,C76/$B$1,""),"")</f>
        <v/>
      </c>
      <c r="F76" s="9"/>
      <c r="G76" t="str">
        <f>IF(C76&lt;&gt;"",C76-$C$5+SUM($F$5:F75),"")</f>
        <v/>
      </c>
      <c r="H76" s="2" t="str">
        <f t="shared" si="11"/>
        <v/>
      </c>
      <c r="I76" s="5"/>
      <c r="J76" s="5"/>
      <c r="K76" s="5"/>
      <c r="L76" s="5"/>
      <c r="M76" s="5" t="str">
        <f>IF(D76&lt;&gt;"",IF(COUNTA(F76:$F$100)=0,D76/K76,""),"")</f>
        <v/>
      </c>
      <c r="N76" s="2" t="str">
        <f>IF(M76&lt;&gt;"",IF(COUNTA(F76:$F$100)=0,M76/24,""),"")</f>
        <v/>
      </c>
    </row>
    <row r="77" spans="1:14" x14ac:dyDescent="0.2">
      <c r="B77" s="2" t="str">
        <f t="shared" si="13"/>
        <v/>
      </c>
      <c r="D77" t="str">
        <f>IF(C77&lt;&gt;"",IF(COUNTA(F77:$F$100)=0,$B$1-C77,""),"")</f>
        <v/>
      </c>
      <c r="E77" s="4" t="str">
        <f>IF(C77&lt;&gt;"",IF(COUNTA(F77:$F$100)=0,C77/$B$1,""),"")</f>
        <v/>
      </c>
      <c r="F77" s="9"/>
      <c r="G77" t="str">
        <f>IF(C77&lt;&gt;"",C77-$C$5+SUM($F$5:F76),"")</f>
        <v/>
      </c>
      <c r="H77" s="2" t="str">
        <f t="shared" si="11"/>
        <v/>
      </c>
      <c r="I77" s="5"/>
      <c r="J77" s="5"/>
      <c r="K77" s="5"/>
      <c r="L77" s="5"/>
      <c r="M77" s="5" t="str">
        <f>IF(D77&lt;&gt;"",IF(COUNTA(F77:$F$100)=0,D77/K77,""),"")</f>
        <v/>
      </c>
      <c r="N77" s="2" t="str">
        <f>IF(M77&lt;&gt;"",IF(COUNTA(F77:$F$100)=0,M77/24,""),"")</f>
        <v/>
      </c>
    </row>
    <row r="78" spans="1:14" x14ac:dyDescent="0.2">
      <c r="B78" s="2" t="str">
        <f t="shared" si="13"/>
        <v/>
      </c>
      <c r="D78" t="str">
        <f>IF(C78&lt;&gt;"",IF(COUNTA(F78:$F$100)=0,$B$1-C78,""),"")</f>
        <v/>
      </c>
      <c r="E78" s="4" t="str">
        <f>IF(C78&lt;&gt;"",IF(COUNTA(F78:$F$100)=0,C78/$B$1,""),"")</f>
        <v/>
      </c>
      <c r="F78" s="9"/>
      <c r="G78" t="str">
        <f>IF(C78&lt;&gt;"",C78-$C$5+SUM($F$5:F77),"")</f>
        <v/>
      </c>
      <c r="H78" s="2" t="str">
        <f t="shared" si="11"/>
        <v/>
      </c>
      <c r="I78" s="5"/>
      <c r="J78" s="5"/>
      <c r="K78" s="5"/>
      <c r="L78" s="5"/>
      <c r="M78" s="5" t="str">
        <f>IF(D78&lt;&gt;"",IF(COUNTA(F78:$F$100)=0,D78/K78,""),"")</f>
        <v/>
      </c>
      <c r="N78" s="2" t="str">
        <f>IF(M78&lt;&gt;"",IF(COUNTA(F78:$F$100)=0,M78/24,""),"")</f>
        <v/>
      </c>
    </row>
    <row r="79" spans="1:14" x14ac:dyDescent="0.2">
      <c r="B79" s="2" t="str">
        <f t="shared" si="13"/>
        <v/>
      </c>
      <c r="D79" t="str">
        <f>IF(C79&lt;&gt;"",IF(COUNTA(F79:$F$100)=0,$B$1-C79,""),"")</f>
        <v/>
      </c>
      <c r="E79" s="4" t="str">
        <f>IF(C79&lt;&gt;"",IF(COUNTA(F79:$F$100)=0,C79/$B$1,""),"")</f>
        <v/>
      </c>
      <c r="F79" s="9"/>
      <c r="G79" t="str">
        <f>IF(C79&lt;&gt;"",C79-$C$5+SUM($F$5:F78),"")</f>
        <v/>
      </c>
      <c r="H79" s="2" t="str">
        <f t="shared" si="11"/>
        <v/>
      </c>
      <c r="I79" s="5"/>
      <c r="J79" s="5"/>
      <c r="K79" s="5"/>
      <c r="L79" s="5"/>
      <c r="M79" s="5" t="str">
        <f>IF(D79&lt;&gt;"",IF(COUNTA(F79:$F$100)=0,D79/K79,""),"")</f>
        <v/>
      </c>
      <c r="N79" s="2" t="str">
        <f>IF(M79&lt;&gt;"",IF(COUNTA(F79:$F$100)=0,M79/24,""),"")</f>
        <v/>
      </c>
    </row>
    <row r="80" spans="1:14" x14ac:dyDescent="0.2">
      <c r="B80" s="2" t="str">
        <f t="shared" si="13"/>
        <v/>
      </c>
      <c r="D80" t="str">
        <f>IF(C80&lt;&gt;"",IF(COUNTA(F80:$F$100)=0,$B$1-C80,""),"")</f>
        <v/>
      </c>
      <c r="E80" s="4" t="str">
        <f>IF(C80&lt;&gt;"",IF(COUNTA(F80:$F$100)=0,C80/$B$1,""),"")</f>
        <v/>
      </c>
      <c r="F80" s="9"/>
      <c r="G80" t="str">
        <f>IF(C80&lt;&gt;"",C80-$C$5+SUM($F$5:F79),"")</f>
        <v/>
      </c>
      <c r="H80" s="2" t="str">
        <f t="shared" si="11"/>
        <v/>
      </c>
      <c r="I80" s="5"/>
      <c r="J80" s="5"/>
      <c r="K80" s="5"/>
      <c r="L80" s="5"/>
      <c r="M80" s="5" t="str">
        <f>IF(D80&lt;&gt;"",IF(COUNTA(F80:$F$100)=0,D80/K80,""),"")</f>
        <v/>
      </c>
      <c r="N80" s="2" t="str">
        <f>IF(M80&lt;&gt;"",IF(COUNTA(F80:$F$100)=0,M80/24,""),"")</f>
        <v/>
      </c>
    </row>
    <row r="81" spans="2:14" x14ac:dyDescent="0.2">
      <c r="B81" s="2" t="str">
        <f t="shared" ref="B81:B100" si="25">IF(A81&lt;&gt;"",(A81-$A$5)*24,"")</f>
        <v/>
      </c>
      <c r="D81" t="str">
        <f>IF(C81&lt;&gt;"",IF(COUNTA(F81:$F$100)=0,$B$1-C81,""),"")</f>
        <v/>
      </c>
      <c r="E81" s="4" t="str">
        <f>IF(C81&lt;&gt;"",IF(COUNTA(F81:$F$100)=0,C81/$B$1,""),"")</f>
        <v/>
      </c>
      <c r="F81" s="9"/>
      <c r="G81" t="str">
        <f>IF(C81&lt;&gt;"",C81-$C$5+SUM($F$5:F80),"")</f>
        <v/>
      </c>
      <c r="H81" s="2" t="str">
        <f t="shared" si="11"/>
        <v/>
      </c>
      <c r="I81" s="5"/>
      <c r="J81" s="5"/>
      <c r="K81" s="5"/>
      <c r="L81" s="5"/>
      <c r="M81" s="5" t="str">
        <f>IF(D81&lt;&gt;"",IF(COUNTA(F81:$F$100)=0,D81/K81,""),"")</f>
        <v/>
      </c>
      <c r="N81" s="2" t="str">
        <f>IF(M81&lt;&gt;"",IF(COUNTA(F81:$F$100)=0,M81/24,""),"")</f>
        <v/>
      </c>
    </row>
    <row r="82" spans="2:14" x14ac:dyDescent="0.2">
      <c r="B82" s="2" t="str">
        <f t="shared" si="25"/>
        <v/>
      </c>
      <c r="D82" t="str">
        <f>IF(C82&lt;&gt;"",IF(COUNTA(F82:$F$100)=0,$B$1-C82,""),"")</f>
        <v/>
      </c>
      <c r="E82" s="4" t="str">
        <f>IF(C82&lt;&gt;"",IF(COUNTA(F82:$F$100)=0,C82/$B$1,""),"")</f>
        <v/>
      </c>
      <c r="F82" s="9"/>
      <c r="G82" t="str">
        <f>IF(C82&lt;&gt;"",C82-$C$5+SUM($F$5:F81),"")</f>
        <v/>
      </c>
      <c r="H82" s="2" t="str">
        <f t="shared" si="11"/>
        <v/>
      </c>
      <c r="I82" s="5"/>
      <c r="J82" s="5"/>
      <c r="K82" s="5"/>
      <c r="L82" s="5"/>
      <c r="M82" s="5" t="str">
        <f>IF(D82&lt;&gt;"",IF(COUNTA(F82:$F$100)=0,D82/K82,""),"")</f>
        <v/>
      </c>
      <c r="N82" s="2" t="str">
        <f>IF(M82&lt;&gt;"",IF(COUNTA(F82:$F$100)=0,M82/24,""),"")</f>
        <v/>
      </c>
    </row>
    <row r="83" spans="2:14" x14ac:dyDescent="0.2">
      <c r="B83" s="2" t="str">
        <f t="shared" si="25"/>
        <v/>
      </c>
      <c r="D83" t="str">
        <f>IF(C83&lt;&gt;"",IF(COUNTA(F83:$F$100)=0,$B$1-C83,""),"")</f>
        <v/>
      </c>
      <c r="E83" s="4" t="str">
        <f>IF(C83&lt;&gt;"",IF(COUNTA(F83:$F$100)=0,C83/$B$1,""),"")</f>
        <v/>
      </c>
      <c r="F83" s="9"/>
      <c r="G83" t="str">
        <f>IF(C83&lt;&gt;"",C83-$C$5+SUM($F$5:F82),"")</f>
        <v/>
      </c>
      <c r="H83" s="2" t="str">
        <f t="shared" si="11"/>
        <v/>
      </c>
      <c r="I83" s="5"/>
      <c r="J83" s="5"/>
      <c r="K83" s="5"/>
      <c r="L83" s="5"/>
      <c r="M83" s="5" t="str">
        <f>IF(D83&lt;&gt;"",IF(COUNTA(F83:$F$100)=0,D83/K83,""),"")</f>
        <v/>
      </c>
      <c r="N83" s="2" t="str">
        <f>IF(M83&lt;&gt;"",IF(COUNTA(F83:$F$100)=0,M83/24,""),"")</f>
        <v/>
      </c>
    </row>
    <row r="84" spans="2:14" x14ac:dyDescent="0.2">
      <c r="B84" s="2" t="str">
        <f t="shared" si="25"/>
        <v/>
      </c>
      <c r="D84" t="str">
        <f>IF(C84&lt;&gt;"",IF(COUNTA(F84:$F$100)=0,$B$1-C84,""),"")</f>
        <v/>
      </c>
      <c r="E84" s="4" t="str">
        <f>IF(C84&lt;&gt;"",IF(COUNTA(F84:$F$100)=0,C84/$B$1,""),"")</f>
        <v/>
      </c>
      <c r="F84" s="9"/>
      <c r="G84" t="str">
        <f>IF(C84&lt;&gt;"",C84-$C$5+SUM($F$5:F83),"")</f>
        <v/>
      </c>
      <c r="H84" s="2" t="str">
        <f t="shared" si="11"/>
        <v/>
      </c>
      <c r="I84" s="5"/>
      <c r="J84" s="5"/>
      <c r="K84" s="5"/>
      <c r="L84" s="5"/>
      <c r="M84" s="5" t="str">
        <f>IF(D84&lt;&gt;"",IF(COUNTA(F84:$F$100)=0,D84/K84,""),"")</f>
        <v/>
      </c>
      <c r="N84" s="2" t="str">
        <f>IF(M84&lt;&gt;"",IF(COUNTA(F84:$F$100)=0,M84/24,""),"")</f>
        <v/>
      </c>
    </row>
    <row r="85" spans="2:14" x14ac:dyDescent="0.2">
      <c r="B85" s="2" t="str">
        <f t="shared" si="25"/>
        <v/>
      </c>
      <c r="D85" t="str">
        <f>IF(C85&lt;&gt;"",IF(COUNTA(F85:$F$100)=0,$B$1-C85,""),"")</f>
        <v/>
      </c>
      <c r="E85" s="4" t="str">
        <f>IF(C85&lt;&gt;"",IF(COUNTA(F85:$F$100)=0,C85/$B$1,""),"")</f>
        <v/>
      </c>
      <c r="F85" s="9"/>
      <c r="G85" t="str">
        <f>IF(C85&lt;&gt;"",C85-$C$5+SUM($F$5:F84),"")</f>
        <v/>
      </c>
      <c r="H85" s="2" t="str">
        <f t="shared" si="11"/>
        <v/>
      </c>
      <c r="I85" s="5"/>
      <c r="J85" s="5"/>
      <c r="K85" s="5"/>
      <c r="L85" s="5"/>
      <c r="M85" s="5" t="str">
        <f>IF(D85&lt;&gt;"",IF(COUNTA(F85:$F$100)=0,D85/K85,""),"")</f>
        <v/>
      </c>
      <c r="N85" s="2" t="str">
        <f>IF(M85&lt;&gt;"",IF(COUNTA(F85:$F$100)=0,M85/24,""),"")</f>
        <v/>
      </c>
    </row>
    <row r="86" spans="2:14" x14ac:dyDescent="0.2">
      <c r="B86" s="2" t="str">
        <f t="shared" si="25"/>
        <v/>
      </c>
      <c r="D86" t="str">
        <f>IF(C86&lt;&gt;"",IF(COUNTA(F86:$F$100)=0,$B$1-C86,""),"")</f>
        <v/>
      </c>
      <c r="E86" s="4" t="str">
        <f>IF(C86&lt;&gt;"",IF(COUNTA(F86:$F$100)=0,C86/$B$1,""),"")</f>
        <v/>
      </c>
      <c r="F86" s="9"/>
      <c r="G86" t="str">
        <f>IF(C86&lt;&gt;"",C86-$C$5+SUM($F$5:F85),"")</f>
        <v/>
      </c>
      <c r="H86" s="2" t="str">
        <f t="shared" si="11"/>
        <v/>
      </c>
      <c r="I86" s="5"/>
      <c r="J86" s="5"/>
      <c r="K86" s="5"/>
      <c r="L86" s="5"/>
      <c r="M86" s="5" t="str">
        <f>IF(D86&lt;&gt;"",IF(COUNTA(F86:$F$100)=0,D86/K86,""),"")</f>
        <v/>
      </c>
      <c r="N86" s="2" t="str">
        <f>IF(M86&lt;&gt;"",IF(COUNTA(F86:$F$100)=0,M86/24,""),"")</f>
        <v/>
      </c>
    </row>
    <row r="87" spans="2:14" x14ac:dyDescent="0.2">
      <c r="B87" s="2" t="str">
        <f t="shared" si="25"/>
        <v/>
      </c>
      <c r="D87" t="str">
        <f>IF(C87&lt;&gt;"",IF(COUNTA(F87:$F$100)=0,$B$1-C87,""),"")</f>
        <v/>
      </c>
      <c r="E87" s="4" t="str">
        <f>IF(C87&lt;&gt;"",IF(COUNTA(F87:$F$100)=0,C87/$B$1,""),"")</f>
        <v/>
      </c>
      <c r="F87" s="9"/>
      <c r="G87" t="str">
        <f>IF(C87&lt;&gt;"",C87-$C$5+SUM($F$5:F86),"")</f>
        <v/>
      </c>
      <c r="H87" s="2" t="str">
        <f t="shared" si="11"/>
        <v/>
      </c>
      <c r="I87" s="5"/>
      <c r="J87" s="5"/>
      <c r="K87" s="5"/>
      <c r="L87" s="5"/>
      <c r="M87" s="5" t="str">
        <f>IF(D87&lt;&gt;"",IF(COUNTA(F87:$F$100)=0,D87/K87,""),"")</f>
        <v/>
      </c>
      <c r="N87" s="2" t="str">
        <f>IF(M87&lt;&gt;"",IF(COUNTA(F87:$F$100)=0,M87/24,""),"")</f>
        <v/>
      </c>
    </row>
    <row r="88" spans="2:14" x14ac:dyDescent="0.2">
      <c r="B88" s="2" t="str">
        <f t="shared" si="25"/>
        <v/>
      </c>
      <c r="D88" t="str">
        <f>IF(C88&lt;&gt;"",IF(COUNTA(F88:$F$100)=0,$B$1-C88,""),"")</f>
        <v/>
      </c>
      <c r="E88" s="4" t="str">
        <f>IF(C88&lt;&gt;"",IF(COUNTA(F88:$F$100)=0,C88/$B$1,""),"")</f>
        <v/>
      </c>
      <c r="F88" s="9"/>
      <c r="G88" t="str">
        <f>IF(C88&lt;&gt;"",C88-$C$5+SUM($F$5:F87),"")</f>
        <v/>
      </c>
      <c r="H88" s="2" t="str">
        <f t="shared" si="11"/>
        <v/>
      </c>
      <c r="I88" s="5"/>
      <c r="J88" s="5"/>
      <c r="K88" s="5"/>
      <c r="L88" s="5"/>
      <c r="M88" s="5" t="str">
        <f>IF(D88&lt;&gt;"",IF(COUNTA(F88:$F$100)=0,D88/K88,""),"")</f>
        <v/>
      </c>
      <c r="N88" s="2" t="str">
        <f>IF(M88&lt;&gt;"",IF(COUNTA(F88:$F$100)=0,M88/24,""),"")</f>
        <v/>
      </c>
    </row>
    <row r="89" spans="2:14" x14ac:dyDescent="0.2">
      <c r="B89" s="2" t="str">
        <f t="shared" si="25"/>
        <v/>
      </c>
      <c r="D89" t="str">
        <f>IF(C89&lt;&gt;"",IF(COUNTA(F89:$F$100)=0,$B$1-C89,""),"")</f>
        <v/>
      </c>
      <c r="E89" s="4" t="str">
        <f>IF(C89&lt;&gt;"",IF(COUNTA(F89:$F$100)=0,C89/$B$1,""),"")</f>
        <v/>
      </c>
      <c r="F89" s="9"/>
      <c r="G89" t="str">
        <f>IF(C89&lt;&gt;"",C89-$C$5+SUM($F$5:F88),"")</f>
        <v/>
      </c>
      <c r="H89" s="2" t="str">
        <f t="shared" si="11"/>
        <v/>
      </c>
      <c r="I89" s="5"/>
      <c r="J89" s="5"/>
      <c r="K89" s="5"/>
      <c r="L89" s="5"/>
      <c r="M89" s="5" t="str">
        <f>IF(D89&lt;&gt;"",IF(COUNTA(F89:$F$100)=0,D89/K89,""),"")</f>
        <v/>
      </c>
      <c r="N89" s="2" t="str">
        <f>IF(M89&lt;&gt;"",IF(COUNTA(F89:$F$100)=0,M89/24,""),"")</f>
        <v/>
      </c>
    </row>
    <row r="90" spans="2:14" x14ac:dyDescent="0.2">
      <c r="B90" s="2" t="str">
        <f t="shared" si="25"/>
        <v/>
      </c>
      <c r="D90" t="str">
        <f>IF(C90&lt;&gt;"",IF(COUNTA(F90:$F$100)=0,$B$1-C90,""),"")</f>
        <v/>
      </c>
      <c r="E90" s="4" t="str">
        <f>IF(C90&lt;&gt;"",IF(COUNTA(F90:$F$100)=0,C90/$B$1,""),"")</f>
        <v/>
      </c>
      <c r="F90" s="9"/>
      <c r="G90" t="str">
        <f>IF(C90&lt;&gt;"",C90-$C$5+SUM($F$5:F89),"")</f>
        <v/>
      </c>
      <c r="H90" s="2" t="str">
        <f t="shared" si="11"/>
        <v/>
      </c>
      <c r="I90" s="5"/>
      <c r="J90" s="5"/>
      <c r="K90" s="5"/>
      <c r="L90" s="5"/>
      <c r="M90" s="5" t="str">
        <f>IF(D90&lt;&gt;"",IF(COUNTA(F90:$F$100)=0,D90/K90,""),"")</f>
        <v/>
      </c>
      <c r="N90" s="2" t="str">
        <f>IF(M90&lt;&gt;"",IF(COUNTA(F90:$F$100)=0,M90/24,""),"")</f>
        <v/>
      </c>
    </row>
    <row r="91" spans="2:14" x14ac:dyDescent="0.2">
      <c r="B91" s="2" t="str">
        <f t="shared" si="25"/>
        <v/>
      </c>
      <c r="D91" t="str">
        <f>IF(C91&lt;&gt;"",IF(COUNTA(F91:$F$100)=0,$B$1-C91,""),"")</f>
        <v/>
      </c>
      <c r="E91" s="4" t="str">
        <f>IF(C91&lt;&gt;"",IF(COUNTA(F91:$F$100)=0,C91/$B$1,""),"")</f>
        <v/>
      </c>
      <c r="F91" s="9"/>
      <c r="G91" t="str">
        <f>IF(C91&lt;&gt;"",C91-$C$5+SUM($F$5:F90),"")</f>
        <v/>
      </c>
      <c r="H91" s="2" t="str">
        <f t="shared" si="11"/>
        <v/>
      </c>
      <c r="I91" s="5"/>
      <c r="J91" s="5"/>
      <c r="K91" s="5"/>
      <c r="L91" s="5"/>
      <c r="M91" s="5" t="str">
        <f>IF(D91&lt;&gt;"",IF(COUNTA(F91:$F$100)=0,D91/K91,""),"")</f>
        <v/>
      </c>
      <c r="N91" s="2" t="str">
        <f>IF(M91&lt;&gt;"",IF(COUNTA(F91:$F$100)=0,M91/24,""),"")</f>
        <v/>
      </c>
    </row>
    <row r="92" spans="2:14" x14ac:dyDescent="0.2">
      <c r="B92" s="2" t="str">
        <f t="shared" si="25"/>
        <v/>
      </c>
      <c r="D92" t="str">
        <f>IF(C92&lt;&gt;"",IF(COUNTA(F92:$F$100)=0,$B$1-C92,""),"")</f>
        <v/>
      </c>
      <c r="E92" s="4" t="str">
        <f>IF(C92&lt;&gt;"",IF(COUNTA(F92:$F$100)=0,C92/$B$1,""),"")</f>
        <v/>
      </c>
      <c r="F92" s="9"/>
      <c r="G92" t="str">
        <f>IF(C92&lt;&gt;"",C92-$C$5+SUM($F$5:F91),"")</f>
        <v/>
      </c>
      <c r="H92" s="2" t="str">
        <f t="shared" si="11"/>
        <v/>
      </c>
      <c r="I92" s="5"/>
      <c r="J92" s="5"/>
      <c r="K92" s="5"/>
      <c r="L92" s="5"/>
      <c r="M92" s="5" t="str">
        <f>IF(D92&lt;&gt;"",IF(COUNTA(F92:$F$100)=0,D92/K92,""),"")</f>
        <v/>
      </c>
      <c r="N92" s="2" t="str">
        <f>IF(M92&lt;&gt;"",IF(COUNTA(F92:$F$100)=0,M92/24,""),"")</f>
        <v/>
      </c>
    </row>
    <row r="93" spans="2:14" x14ac:dyDescent="0.2">
      <c r="B93" s="2" t="str">
        <f t="shared" si="25"/>
        <v/>
      </c>
      <c r="D93" t="str">
        <f>IF(C93&lt;&gt;"",IF(COUNTA(F93:$F$100)=0,$B$1-C93,""),"")</f>
        <v/>
      </c>
      <c r="E93" s="4" t="str">
        <f>IF(C93&lt;&gt;"",IF(COUNTA(F93:$F$100)=0,C93/$B$1,""),"")</f>
        <v/>
      </c>
      <c r="F93" s="9"/>
      <c r="G93" t="str">
        <f>IF(C93&lt;&gt;"",C93-$C$5+SUM($F$5:F92),"")</f>
        <v/>
      </c>
      <c r="H93" s="2" t="str">
        <f t="shared" si="11"/>
        <v/>
      </c>
      <c r="I93" s="5"/>
      <c r="J93" s="5"/>
      <c r="K93" s="5"/>
      <c r="L93" s="5"/>
      <c r="M93" s="5" t="str">
        <f>IF(D93&lt;&gt;"",IF(COUNTA(F93:$F$100)=0,D93/K93,""),"")</f>
        <v/>
      </c>
      <c r="N93" s="2" t="str">
        <f>IF(M93&lt;&gt;"",IF(COUNTA(F93:$F$100)=0,M93/24,""),"")</f>
        <v/>
      </c>
    </row>
    <row r="94" spans="2:14" x14ac:dyDescent="0.2">
      <c r="B94" s="2" t="str">
        <f t="shared" si="25"/>
        <v/>
      </c>
      <c r="D94" t="str">
        <f>IF(C94&lt;&gt;"",IF(COUNTA(F94:$F$100)=0,$B$1-C94,""),"")</f>
        <v/>
      </c>
      <c r="E94" s="4" t="str">
        <f>IF(C94&lt;&gt;"",IF(COUNTA(F94:$F$100)=0,C94/$B$1,""),"")</f>
        <v/>
      </c>
      <c r="F94" s="9"/>
      <c r="G94" t="str">
        <f>IF(C94&lt;&gt;"",C94-$C$5+SUM($F$5:F93),"")</f>
        <v/>
      </c>
      <c r="H94" s="2" t="str">
        <f t="shared" si="11"/>
        <v/>
      </c>
      <c r="I94" s="5"/>
      <c r="J94" s="5"/>
      <c r="K94" s="5"/>
      <c r="L94" s="5"/>
      <c r="M94" s="5" t="str">
        <f>IF(D94&lt;&gt;"",IF(COUNTA(F94:$F$100)=0,D94/K94,""),"")</f>
        <v/>
      </c>
      <c r="N94" s="2" t="str">
        <f>IF(M94&lt;&gt;"",IF(COUNTA(F94:$F$100)=0,M94/24,""),"")</f>
        <v/>
      </c>
    </row>
    <row r="95" spans="2:14" x14ac:dyDescent="0.2">
      <c r="B95" s="2" t="str">
        <f t="shared" si="25"/>
        <v/>
      </c>
      <c r="D95" t="str">
        <f>IF(C95&lt;&gt;"",IF(COUNTA(F95:$F$100)=0,$B$1-C95,""),"")</f>
        <v/>
      </c>
      <c r="E95" s="4" t="str">
        <f>IF(C95&lt;&gt;"",IF(COUNTA(F95:$F$100)=0,C95/$B$1,""),"")</f>
        <v/>
      </c>
      <c r="F95" s="9"/>
      <c r="G95" t="str">
        <f>IF(C95&lt;&gt;"",C95-$C$5+SUM($F$5:F94),"")</f>
        <v/>
      </c>
      <c r="H95" s="2" t="str">
        <f t="shared" si="11"/>
        <v/>
      </c>
      <c r="I95" s="5"/>
      <c r="J95" s="5"/>
      <c r="K95" s="5"/>
      <c r="L95" s="5"/>
      <c r="M95" s="5" t="str">
        <f>IF(D95&lt;&gt;"",IF(COUNTA(F95:$F$100)=0,D95/K95,""),"")</f>
        <v/>
      </c>
      <c r="N95" s="2" t="str">
        <f>IF(M95&lt;&gt;"",IF(COUNTA(F95:$F$100)=0,M95/24,""),"")</f>
        <v/>
      </c>
    </row>
    <row r="96" spans="2:14" x14ac:dyDescent="0.2">
      <c r="B96" s="2" t="str">
        <f t="shared" si="25"/>
        <v/>
      </c>
      <c r="D96" t="str">
        <f>IF(C96&lt;&gt;"",IF(COUNTA(F96:$F$100)=0,$B$1-C96,""),"")</f>
        <v/>
      </c>
      <c r="E96" s="4" t="str">
        <f>IF(C96&lt;&gt;"",IF(COUNTA(F96:$F$100)=0,C96/$B$1,""),"")</f>
        <v/>
      </c>
      <c r="F96" s="9"/>
      <c r="G96" t="str">
        <f>IF(C96&lt;&gt;"",C96-$C$5+SUM($F$5:F95),"")</f>
        <v/>
      </c>
      <c r="H96" s="2" t="str">
        <f t="shared" si="11"/>
        <v/>
      </c>
      <c r="I96" s="5"/>
      <c r="J96" s="5"/>
      <c r="K96" s="5"/>
      <c r="L96" s="5"/>
      <c r="M96" s="5" t="str">
        <f>IF(D96&lt;&gt;"",IF(COUNTA(F96:$F$100)=0,D96/K96,""),"")</f>
        <v/>
      </c>
      <c r="N96" s="2" t="str">
        <f>IF(M96&lt;&gt;"",IF(COUNTA(F96:$F$100)=0,M96/24,""),"")</f>
        <v/>
      </c>
    </row>
    <row r="97" spans="2:14" x14ac:dyDescent="0.2">
      <c r="B97" s="2" t="str">
        <f t="shared" si="25"/>
        <v/>
      </c>
      <c r="D97" t="str">
        <f>IF(C97&lt;&gt;"",IF(COUNTA(F97:$F$100)=0,$B$1-C97,""),"")</f>
        <v/>
      </c>
      <c r="E97" s="4" t="str">
        <f>IF(C97&lt;&gt;"",IF(COUNTA(F97:$F$100)=0,C97/$B$1,""),"")</f>
        <v/>
      </c>
      <c r="F97" s="9"/>
      <c r="G97" t="str">
        <f>IF(C97&lt;&gt;"",C97-$C$5+SUM($F$5:F96),"")</f>
        <v/>
      </c>
      <c r="H97" s="2" t="str">
        <f t="shared" si="11"/>
        <v/>
      </c>
      <c r="I97" s="5"/>
      <c r="J97" s="5"/>
      <c r="K97" s="5"/>
      <c r="L97" s="5"/>
      <c r="M97" s="5" t="str">
        <f>IF(D97&lt;&gt;"",IF(COUNTA(F97:$F$100)=0,D97/K97,""),"")</f>
        <v/>
      </c>
      <c r="N97" s="2" t="str">
        <f>IF(M97&lt;&gt;"",IF(COUNTA(F97:$F$100)=0,M97/24,""),"")</f>
        <v/>
      </c>
    </row>
    <row r="98" spans="2:14" x14ac:dyDescent="0.2">
      <c r="B98" s="2" t="str">
        <f t="shared" si="25"/>
        <v/>
      </c>
      <c r="D98" t="str">
        <f>IF(C98&lt;&gt;"",IF(COUNTA(F98:$F$100)=0,$B$1-C98,""),"")</f>
        <v/>
      </c>
      <c r="E98" s="4" t="str">
        <f>IF(C98&lt;&gt;"",IF(COUNTA(F98:$F$100)=0,C98/$B$1,""),"")</f>
        <v/>
      </c>
      <c r="F98" s="9"/>
      <c r="G98" t="str">
        <f>IF(C98&lt;&gt;"",C98-$C$5+SUM($F$5:F97),"")</f>
        <v/>
      </c>
      <c r="H98" s="2" t="str">
        <f t="shared" si="11"/>
        <v/>
      </c>
      <c r="I98" s="5"/>
      <c r="J98" s="5"/>
      <c r="K98" s="5"/>
      <c r="L98" s="5"/>
      <c r="M98" s="5" t="str">
        <f>IF(D98&lt;&gt;"",IF(COUNTA(F98:$F$100)=0,D98/K98,""),"")</f>
        <v/>
      </c>
      <c r="N98" s="2" t="str">
        <f>IF(M98&lt;&gt;"",IF(COUNTA(F98:$F$100)=0,M98/24,""),"")</f>
        <v/>
      </c>
    </row>
    <row r="99" spans="2:14" x14ac:dyDescent="0.2">
      <c r="B99" s="2" t="str">
        <f t="shared" si="25"/>
        <v/>
      </c>
      <c r="D99" t="str">
        <f>IF(C99&lt;&gt;"",IF(COUNTA(F99:$F$100)=0,$B$1-C99,""),"")</f>
        <v/>
      </c>
      <c r="E99" s="4" t="str">
        <f>IF(C99&lt;&gt;"",IF(COUNTA(F99:$F$100)=0,C99/$B$1,""),"")</f>
        <v/>
      </c>
      <c r="F99" s="9"/>
      <c r="G99" t="str">
        <f>IF(C99&lt;&gt;"",C99-$C$5+SUM($F$5:F98),"")</f>
        <v/>
      </c>
      <c r="H99" s="2" t="str">
        <f t="shared" si="11"/>
        <v/>
      </c>
      <c r="I99" s="5"/>
      <c r="J99" s="5"/>
      <c r="K99" s="5"/>
      <c r="L99" s="5"/>
      <c r="M99" s="5" t="str">
        <f>IF(D99&lt;&gt;"",IF(COUNTA(F99:$F$100)=0,D99/K99,""),"")</f>
        <v/>
      </c>
      <c r="N99" s="2" t="str">
        <f>IF(M99&lt;&gt;"",IF(COUNTA(F99:$F$100)=0,M99/24,""),"")</f>
        <v/>
      </c>
    </row>
    <row r="100" spans="2:14" x14ac:dyDescent="0.2">
      <c r="B100" s="2" t="str">
        <f t="shared" si="25"/>
        <v/>
      </c>
      <c r="D100" t="str">
        <f>IF(C100&lt;&gt;"",IF(COUNTA(F100:$F$100)=0,$B$1-C100,""),"")</f>
        <v/>
      </c>
      <c r="E100" s="4" t="str">
        <f>IF(C100&lt;&gt;"",IF(COUNTA(F100:$F$100)=0,C100/$B$1,""),"")</f>
        <v/>
      </c>
      <c r="F100" s="9"/>
      <c r="G100" t="str">
        <f>IF(C100&lt;&gt;"",C100-$C$5+SUM($F$5:F99),"")</f>
        <v/>
      </c>
      <c r="H100" s="2" t="str">
        <f t="shared" si="11"/>
        <v/>
      </c>
      <c r="I100" s="5"/>
      <c r="J100" s="5"/>
      <c r="K100" s="5"/>
      <c r="L100" s="5"/>
      <c r="M100" s="5" t="str">
        <f>IF(D100&lt;&gt;"",IF(COUNTA(F100:$F$100)=0,D100/K100,""),"")</f>
        <v/>
      </c>
      <c r="N100" s="2" t="str">
        <f>IF(M100&lt;&gt;"",IF(COUNTA(F100:$F$100)=0,M100/24,""),"")</f>
        <v/>
      </c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AB225-2B2D-DB4F-BC1A-E91397F2FFA0}">
  <dimension ref="A1:AC105"/>
  <sheetViews>
    <sheetView zoomScale="150" workbookViewId="0">
      <pane ySplit="1" topLeftCell="A54" activePane="bottomLeft" state="frozen"/>
      <selection pane="bottomLeft" activeCell="U83" sqref="U83"/>
    </sheetView>
  </sheetViews>
  <sheetFormatPr baseColWidth="10" defaultRowHeight="16" x14ac:dyDescent="0.2"/>
  <cols>
    <col min="1" max="1" width="14.1640625" customWidth="1"/>
    <col min="10" max="10" width="13.1640625" customWidth="1"/>
    <col min="12" max="12" width="13" bestFit="1" customWidth="1"/>
    <col min="13" max="13" width="13.1640625" bestFit="1" customWidth="1"/>
    <col min="21" max="21" width="13.1640625" bestFit="1" customWidth="1"/>
    <col min="30" max="30" width="13.1640625" bestFit="1" customWidth="1"/>
  </cols>
  <sheetData>
    <row r="1" spans="1:10" x14ac:dyDescent="0.2">
      <c r="A1" s="11" t="s">
        <v>1</v>
      </c>
      <c r="B1" s="11" t="s">
        <v>45</v>
      </c>
      <c r="C1" s="11" t="s">
        <v>15</v>
      </c>
      <c r="D1" s="11" t="s">
        <v>14</v>
      </c>
      <c r="E1" s="11" t="s">
        <v>13</v>
      </c>
      <c r="F1" s="11" t="s">
        <v>12</v>
      </c>
      <c r="G1" s="11" t="s">
        <v>11</v>
      </c>
      <c r="H1" s="11" t="s">
        <v>10</v>
      </c>
      <c r="I1" s="11" t="s">
        <v>9</v>
      </c>
      <c r="J1" s="11" t="s">
        <v>8</v>
      </c>
    </row>
    <row r="2" spans="1:10" x14ac:dyDescent="0.2">
      <c r="A2" s="1">
        <v>45866.381249999999</v>
      </c>
      <c r="B2">
        <v>0</v>
      </c>
      <c r="C2">
        <v>4</v>
      </c>
      <c r="D2">
        <v>35</v>
      </c>
      <c r="E2">
        <v>60</v>
      </c>
      <c r="F2">
        <v>36</v>
      </c>
      <c r="G2">
        <v>15</v>
      </c>
      <c r="H2">
        <v>12</v>
      </c>
      <c r="I2">
        <v>2</v>
      </c>
      <c r="J2">
        <f>SUM(B2:I2)</f>
        <v>164</v>
      </c>
    </row>
    <row r="3" spans="1:10" x14ac:dyDescent="0.2">
      <c r="A3" s="1">
        <v>45869.824999999997</v>
      </c>
      <c r="B3">
        <v>9</v>
      </c>
      <c r="C3">
        <v>5</v>
      </c>
      <c r="D3">
        <v>29</v>
      </c>
      <c r="E3">
        <v>59</v>
      </c>
      <c r="F3">
        <v>38</v>
      </c>
      <c r="G3">
        <v>14</v>
      </c>
      <c r="H3">
        <v>12</v>
      </c>
      <c r="I3">
        <v>2</v>
      </c>
      <c r="J3">
        <f t="shared" ref="J3:J90" si="0">SUM(B3:I3)</f>
        <v>168</v>
      </c>
    </row>
    <row r="4" spans="1:10" x14ac:dyDescent="0.2">
      <c r="A4" s="1">
        <v>45870.319444444445</v>
      </c>
      <c r="B4">
        <v>18</v>
      </c>
      <c r="C4">
        <v>5</v>
      </c>
      <c r="D4">
        <v>32</v>
      </c>
      <c r="E4">
        <v>61</v>
      </c>
      <c r="F4">
        <v>40</v>
      </c>
      <c r="G4">
        <v>14</v>
      </c>
      <c r="H4">
        <v>12</v>
      </c>
      <c r="I4">
        <v>2</v>
      </c>
      <c r="J4">
        <f t="shared" si="0"/>
        <v>184</v>
      </c>
    </row>
    <row r="5" spans="1:10" x14ac:dyDescent="0.2">
      <c r="A5" s="1">
        <v>45871.345138888886</v>
      </c>
      <c r="B5">
        <v>3</v>
      </c>
      <c r="C5">
        <v>9</v>
      </c>
      <c r="D5">
        <v>38</v>
      </c>
      <c r="E5">
        <v>66</v>
      </c>
      <c r="F5">
        <v>39</v>
      </c>
      <c r="G5">
        <v>16</v>
      </c>
      <c r="H5">
        <v>13</v>
      </c>
      <c r="I5">
        <v>2</v>
      </c>
      <c r="J5">
        <f t="shared" si="0"/>
        <v>186</v>
      </c>
    </row>
    <row r="6" spans="1:10" x14ac:dyDescent="0.2">
      <c r="A6" s="1">
        <v>45872.334722222222</v>
      </c>
      <c r="B6">
        <v>6</v>
      </c>
      <c r="C6">
        <v>9</v>
      </c>
      <c r="D6">
        <v>35</v>
      </c>
      <c r="E6">
        <v>65</v>
      </c>
      <c r="F6">
        <v>40</v>
      </c>
      <c r="G6">
        <v>17</v>
      </c>
      <c r="H6">
        <v>13</v>
      </c>
      <c r="I6">
        <v>2</v>
      </c>
      <c r="J6">
        <f t="shared" si="0"/>
        <v>187</v>
      </c>
    </row>
    <row r="7" spans="1:10" x14ac:dyDescent="0.2">
      <c r="A7" s="1">
        <v>45873.349305555559</v>
      </c>
      <c r="B7">
        <v>5</v>
      </c>
      <c r="C7">
        <v>9</v>
      </c>
      <c r="D7">
        <v>33</v>
      </c>
      <c r="E7">
        <v>66</v>
      </c>
      <c r="F7">
        <v>42</v>
      </c>
      <c r="G7">
        <v>18</v>
      </c>
      <c r="H7">
        <v>13</v>
      </c>
      <c r="I7">
        <v>2</v>
      </c>
      <c r="J7">
        <f t="shared" si="0"/>
        <v>188</v>
      </c>
    </row>
    <row r="8" spans="1:10" x14ac:dyDescent="0.2">
      <c r="A8" s="1">
        <v>45875.777777777781</v>
      </c>
      <c r="B8">
        <v>1</v>
      </c>
      <c r="C8">
        <v>10</v>
      </c>
      <c r="D8">
        <v>41</v>
      </c>
      <c r="E8">
        <v>68</v>
      </c>
      <c r="F8">
        <v>38</v>
      </c>
      <c r="G8">
        <v>17</v>
      </c>
      <c r="H8">
        <v>13</v>
      </c>
      <c r="I8">
        <v>2</v>
      </c>
      <c r="J8">
        <f t="shared" si="0"/>
        <v>190</v>
      </c>
    </row>
    <row r="9" spans="1:10" x14ac:dyDescent="0.2">
      <c r="A9" s="1">
        <v>45877.307638888888</v>
      </c>
      <c r="B9">
        <v>3</v>
      </c>
      <c r="C9">
        <v>11</v>
      </c>
      <c r="D9">
        <v>33</v>
      </c>
      <c r="E9">
        <v>72</v>
      </c>
      <c r="F9">
        <v>39</v>
      </c>
      <c r="G9">
        <v>18</v>
      </c>
      <c r="H9">
        <v>13</v>
      </c>
      <c r="I9">
        <v>2</v>
      </c>
      <c r="J9">
        <f t="shared" si="0"/>
        <v>191</v>
      </c>
    </row>
    <row r="10" spans="1:10" x14ac:dyDescent="0.2">
      <c r="A10" s="1">
        <v>45878.686805555553</v>
      </c>
      <c r="B10">
        <v>2</v>
      </c>
      <c r="C10">
        <v>11</v>
      </c>
      <c r="D10">
        <v>33</v>
      </c>
      <c r="E10">
        <v>71</v>
      </c>
      <c r="F10">
        <v>42</v>
      </c>
      <c r="G10">
        <v>18</v>
      </c>
      <c r="H10">
        <v>13</v>
      </c>
      <c r="I10">
        <v>2</v>
      </c>
      <c r="J10">
        <f t="shared" si="0"/>
        <v>192</v>
      </c>
    </row>
    <row r="11" spans="1:10" x14ac:dyDescent="0.2">
      <c r="A11" s="1">
        <v>45879.362500000003</v>
      </c>
      <c r="B11">
        <v>3</v>
      </c>
      <c r="C11">
        <v>11</v>
      </c>
      <c r="D11">
        <v>36</v>
      </c>
      <c r="E11">
        <v>72</v>
      </c>
      <c r="F11">
        <v>39</v>
      </c>
      <c r="G11">
        <v>18</v>
      </c>
      <c r="H11">
        <v>13</v>
      </c>
      <c r="I11">
        <v>2</v>
      </c>
      <c r="J11">
        <f t="shared" si="0"/>
        <v>194</v>
      </c>
    </row>
    <row r="12" spans="1:10" x14ac:dyDescent="0.2">
      <c r="A12" s="1">
        <v>45880.517361111109</v>
      </c>
      <c r="B12">
        <v>4</v>
      </c>
      <c r="C12">
        <v>11</v>
      </c>
      <c r="D12">
        <v>37</v>
      </c>
      <c r="E12">
        <v>69</v>
      </c>
      <c r="F12">
        <v>40</v>
      </c>
      <c r="G12">
        <v>19</v>
      </c>
      <c r="H12">
        <v>13</v>
      </c>
      <c r="I12">
        <v>2</v>
      </c>
      <c r="J12">
        <f t="shared" si="0"/>
        <v>195</v>
      </c>
    </row>
    <row r="13" spans="1:10" x14ac:dyDescent="0.2">
      <c r="A13" s="1">
        <v>45880.823611111111</v>
      </c>
      <c r="B13">
        <v>6</v>
      </c>
      <c r="C13">
        <v>11</v>
      </c>
      <c r="D13">
        <v>40</v>
      </c>
      <c r="E13">
        <v>75</v>
      </c>
      <c r="F13">
        <v>51</v>
      </c>
      <c r="G13">
        <v>20</v>
      </c>
      <c r="H13">
        <v>14</v>
      </c>
      <c r="I13">
        <v>2</v>
      </c>
      <c r="J13">
        <f t="shared" si="0"/>
        <v>219</v>
      </c>
    </row>
    <row r="14" spans="1:10" x14ac:dyDescent="0.2">
      <c r="A14" s="1">
        <v>45881.34375</v>
      </c>
      <c r="B14">
        <v>12</v>
      </c>
      <c r="C14">
        <v>11</v>
      </c>
      <c r="D14">
        <v>36</v>
      </c>
      <c r="E14">
        <v>76</v>
      </c>
      <c r="F14">
        <v>49</v>
      </c>
      <c r="G14">
        <v>20</v>
      </c>
      <c r="H14">
        <v>14</v>
      </c>
      <c r="I14">
        <v>2</v>
      </c>
      <c r="J14">
        <f t="shared" si="0"/>
        <v>220</v>
      </c>
    </row>
    <row r="15" spans="1:10" x14ac:dyDescent="0.2">
      <c r="A15" s="1">
        <v>45883.34375</v>
      </c>
      <c r="B15">
        <v>4</v>
      </c>
      <c r="C15">
        <v>15</v>
      </c>
      <c r="D15">
        <v>42</v>
      </c>
      <c r="E15">
        <v>69</v>
      </c>
      <c r="F15">
        <v>55</v>
      </c>
      <c r="G15">
        <v>22</v>
      </c>
      <c r="H15">
        <v>14</v>
      </c>
      <c r="I15">
        <v>3</v>
      </c>
      <c r="J15">
        <f t="shared" si="0"/>
        <v>224</v>
      </c>
    </row>
    <row r="16" spans="1:10" x14ac:dyDescent="0.2">
      <c r="A16" s="1">
        <v>45886.432638888888</v>
      </c>
      <c r="B16">
        <v>4</v>
      </c>
      <c r="C16">
        <v>14</v>
      </c>
      <c r="D16">
        <v>40</v>
      </c>
      <c r="E16">
        <v>68</v>
      </c>
      <c r="F16">
        <v>60</v>
      </c>
      <c r="G16">
        <v>24</v>
      </c>
      <c r="H16">
        <v>14</v>
      </c>
      <c r="I16">
        <v>3</v>
      </c>
      <c r="J16">
        <f t="shared" si="0"/>
        <v>227</v>
      </c>
    </row>
    <row r="17" spans="1:10" x14ac:dyDescent="0.2">
      <c r="A17" s="1">
        <v>45887.292361111111</v>
      </c>
      <c r="B17">
        <v>0</v>
      </c>
      <c r="C17">
        <v>14</v>
      </c>
      <c r="D17">
        <v>43</v>
      </c>
      <c r="E17">
        <v>70</v>
      </c>
      <c r="F17">
        <v>60</v>
      </c>
      <c r="G17">
        <v>24</v>
      </c>
      <c r="H17">
        <v>14</v>
      </c>
      <c r="I17">
        <v>3</v>
      </c>
      <c r="J17">
        <f t="shared" si="0"/>
        <v>228</v>
      </c>
    </row>
    <row r="18" spans="1:10" x14ac:dyDescent="0.2">
      <c r="A18" s="1">
        <v>45887.37777777778</v>
      </c>
      <c r="B18">
        <v>0</v>
      </c>
      <c r="C18">
        <v>14</v>
      </c>
      <c r="D18">
        <v>39</v>
      </c>
      <c r="E18">
        <v>73</v>
      </c>
      <c r="F18">
        <v>61</v>
      </c>
      <c r="G18">
        <v>25</v>
      </c>
      <c r="H18">
        <v>14</v>
      </c>
      <c r="I18">
        <v>3</v>
      </c>
      <c r="J18">
        <f t="shared" si="0"/>
        <v>229</v>
      </c>
    </row>
    <row r="19" spans="1:10" x14ac:dyDescent="0.2">
      <c r="A19" s="1">
        <v>45888.345138888886</v>
      </c>
      <c r="B19">
        <v>0</v>
      </c>
      <c r="C19">
        <v>13</v>
      </c>
      <c r="D19">
        <v>42</v>
      </c>
      <c r="E19">
        <v>72</v>
      </c>
      <c r="F19">
        <v>62</v>
      </c>
      <c r="G19">
        <v>23</v>
      </c>
      <c r="H19">
        <v>14</v>
      </c>
      <c r="I19">
        <v>3</v>
      </c>
      <c r="J19">
        <f t="shared" si="0"/>
        <v>229</v>
      </c>
    </row>
    <row r="20" spans="1:10" x14ac:dyDescent="0.2">
      <c r="A20" s="1">
        <v>45890.402083333334</v>
      </c>
      <c r="B20">
        <v>0</v>
      </c>
      <c r="C20">
        <v>14</v>
      </c>
      <c r="D20">
        <v>41</v>
      </c>
      <c r="E20">
        <v>71</v>
      </c>
      <c r="F20">
        <v>65</v>
      </c>
      <c r="G20">
        <v>24</v>
      </c>
      <c r="H20">
        <v>14</v>
      </c>
      <c r="I20">
        <v>3</v>
      </c>
      <c r="J20">
        <f t="shared" si="0"/>
        <v>232</v>
      </c>
    </row>
    <row r="21" spans="1:10" x14ac:dyDescent="0.2">
      <c r="A21" s="1">
        <v>45907.818055555559</v>
      </c>
      <c r="B21">
        <v>15</v>
      </c>
      <c r="C21">
        <v>27</v>
      </c>
      <c r="D21">
        <v>78</v>
      </c>
      <c r="E21">
        <v>88</v>
      </c>
      <c r="F21">
        <v>87</v>
      </c>
      <c r="G21">
        <v>29</v>
      </c>
      <c r="H21">
        <v>17</v>
      </c>
      <c r="I21">
        <v>4</v>
      </c>
      <c r="J21">
        <f t="shared" si="0"/>
        <v>345</v>
      </c>
    </row>
    <row r="22" spans="1:10" x14ac:dyDescent="0.2">
      <c r="A22" s="1">
        <v>45910.306944444441</v>
      </c>
      <c r="B22">
        <v>10</v>
      </c>
      <c r="C22">
        <v>23</v>
      </c>
      <c r="D22">
        <v>68</v>
      </c>
      <c r="E22">
        <v>105</v>
      </c>
      <c r="F22">
        <v>102</v>
      </c>
      <c r="G22">
        <v>31</v>
      </c>
      <c r="H22">
        <v>18</v>
      </c>
      <c r="I22">
        <v>4</v>
      </c>
      <c r="J22">
        <f t="shared" si="0"/>
        <v>361</v>
      </c>
    </row>
    <row r="23" spans="1:10" x14ac:dyDescent="0.2">
      <c r="A23" s="1">
        <v>45911.695833333331</v>
      </c>
      <c r="B23">
        <v>11</v>
      </c>
      <c r="C23">
        <v>27</v>
      </c>
      <c r="D23">
        <v>58</v>
      </c>
      <c r="E23">
        <v>118</v>
      </c>
      <c r="F23">
        <v>95</v>
      </c>
      <c r="G23">
        <v>31</v>
      </c>
      <c r="H23">
        <v>18</v>
      </c>
      <c r="I23">
        <v>4</v>
      </c>
      <c r="J23">
        <f t="shared" si="0"/>
        <v>362</v>
      </c>
    </row>
    <row r="24" spans="1:10" x14ac:dyDescent="0.2">
      <c r="A24" s="1">
        <v>45913.683333333334</v>
      </c>
      <c r="B24">
        <v>4</v>
      </c>
      <c r="C24">
        <v>31</v>
      </c>
      <c r="D24">
        <v>51</v>
      </c>
      <c r="E24">
        <v>128</v>
      </c>
      <c r="F24">
        <v>97</v>
      </c>
      <c r="G24">
        <v>31</v>
      </c>
      <c r="H24">
        <v>18</v>
      </c>
      <c r="I24">
        <v>4</v>
      </c>
      <c r="J24">
        <f t="shared" si="0"/>
        <v>364</v>
      </c>
    </row>
    <row r="25" spans="1:10" x14ac:dyDescent="0.2">
      <c r="A25" s="1">
        <v>45916.835416666669</v>
      </c>
      <c r="B25">
        <v>6</v>
      </c>
      <c r="C25">
        <v>29</v>
      </c>
      <c r="D25">
        <v>60</v>
      </c>
      <c r="E25">
        <v>112</v>
      </c>
      <c r="F25">
        <v>105</v>
      </c>
      <c r="G25">
        <v>33</v>
      </c>
      <c r="H25">
        <v>18</v>
      </c>
      <c r="I25">
        <v>4</v>
      </c>
      <c r="J25">
        <f t="shared" si="0"/>
        <v>367</v>
      </c>
    </row>
    <row r="26" spans="1:10" x14ac:dyDescent="0.2">
      <c r="A26" s="1">
        <v>45918.8</v>
      </c>
      <c r="B26">
        <v>16</v>
      </c>
      <c r="C26">
        <v>37</v>
      </c>
      <c r="D26">
        <v>57</v>
      </c>
      <c r="E26">
        <v>103</v>
      </c>
      <c r="F26">
        <v>110</v>
      </c>
      <c r="G26">
        <v>34</v>
      </c>
      <c r="H26">
        <v>18</v>
      </c>
      <c r="I26">
        <v>4</v>
      </c>
      <c r="J26">
        <f t="shared" si="0"/>
        <v>379</v>
      </c>
    </row>
    <row r="27" spans="1:10" x14ac:dyDescent="0.2">
      <c r="A27" s="1">
        <v>45920.895138888889</v>
      </c>
      <c r="B27">
        <v>10</v>
      </c>
      <c r="C27">
        <v>37</v>
      </c>
      <c r="D27">
        <v>61</v>
      </c>
      <c r="E27">
        <v>105</v>
      </c>
      <c r="F27">
        <v>113</v>
      </c>
      <c r="G27">
        <v>33</v>
      </c>
      <c r="H27">
        <v>18</v>
      </c>
      <c r="I27">
        <v>4</v>
      </c>
      <c r="J27">
        <f t="shared" si="0"/>
        <v>381</v>
      </c>
    </row>
    <row r="28" spans="1:10" x14ac:dyDescent="0.2">
      <c r="A28" s="1">
        <v>45922.844444444447</v>
      </c>
      <c r="B28">
        <v>11</v>
      </c>
      <c r="C28">
        <v>38</v>
      </c>
      <c r="D28">
        <v>61</v>
      </c>
      <c r="E28">
        <v>107</v>
      </c>
      <c r="F28">
        <v>112</v>
      </c>
      <c r="G28">
        <v>32</v>
      </c>
      <c r="H28">
        <v>18</v>
      </c>
      <c r="I28">
        <v>4</v>
      </c>
      <c r="J28">
        <f t="shared" si="0"/>
        <v>383</v>
      </c>
    </row>
    <row r="29" spans="1:10" x14ac:dyDescent="0.2">
      <c r="A29" s="1">
        <v>45925.295138888891</v>
      </c>
      <c r="B29">
        <v>25</v>
      </c>
      <c r="C29">
        <v>37</v>
      </c>
      <c r="D29">
        <v>64</v>
      </c>
      <c r="E29">
        <v>111</v>
      </c>
      <c r="F29">
        <v>111</v>
      </c>
      <c r="G29">
        <v>34</v>
      </c>
      <c r="H29">
        <v>18</v>
      </c>
      <c r="I29">
        <v>4</v>
      </c>
      <c r="J29">
        <f t="shared" si="0"/>
        <v>404</v>
      </c>
    </row>
    <row r="30" spans="1:10" x14ac:dyDescent="0.2">
      <c r="A30" s="1">
        <v>45926.935416666667</v>
      </c>
      <c r="B30">
        <v>5</v>
      </c>
      <c r="C30">
        <v>37</v>
      </c>
      <c r="D30">
        <v>67</v>
      </c>
      <c r="E30">
        <v>122</v>
      </c>
      <c r="F30">
        <v>117</v>
      </c>
      <c r="G30">
        <v>36</v>
      </c>
      <c r="H30">
        <v>18</v>
      </c>
      <c r="I30">
        <v>4</v>
      </c>
      <c r="J30">
        <f t="shared" si="0"/>
        <v>406</v>
      </c>
    </row>
    <row r="31" spans="1:10" x14ac:dyDescent="0.2">
      <c r="A31" s="1">
        <v>45929.8125</v>
      </c>
      <c r="B31">
        <v>21</v>
      </c>
      <c r="C31">
        <v>33</v>
      </c>
      <c r="D31">
        <v>63</v>
      </c>
      <c r="E31">
        <v>124</v>
      </c>
      <c r="F31">
        <v>120</v>
      </c>
      <c r="G31">
        <v>36</v>
      </c>
      <c r="H31">
        <v>18</v>
      </c>
      <c r="I31">
        <v>5</v>
      </c>
      <c r="J31">
        <f t="shared" si="0"/>
        <v>420</v>
      </c>
    </row>
    <row r="32" spans="1:10" x14ac:dyDescent="0.2">
      <c r="A32" s="1">
        <v>45931.881944444445</v>
      </c>
      <c r="B32">
        <v>18</v>
      </c>
      <c r="C32">
        <v>35</v>
      </c>
      <c r="D32">
        <v>65</v>
      </c>
      <c r="E32">
        <v>117</v>
      </c>
      <c r="F32">
        <v>127</v>
      </c>
      <c r="G32">
        <v>37</v>
      </c>
      <c r="H32">
        <v>18</v>
      </c>
      <c r="I32">
        <v>5</v>
      </c>
      <c r="J32">
        <f t="shared" si="0"/>
        <v>422</v>
      </c>
    </row>
    <row r="33" spans="1:10" x14ac:dyDescent="0.2">
      <c r="A33" s="1">
        <v>45936.714583333334</v>
      </c>
      <c r="B33">
        <v>5</v>
      </c>
      <c r="C33">
        <v>40</v>
      </c>
      <c r="D33">
        <v>70</v>
      </c>
      <c r="E33">
        <v>128</v>
      </c>
      <c r="F33">
        <v>130</v>
      </c>
      <c r="G33">
        <v>39</v>
      </c>
      <c r="H33">
        <v>19</v>
      </c>
      <c r="I33">
        <v>5</v>
      </c>
      <c r="J33">
        <f t="shared" si="0"/>
        <v>436</v>
      </c>
    </row>
    <row r="34" spans="1:10" x14ac:dyDescent="0.2">
      <c r="A34" s="1">
        <v>45938.879166666666</v>
      </c>
      <c r="B34">
        <v>13</v>
      </c>
      <c r="C34">
        <v>40</v>
      </c>
      <c r="D34">
        <v>70</v>
      </c>
      <c r="E34">
        <v>129</v>
      </c>
      <c r="F34">
        <v>129</v>
      </c>
      <c r="G34">
        <v>43</v>
      </c>
      <c r="H34">
        <v>20</v>
      </c>
      <c r="I34">
        <v>6</v>
      </c>
      <c r="J34">
        <f t="shared" si="0"/>
        <v>450</v>
      </c>
    </row>
    <row r="35" spans="1:10" x14ac:dyDescent="0.2">
      <c r="A35" s="1">
        <v>45940.458333333336</v>
      </c>
      <c r="B35">
        <v>11</v>
      </c>
      <c r="C35">
        <v>40</v>
      </c>
      <c r="D35">
        <v>70</v>
      </c>
      <c r="E35">
        <v>131</v>
      </c>
      <c r="F35">
        <v>131</v>
      </c>
      <c r="G35">
        <v>43</v>
      </c>
      <c r="H35">
        <v>20</v>
      </c>
      <c r="I35">
        <v>6</v>
      </c>
      <c r="J35">
        <f t="shared" si="0"/>
        <v>452</v>
      </c>
    </row>
    <row r="36" spans="1:10" x14ac:dyDescent="0.2">
      <c r="A36" s="1">
        <v>45944.378472222219</v>
      </c>
      <c r="B36">
        <v>0</v>
      </c>
      <c r="C36">
        <v>40</v>
      </c>
      <c r="D36">
        <v>74</v>
      </c>
      <c r="E36">
        <v>139</v>
      </c>
      <c r="F36">
        <v>133</v>
      </c>
      <c r="G36">
        <v>44</v>
      </c>
      <c r="H36">
        <v>20</v>
      </c>
      <c r="I36">
        <v>6</v>
      </c>
      <c r="J36">
        <f t="shared" si="0"/>
        <v>456</v>
      </c>
    </row>
    <row r="37" spans="1:10" x14ac:dyDescent="0.2">
      <c r="A37" s="1">
        <v>45946.569444444445</v>
      </c>
      <c r="B37">
        <v>22</v>
      </c>
      <c r="C37">
        <v>41</v>
      </c>
      <c r="D37">
        <v>74</v>
      </c>
      <c r="E37">
        <v>124</v>
      </c>
      <c r="F37">
        <v>141</v>
      </c>
      <c r="G37">
        <v>45</v>
      </c>
      <c r="H37">
        <v>21</v>
      </c>
      <c r="I37">
        <v>6</v>
      </c>
      <c r="J37">
        <f t="shared" si="0"/>
        <v>474</v>
      </c>
    </row>
    <row r="38" spans="1:10" x14ac:dyDescent="0.2">
      <c r="A38" s="1">
        <v>45950.829861111109</v>
      </c>
      <c r="B38">
        <v>6</v>
      </c>
      <c r="C38">
        <v>41</v>
      </c>
      <c r="D38">
        <v>69</v>
      </c>
      <c r="E38">
        <v>141</v>
      </c>
      <c r="F38">
        <v>158</v>
      </c>
      <c r="G38">
        <v>46</v>
      </c>
      <c r="H38">
        <v>21</v>
      </c>
      <c r="I38">
        <v>6</v>
      </c>
      <c r="J38">
        <f t="shared" si="0"/>
        <v>488</v>
      </c>
    </row>
    <row r="39" spans="1:10" x14ac:dyDescent="0.2">
      <c r="A39" s="1">
        <v>45957.458333333336</v>
      </c>
      <c r="B39">
        <v>6</v>
      </c>
      <c r="C39">
        <v>42</v>
      </c>
      <c r="D39">
        <v>74</v>
      </c>
      <c r="E39">
        <v>139</v>
      </c>
      <c r="F39">
        <v>160</v>
      </c>
      <c r="G39">
        <v>54</v>
      </c>
      <c r="H39">
        <v>21</v>
      </c>
      <c r="I39">
        <v>6</v>
      </c>
      <c r="J39">
        <f t="shared" si="0"/>
        <v>502</v>
      </c>
    </row>
    <row r="40" spans="1:10" x14ac:dyDescent="0.2">
      <c r="A40" s="1">
        <v>45963.807638888888</v>
      </c>
      <c r="B40">
        <v>12</v>
      </c>
      <c r="C40">
        <v>40</v>
      </c>
      <c r="D40">
        <v>70</v>
      </c>
      <c r="E40">
        <v>145</v>
      </c>
      <c r="F40">
        <v>166</v>
      </c>
      <c r="G40">
        <v>51</v>
      </c>
      <c r="H40">
        <v>22</v>
      </c>
      <c r="I40">
        <v>6</v>
      </c>
      <c r="J40">
        <f t="shared" si="0"/>
        <v>512</v>
      </c>
    </row>
    <row r="41" spans="1:10" x14ac:dyDescent="0.2">
      <c r="A41" s="1">
        <v>45975.456250000003</v>
      </c>
      <c r="B41">
        <v>11</v>
      </c>
      <c r="C41">
        <v>39</v>
      </c>
      <c r="D41">
        <v>81</v>
      </c>
      <c r="E41">
        <v>152</v>
      </c>
      <c r="F41">
        <v>182</v>
      </c>
      <c r="G41">
        <v>58</v>
      </c>
      <c r="H41">
        <v>23</v>
      </c>
      <c r="I41">
        <v>9</v>
      </c>
      <c r="J41">
        <f t="shared" si="0"/>
        <v>555</v>
      </c>
    </row>
    <row r="42" spans="1:10" x14ac:dyDescent="0.2">
      <c r="A42" s="1">
        <v>45981.368055555555</v>
      </c>
      <c r="B42">
        <v>0</v>
      </c>
      <c r="C42">
        <v>41</v>
      </c>
      <c r="D42">
        <v>92</v>
      </c>
      <c r="E42">
        <v>155</v>
      </c>
      <c r="F42">
        <v>174</v>
      </c>
      <c r="G42">
        <v>65</v>
      </c>
      <c r="H42">
        <v>25</v>
      </c>
      <c r="I42">
        <v>9</v>
      </c>
      <c r="J42">
        <f t="shared" si="0"/>
        <v>561</v>
      </c>
    </row>
    <row r="43" spans="1:10" x14ac:dyDescent="0.2">
      <c r="A43" s="1">
        <v>45986.355555555558</v>
      </c>
      <c r="B43">
        <v>33</v>
      </c>
      <c r="C43">
        <v>41</v>
      </c>
      <c r="D43">
        <v>106</v>
      </c>
      <c r="E43">
        <v>169</v>
      </c>
      <c r="F43">
        <v>191</v>
      </c>
      <c r="G43">
        <v>66</v>
      </c>
      <c r="H43">
        <v>27</v>
      </c>
      <c r="I43">
        <v>9</v>
      </c>
      <c r="J43">
        <f t="shared" si="0"/>
        <v>642</v>
      </c>
    </row>
    <row r="44" spans="1:10" x14ac:dyDescent="0.2">
      <c r="A44" s="1">
        <v>45992.354166666664</v>
      </c>
      <c r="B44">
        <v>31</v>
      </c>
      <c r="C44">
        <v>51</v>
      </c>
      <c r="D44">
        <v>117</v>
      </c>
      <c r="E44">
        <v>173</v>
      </c>
      <c r="F44">
        <v>195</v>
      </c>
      <c r="G44">
        <v>69</v>
      </c>
      <c r="H44">
        <v>28</v>
      </c>
      <c r="I44">
        <v>9</v>
      </c>
      <c r="J44">
        <f t="shared" si="0"/>
        <v>673</v>
      </c>
    </row>
    <row r="45" spans="1:10" x14ac:dyDescent="0.2">
      <c r="A45" s="1">
        <v>46009.804166666669</v>
      </c>
      <c r="B45">
        <v>33</v>
      </c>
      <c r="C45">
        <v>74</v>
      </c>
      <c r="D45">
        <v>133</v>
      </c>
      <c r="E45">
        <v>203</v>
      </c>
      <c r="F45">
        <v>187</v>
      </c>
      <c r="G45">
        <v>78</v>
      </c>
      <c r="H45">
        <v>30</v>
      </c>
      <c r="I45">
        <v>9</v>
      </c>
      <c r="J45">
        <f t="shared" si="0"/>
        <v>747</v>
      </c>
    </row>
    <row r="46" spans="1:10" x14ac:dyDescent="0.2">
      <c r="A46" s="1">
        <v>46016.642361111109</v>
      </c>
      <c r="B46">
        <v>15</v>
      </c>
      <c r="C46">
        <v>84</v>
      </c>
      <c r="D46">
        <v>151</v>
      </c>
      <c r="E46">
        <v>214</v>
      </c>
      <c r="F46">
        <v>193</v>
      </c>
      <c r="G46">
        <v>83</v>
      </c>
      <c r="H46">
        <v>31</v>
      </c>
      <c r="I46">
        <v>9</v>
      </c>
      <c r="J46">
        <f t="shared" si="0"/>
        <v>780</v>
      </c>
    </row>
    <row r="47" spans="1:10" x14ac:dyDescent="0.2">
      <c r="A47" s="1">
        <v>46021.345833333333</v>
      </c>
      <c r="B47">
        <v>24</v>
      </c>
      <c r="C47">
        <v>81</v>
      </c>
      <c r="D47">
        <v>159</v>
      </c>
      <c r="E47">
        <v>205</v>
      </c>
      <c r="F47">
        <v>201</v>
      </c>
      <c r="G47">
        <v>82</v>
      </c>
      <c r="H47">
        <v>32</v>
      </c>
      <c r="I47">
        <v>9</v>
      </c>
      <c r="J47">
        <f t="shared" si="0"/>
        <v>793</v>
      </c>
    </row>
    <row r="48" spans="1:10" x14ac:dyDescent="0.2">
      <c r="A48" s="1">
        <v>46023.463888888888</v>
      </c>
      <c r="B48">
        <v>2</v>
      </c>
      <c r="C48">
        <v>83</v>
      </c>
      <c r="D48">
        <v>159</v>
      </c>
      <c r="E48">
        <v>214</v>
      </c>
      <c r="F48">
        <v>215</v>
      </c>
      <c r="G48">
        <v>85</v>
      </c>
      <c r="H48">
        <v>32</v>
      </c>
      <c r="I48">
        <v>9</v>
      </c>
      <c r="J48">
        <f t="shared" si="0"/>
        <v>799</v>
      </c>
    </row>
    <row r="49" spans="1:10" x14ac:dyDescent="0.2">
      <c r="A49" s="1">
        <v>46024.894444444442</v>
      </c>
      <c r="B49">
        <v>3</v>
      </c>
      <c r="C49">
        <v>84</v>
      </c>
      <c r="D49">
        <v>158</v>
      </c>
      <c r="E49">
        <v>213</v>
      </c>
      <c r="F49">
        <v>214</v>
      </c>
      <c r="G49">
        <v>88</v>
      </c>
      <c r="H49">
        <v>32</v>
      </c>
      <c r="I49">
        <v>9</v>
      </c>
      <c r="J49">
        <f t="shared" si="0"/>
        <v>801</v>
      </c>
    </row>
    <row r="50" spans="1:10" x14ac:dyDescent="0.2">
      <c r="A50" s="1">
        <v>46030.871527777781</v>
      </c>
      <c r="B50">
        <v>7</v>
      </c>
      <c r="C50">
        <v>88</v>
      </c>
      <c r="D50">
        <v>157</v>
      </c>
      <c r="E50">
        <v>214</v>
      </c>
      <c r="F50">
        <v>215</v>
      </c>
      <c r="G50">
        <v>91</v>
      </c>
      <c r="H50">
        <v>34</v>
      </c>
      <c r="I50">
        <v>11</v>
      </c>
      <c r="J50">
        <f t="shared" si="0"/>
        <v>817</v>
      </c>
    </row>
    <row r="51" spans="1:10" x14ac:dyDescent="0.2">
      <c r="A51" s="1">
        <v>46040.854166666664</v>
      </c>
      <c r="B51">
        <v>14</v>
      </c>
      <c r="C51">
        <v>91</v>
      </c>
      <c r="D51">
        <v>164</v>
      </c>
      <c r="E51">
        <v>212</v>
      </c>
      <c r="F51">
        <v>208</v>
      </c>
      <c r="G51">
        <v>91</v>
      </c>
      <c r="H51">
        <v>36</v>
      </c>
      <c r="I51">
        <v>11</v>
      </c>
      <c r="J51">
        <f t="shared" si="0"/>
        <v>827</v>
      </c>
    </row>
    <row r="52" spans="1:10" x14ac:dyDescent="0.2">
      <c r="A52" s="1">
        <v>46042.34375</v>
      </c>
      <c r="B52">
        <v>24</v>
      </c>
      <c r="C52">
        <v>82</v>
      </c>
      <c r="D52">
        <v>163</v>
      </c>
      <c r="E52">
        <v>216</v>
      </c>
      <c r="F52">
        <v>211</v>
      </c>
      <c r="G52">
        <v>91</v>
      </c>
      <c r="H52">
        <v>36</v>
      </c>
      <c r="I52">
        <v>11</v>
      </c>
      <c r="J52">
        <f t="shared" si="0"/>
        <v>834</v>
      </c>
    </row>
    <row r="53" spans="1:10" x14ac:dyDescent="0.2">
      <c r="A53" s="1">
        <v>46048.908333333333</v>
      </c>
      <c r="B53">
        <v>32</v>
      </c>
      <c r="C53">
        <v>88</v>
      </c>
      <c r="D53">
        <v>165</v>
      </c>
      <c r="E53">
        <v>217</v>
      </c>
      <c r="F53">
        <v>214</v>
      </c>
      <c r="G53">
        <v>102</v>
      </c>
      <c r="H53">
        <v>35</v>
      </c>
      <c r="I53">
        <v>11</v>
      </c>
      <c r="J53">
        <f t="shared" si="0"/>
        <v>864</v>
      </c>
    </row>
    <row r="54" spans="1:10" x14ac:dyDescent="0.2">
      <c r="A54" s="1">
        <v>46063.785416666666</v>
      </c>
      <c r="B54">
        <v>12</v>
      </c>
      <c r="C54">
        <v>92</v>
      </c>
      <c r="D54">
        <v>166</v>
      </c>
      <c r="E54">
        <v>219</v>
      </c>
      <c r="F54">
        <v>240</v>
      </c>
      <c r="G54">
        <v>110</v>
      </c>
      <c r="H54">
        <v>37</v>
      </c>
      <c r="I54">
        <v>11</v>
      </c>
      <c r="J54">
        <f t="shared" si="0"/>
        <v>887</v>
      </c>
    </row>
    <row r="55" spans="1:10" x14ac:dyDescent="0.2">
      <c r="A55" s="1">
        <v>46072.872916666667</v>
      </c>
      <c r="B55">
        <v>11</v>
      </c>
      <c r="C55">
        <v>92</v>
      </c>
      <c r="D55">
        <v>166</v>
      </c>
      <c r="E55">
        <v>220</v>
      </c>
      <c r="F55">
        <v>240</v>
      </c>
      <c r="G55">
        <v>111</v>
      </c>
      <c r="H55">
        <v>37</v>
      </c>
      <c r="I55">
        <v>12</v>
      </c>
      <c r="J55">
        <f t="shared" si="0"/>
        <v>889</v>
      </c>
    </row>
    <row r="56" spans="1:10" x14ac:dyDescent="0.2">
      <c r="A56" s="1">
        <v>46086.3125</v>
      </c>
      <c r="B56">
        <v>26</v>
      </c>
      <c r="C56">
        <v>93</v>
      </c>
      <c r="D56">
        <v>172</v>
      </c>
      <c r="E56">
        <v>226</v>
      </c>
      <c r="F56">
        <v>248</v>
      </c>
      <c r="G56">
        <v>120</v>
      </c>
      <c r="H56">
        <v>39</v>
      </c>
      <c r="I56">
        <v>13</v>
      </c>
      <c r="J56">
        <f t="shared" si="0"/>
        <v>937</v>
      </c>
    </row>
    <row r="57" spans="1:10" x14ac:dyDescent="0.2">
      <c r="A57" s="1">
        <v>46092.738194444442</v>
      </c>
      <c r="B57">
        <v>37</v>
      </c>
      <c r="C57">
        <v>99</v>
      </c>
      <c r="D57">
        <v>180</v>
      </c>
      <c r="E57">
        <v>227</v>
      </c>
      <c r="F57">
        <v>262</v>
      </c>
      <c r="G57">
        <v>124</v>
      </c>
      <c r="H57">
        <v>41</v>
      </c>
      <c r="I57">
        <v>13</v>
      </c>
      <c r="J57">
        <f t="shared" si="0"/>
        <v>983</v>
      </c>
    </row>
    <row r="58" spans="1:10" x14ac:dyDescent="0.2">
      <c r="A58" s="1">
        <v>46094.709722222222</v>
      </c>
      <c r="B58">
        <v>13</v>
      </c>
      <c r="C58">
        <v>100</v>
      </c>
      <c r="D58">
        <v>183</v>
      </c>
      <c r="E58">
        <v>231</v>
      </c>
      <c r="F58">
        <v>279</v>
      </c>
      <c r="G58">
        <v>124</v>
      </c>
      <c r="H58">
        <v>41</v>
      </c>
      <c r="I58">
        <v>14</v>
      </c>
      <c r="J58">
        <f t="shared" si="0"/>
        <v>985</v>
      </c>
    </row>
    <row r="59" spans="1:10" x14ac:dyDescent="0.2">
      <c r="A59" s="1">
        <v>46098.804166666669</v>
      </c>
      <c r="B59">
        <v>31</v>
      </c>
      <c r="C59">
        <v>103</v>
      </c>
      <c r="D59">
        <v>182</v>
      </c>
      <c r="E59">
        <v>233</v>
      </c>
      <c r="F59">
        <v>261</v>
      </c>
      <c r="G59">
        <v>123</v>
      </c>
      <c r="H59">
        <v>41</v>
      </c>
      <c r="I59">
        <v>14</v>
      </c>
      <c r="J59">
        <f t="shared" si="0"/>
        <v>988</v>
      </c>
    </row>
    <row r="60" spans="1:10" x14ac:dyDescent="0.2">
      <c r="A60" s="1">
        <v>46103.474999999999</v>
      </c>
      <c r="B60">
        <v>33</v>
      </c>
      <c r="C60">
        <v>108</v>
      </c>
      <c r="D60">
        <v>189</v>
      </c>
      <c r="E60">
        <v>236</v>
      </c>
      <c r="F60">
        <v>267</v>
      </c>
      <c r="G60">
        <v>124</v>
      </c>
      <c r="H60">
        <v>42</v>
      </c>
      <c r="I60">
        <v>14</v>
      </c>
      <c r="J60">
        <f t="shared" si="0"/>
        <v>1013</v>
      </c>
    </row>
    <row r="61" spans="1:10" x14ac:dyDescent="0.2">
      <c r="A61" s="1">
        <v>46112.683333333334</v>
      </c>
      <c r="B61">
        <v>7</v>
      </c>
      <c r="C61">
        <v>116</v>
      </c>
      <c r="D61">
        <v>194</v>
      </c>
      <c r="E61">
        <v>243</v>
      </c>
      <c r="F61">
        <v>276</v>
      </c>
      <c r="G61">
        <v>130</v>
      </c>
      <c r="H61">
        <v>42</v>
      </c>
      <c r="I61">
        <v>14</v>
      </c>
      <c r="J61">
        <f t="shared" si="0"/>
        <v>1022</v>
      </c>
    </row>
    <row r="62" spans="1:10" x14ac:dyDescent="0.2">
      <c r="A62" s="1">
        <v>46125.882638888892</v>
      </c>
      <c r="B62">
        <v>1</v>
      </c>
      <c r="C62">
        <v>128</v>
      </c>
      <c r="D62">
        <v>210</v>
      </c>
      <c r="E62">
        <v>254</v>
      </c>
      <c r="F62">
        <v>291</v>
      </c>
      <c r="G62">
        <v>138</v>
      </c>
      <c r="H62">
        <v>47</v>
      </c>
      <c r="I62">
        <v>14</v>
      </c>
      <c r="J62">
        <f t="shared" si="0"/>
        <v>1083</v>
      </c>
    </row>
    <row r="63" spans="1:10" x14ac:dyDescent="0.2">
      <c r="A63" s="1">
        <v>46129.325694444444</v>
      </c>
      <c r="B63">
        <v>26</v>
      </c>
      <c r="C63">
        <v>127</v>
      </c>
      <c r="D63">
        <v>211</v>
      </c>
      <c r="E63">
        <v>249</v>
      </c>
      <c r="F63">
        <v>295</v>
      </c>
      <c r="G63">
        <v>139</v>
      </c>
      <c r="H63">
        <v>50</v>
      </c>
      <c r="I63">
        <v>14</v>
      </c>
      <c r="J63">
        <f t="shared" si="0"/>
        <v>1111</v>
      </c>
    </row>
    <row r="64" spans="1:10" x14ac:dyDescent="0.2">
      <c r="A64" s="1">
        <v>46139.439583333333</v>
      </c>
      <c r="B64">
        <v>16</v>
      </c>
      <c r="C64">
        <v>130</v>
      </c>
      <c r="D64">
        <v>216</v>
      </c>
      <c r="E64">
        <v>260</v>
      </c>
      <c r="F64">
        <v>306</v>
      </c>
      <c r="G64">
        <v>145</v>
      </c>
      <c r="H64">
        <v>54</v>
      </c>
      <c r="I64">
        <v>14</v>
      </c>
      <c r="J64">
        <f t="shared" si="0"/>
        <v>1141</v>
      </c>
    </row>
    <row r="65" spans="1:21" x14ac:dyDescent="0.2">
      <c r="A65" s="1">
        <v>46142.370138888888</v>
      </c>
      <c r="B65">
        <v>61</v>
      </c>
      <c r="C65">
        <v>132</v>
      </c>
      <c r="D65">
        <v>226</v>
      </c>
      <c r="E65">
        <v>261</v>
      </c>
      <c r="F65">
        <v>313</v>
      </c>
      <c r="G65">
        <v>145</v>
      </c>
      <c r="H65">
        <v>54</v>
      </c>
      <c r="I65">
        <v>14</v>
      </c>
      <c r="J65">
        <f t="shared" si="0"/>
        <v>1206</v>
      </c>
    </row>
    <row r="66" spans="1:21" x14ac:dyDescent="0.2">
      <c r="A66" s="1">
        <v>46147.324305555558</v>
      </c>
      <c r="B66">
        <v>17</v>
      </c>
      <c r="C66">
        <v>137</v>
      </c>
      <c r="D66">
        <v>236</v>
      </c>
      <c r="E66">
        <v>272</v>
      </c>
      <c r="F66">
        <v>330</v>
      </c>
      <c r="G66">
        <v>149</v>
      </c>
      <c r="H66">
        <v>54</v>
      </c>
      <c r="I66">
        <v>14</v>
      </c>
      <c r="J66">
        <f t="shared" si="0"/>
        <v>1209</v>
      </c>
    </row>
    <row r="67" spans="1:21" x14ac:dyDescent="0.2">
      <c r="A67" s="1">
        <v>46153.336805555555</v>
      </c>
      <c r="B67">
        <v>4</v>
      </c>
      <c r="C67">
        <v>134</v>
      </c>
      <c r="D67">
        <v>236</v>
      </c>
      <c r="E67">
        <v>276</v>
      </c>
      <c r="F67">
        <v>337</v>
      </c>
      <c r="G67">
        <v>154</v>
      </c>
      <c r="H67">
        <v>57</v>
      </c>
      <c r="I67">
        <v>15</v>
      </c>
      <c r="J67">
        <f t="shared" si="0"/>
        <v>1213</v>
      </c>
    </row>
    <row r="68" spans="1:21" x14ac:dyDescent="0.2">
      <c r="A68" s="1">
        <v>46161.819444444445</v>
      </c>
      <c r="B68">
        <v>41</v>
      </c>
      <c r="C68">
        <v>143</v>
      </c>
      <c r="D68">
        <v>255</v>
      </c>
      <c r="E68">
        <v>284</v>
      </c>
      <c r="F68">
        <v>346</v>
      </c>
      <c r="G68">
        <v>158</v>
      </c>
      <c r="H68">
        <v>60</v>
      </c>
      <c r="I68">
        <v>16</v>
      </c>
      <c r="J68">
        <f t="shared" si="0"/>
        <v>1303</v>
      </c>
    </row>
    <row r="69" spans="1:21" x14ac:dyDescent="0.2">
      <c r="A69" s="1">
        <v>46171.597222222219</v>
      </c>
      <c r="B69">
        <v>0</v>
      </c>
      <c r="C69">
        <v>144</v>
      </c>
      <c r="D69">
        <v>260</v>
      </c>
      <c r="E69">
        <v>294</v>
      </c>
      <c r="F69">
        <v>366</v>
      </c>
      <c r="G69">
        <v>163</v>
      </c>
      <c r="H69">
        <v>63</v>
      </c>
      <c r="I69">
        <v>18</v>
      </c>
      <c r="J69">
        <f t="shared" si="0"/>
        <v>1308</v>
      </c>
    </row>
    <row r="70" spans="1:21" x14ac:dyDescent="0.2">
      <c r="A70" s="1">
        <v>46180.511111111111</v>
      </c>
      <c r="B70">
        <v>14</v>
      </c>
      <c r="C70">
        <v>138</v>
      </c>
      <c r="D70">
        <v>225</v>
      </c>
      <c r="E70">
        <v>310</v>
      </c>
      <c r="F70">
        <v>383</v>
      </c>
      <c r="G70">
        <v>167</v>
      </c>
      <c r="H70">
        <v>64</v>
      </c>
      <c r="I70">
        <v>18</v>
      </c>
      <c r="J70">
        <f t="shared" si="0"/>
        <v>1319</v>
      </c>
    </row>
    <row r="71" spans="1:21" x14ac:dyDescent="0.2">
      <c r="A71" s="1">
        <v>46185.36041666667</v>
      </c>
      <c r="B71">
        <v>11</v>
      </c>
      <c r="C71">
        <v>141</v>
      </c>
      <c r="D71">
        <v>234</v>
      </c>
      <c r="E71">
        <v>308</v>
      </c>
      <c r="F71">
        <v>384</v>
      </c>
      <c r="G71">
        <v>175</v>
      </c>
      <c r="H71">
        <v>65</v>
      </c>
      <c r="I71">
        <v>19</v>
      </c>
      <c r="J71">
        <f t="shared" si="0"/>
        <v>1337</v>
      </c>
    </row>
    <row r="72" spans="1:21" x14ac:dyDescent="0.2">
      <c r="A72" s="1">
        <v>46188.48333333333</v>
      </c>
      <c r="B72">
        <v>66</v>
      </c>
      <c r="C72">
        <v>137</v>
      </c>
      <c r="D72">
        <v>237</v>
      </c>
      <c r="E72">
        <v>318</v>
      </c>
      <c r="F72">
        <v>395</v>
      </c>
      <c r="G72">
        <v>181</v>
      </c>
      <c r="H72">
        <v>67</v>
      </c>
      <c r="I72">
        <v>19</v>
      </c>
      <c r="J72">
        <f t="shared" si="0"/>
        <v>1420</v>
      </c>
    </row>
    <row r="73" spans="1:21" x14ac:dyDescent="0.2">
      <c r="A73" s="1">
        <v>46201.859027777777</v>
      </c>
      <c r="B73">
        <v>20</v>
      </c>
      <c r="C73">
        <v>152</v>
      </c>
      <c r="D73">
        <v>248</v>
      </c>
      <c r="E73">
        <v>334</v>
      </c>
      <c r="F73">
        <v>426</v>
      </c>
      <c r="G73">
        <v>190</v>
      </c>
      <c r="H73">
        <v>67</v>
      </c>
      <c r="I73">
        <v>20</v>
      </c>
      <c r="J73">
        <f t="shared" si="0"/>
        <v>1457</v>
      </c>
    </row>
    <row r="74" spans="1:21" x14ac:dyDescent="0.2">
      <c r="A74" s="1">
        <v>46208.615277777775</v>
      </c>
      <c r="B74">
        <v>74</v>
      </c>
      <c r="C74">
        <v>155</v>
      </c>
      <c r="D74">
        <v>252</v>
      </c>
      <c r="E74">
        <v>338</v>
      </c>
      <c r="F74">
        <v>432</v>
      </c>
      <c r="G74">
        <v>194</v>
      </c>
      <c r="H74">
        <v>69</v>
      </c>
      <c r="I74">
        <v>20</v>
      </c>
      <c r="J74">
        <f t="shared" si="0"/>
        <v>1534</v>
      </c>
    </row>
    <row r="75" spans="1:21" x14ac:dyDescent="0.2">
      <c r="A75" s="1">
        <v>46224.347222222219</v>
      </c>
      <c r="B75">
        <v>45</v>
      </c>
      <c r="C75">
        <v>162</v>
      </c>
      <c r="D75">
        <v>274</v>
      </c>
      <c r="E75">
        <v>352</v>
      </c>
      <c r="F75">
        <v>461</v>
      </c>
      <c r="G75">
        <v>206</v>
      </c>
      <c r="H75">
        <v>70</v>
      </c>
      <c r="I75">
        <v>20</v>
      </c>
      <c r="J75">
        <f t="shared" si="0"/>
        <v>1590</v>
      </c>
    </row>
    <row r="76" spans="1:21" x14ac:dyDescent="0.2">
      <c r="A76" s="1">
        <v>46231.913888888892</v>
      </c>
      <c r="B76">
        <v>6</v>
      </c>
      <c r="C76">
        <v>157</v>
      </c>
      <c r="D76">
        <v>280</v>
      </c>
      <c r="E76">
        <v>367</v>
      </c>
      <c r="F76">
        <v>479</v>
      </c>
      <c r="G76">
        <v>213</v>
      </c>
      <c r="H76">
        <v>72</v>
      </c>
      <c r="I76">
        <v>23</v>
      </c>
      <c r="J76">
        <f t="shared" si="0"/>
        <v>1597</v>
      </c>
    </row>
    <row r="77" spans="1:21" x14ac:dyDescent="0.2">
      <c r="A77" s="1">
        <v>46232.916666666664</v>
      </c>
      <c r="B77">
        <v>5</v>
      </c>
      <c r="C77">
        <v>156</v>
      </c>
      <c r="D77">
        <v>281</v>
      </c>
      <c r="E77">
        <v>373</v>
      </c>
      <c r="F77">
        <v>480</v>
      </c>
      <c r="G77">
        <v>213</v>
      </c>
      <c r="H77">
        <v>72</v>
      </c>
      <c r="I77">
        <v>23</v>
      </c>
      <c r="J77">
        <f t="shared" si="0"/>
        <v>1603</v>
      </c>
    </row>
    <row r="78" spans="1:21" x14ac:dyDescent="0.2">
      <c r="A78" s="1">
        <v>46257.660416666666</v>
      </c>
      <c r="B78">
        <v>18</v>
      </c>
      <c r="C78">
        <v>161</v>
      </c>
      <c r="D78">
        <v>287</v>
      </c>
      <c r="E78">
        <v>377</v>
      </c>
      <c r="F78">
        <v>492</v>
      </c>
      <c r="G78">
        <v>219</v>
      </c>
      <c r="H78">
        <v>74</v>
      </c>
      <c r="I78">
        <v>23</v>
      </c>
      <c r="J78">
        <f t="shared" si="0"/>
        <v>1651</v>
      </c>
    </row>
    <row r="79" spans="1:21" x14ac:dyDescent="0.2">
      <c r="A79" s="1">
        <v>46264.447916666664</v>
      </c>
      <c r="B79">
        <v>15</v>
      </c>
      <c r="C79">
        <v>166</v>
      </c>
      <c r="D79">
        <v>287</v>
      </c>
      <c r="E79">
        <v>385</v>
      </c>
      <c r="F79">
        <v>485</v>
      </c>
      <c r="G79">
        <v>222</v>
      </c>
      <c r="H79">
        <v>77</v>
      </c>
      <c r="I79">
        <v>24</v>
      </c>
      <c r="J79">
        <f t="shared" si="0"/>
        <v>1661</v>
      </c>
    </row>
    <row r="80" spans="1:21" x14ac:dyDescent="0.2">
      <c r="A80" s="1">
        <v>46265.838888888888</v>
      </c>
      <c r="B80">
        <v>40</v>
      </c>
      <c r="C80">
        <v>167</v>
      </c>
      <c r="D80">
        <v>292</v>
      </c>
      <c r="E80">
        <v>396</v>
      </c>
      <c r="F80">
        <v>494</v>
      </c>
      <c r="G80">
        <v>225</v>
      </c>
      <c r="H80">
        <v>77</v>
      </c>
      <c r="I80">
        <v>25</v>
      </c>
      <c r="J80">
        <f t="shared" si="0"/>
        <v>1716</v>
      </c>
      <c r="L80" s="12" t="s">
        <v>8</v>
      </c>
      <c r="M80" s="14" t="s">
        <v>1</v>
      </c>
      <c r="N80" s="11" t="s">
        <v>46</v>
      </c>
      <c r="U80" s="6" t="s">
        <v>83</v>
      </c>
    </row>
    <row r="81" spans="1:29" x14ac:dyDescent="0.2">
      <c r="A81" s="1">
        <v>46268.629166666666</v>
      </c>
      <c r="B81">
        <v>38</v>
      </c>
      <c r="C81">
        <v>157</v>
      </c>
      <c r="D81">
        <v>301</v>
      </c>
      <c r="E81">
        <v>401</v>
      </c>
      <c r="F81">
        <v>496</v>
      </c>
      <c r="G81">
        <v>223</v>
      </c>
      <c r="H81">
        <v>79</v>
      </c>
      <c r="I81">
        <v>26</v>
      </c>
      <c r="J81">
        <f t="shared" si="0"/>
        <v>1721</v>
      </c>
      <c r="L81" s="13">
        <v>200</v>
      </c>
      <c r="M81" s="15">
        <f>IF(MAX($J$13:$J$100)&gt;L81,_xlfn.XLOOKUP(L81,$J$2:$J$100,$A$2:$A$100,,1),"")</f>
        <v>45880.823611111111</v>
      </c>
      <c r="N81" s="16" t="s">
        <v>47</v>
      </c>
    </row>
    <row r="82" spans="1:29" x14ac:dyDescent="0.2">
      <c r="A82" s="1">
        <v>46273.67083333333</v>
      </c>
      <c r="B82">
        <v>27</v>
      </c>
      <c r="C82">
        <v>163</v>
      </c>
      <c r="D82">
        <v>318</v>
      </c>
      <c r="E82">
        <v>385</v>
      </c>
      <c r="F82">
        <v>503</v>
      </c>
      <c r="G82">
        <v>222</v>
      </c>
      <c r="H82">
        <v>84</v>
      </c>
      <c r="I82">
        <v>26</v>
      </c>
      <c r="J82">
        <f t="shared" si="0"/>
        <v>1728</v>
      </c>
      <c r="L82" s="13">
        <v>300</v>
      </c>
      <c r="M82" s="15">
        <f t="shared" ref="M82:M86" si="1">IF(MAX($J$13:$J$100)&gt;L82,_xlfn.XLOOKUP(L82,$J$2:$J$100,$A$2:$A$100,,1),"")</f>
        <v>45907.818055555559</v>
      </c>
      <c r="N82">
        <f>IF(M82&lt;&gt;"",ROUND(M82-M81,0),"")</f>
        <v>27</v>
      </c>
      <c r="U82" s="11" t="s">
        <v>1</v>
      </c>
      <c r="V82" s="11" t="s">
        <v>15</v>
      </c>
      <c r="W82" s="11" t="s">
        <v>14</v>
      </c>
      <c r="X82" s="11" t="s">
        <v>13</v>
      </c>
      <c r="Y82" s="11" t="s">
        <v>12</v>
      </c>
      <c r="Z82" s="11" t="s">
        <v>11</v>
      </c>
      <c r="AA82" s="11" t="s">
        <v>10</v>
      </c>
      <c r="AB82" s="11" t="s">
        <v>9</v>
      </c>
      <c r="AC82" s="11" t="s">
        <v>84</v>
      </c>
    </row>
    <row r="83" spans="1:29" x14ac:dyDescent="0.2">
      <c r="A83" s="1">
        <v>46280.326388888891</v>
      </c>
      <c r="B83">
        <v>3</v>
      </c>
      <c r="C83">
        <v>174</v>
      </c>
      <c r="D83">
        <v>330</v>
      </c>
      <c r="E83">
        <v>428</v>
      </c>
      <c r="F83">
        <v>509</v>
      </c>
      <c r="G83">
        <v>225</v>
      </c>
      <c r="H83">
        <v>82</v>
      </c>
      <c r="I83">
        <v>27</v>
      </c>
      <c r="J83">
        <f t="shared" si="0"/>
        <v>1778</v>
      </c>
      <c r="L83" s="13">
        <v>400</v>
      </c>
      <c r="M83" s="15">
        <f t="shared" si="1"/>
        <v>45925.295138888891</v>
      </c>
      <c r="N83">
        <f t="shared" ref="N83:N86" si="2">IF(M83&lt;&gt;"",ROUND(M83-M82,0),"")</f>
        <v>17</v>
      </c>
      <c r="U83" s="1">
        <v>46280.326388888891</v>
      </c>
      <c r="V83">
        <v>57</v>
      </c>
      <c r="W83">
        <v>95</v>
      </c>
      <c r="X83">
        <v>313</v>
      </c>
      <c r="Y83">
        <v>258</v>
      </c>
      <c r="Z83">
        <v>138</v>
      </c>
      <c r="AA83">
        <v>6</v>
      </c>
      <c r="AB83">
        <v>0</v>
      </c>
      <c r="AC83">
        <f t="shared" ref="AC83:AC88" si="3">SUM(V83:AB83)</f>
        <v>867</v>
      </c>
    </row>
    <row r="84" spans="1:29" x14ac:dyDescent="0.2">
      <c r="A84" s="1">
        <v>46287.480555555558</v>
      </c>
      <c r="B84">
        <v>8</v>
      </c>
      <c r="C84">
        <v>169</v>
      </c>
      <c r="D84">
        <v>328</v>
      </c>
      <c r="E84">
        <v>430</v>
      </c>
      <c r="F84">
        <v>507</v>
      </c>
      <c r="G84">
        <v>233</v>
      </c>
      <c r="H84">
        <v>86</v>
      </c>
      <c r="I84">
        <v>27</v>
      </c>
      <c r="J84">
        <f t="shared" si="0"/>
        <v>1788</v>
      </c>
      <c r="L84" s="13">
        <v>500</v>
      </c>
      <c r="M84" s="15">
        <f t="shared" si="1"/>
        <v>45957.458333333336</v>
      </c>
      <c r="N84">
        <f t="shared" si="2"/>
        <v>32</v>
      </c>
      <c r="U84" s="1">
        <v>46287.480555555558</v>
      </c>
      <c r="V84">
        <v>60</v>
      </c>
      <c r="W84">
        <v>100</v>
      </c>
      <c r="X84">
        <v>316</v>
      </c>
      <c r="Y84">
        <v>260</v>
      </c>
      <c r="Z84">
        <v>142</v>
      </c>
      <c r="AA84">
        <v>6</v>
      </c>
      <c r="AB84">
        <v>0</v>
      </c>
      <c r="AC84">
        <f t="shared" si="3"/>
        <v>884</v>
      </c>
    </row>
    <row r="85" spans="1:29" x14ac:dyDescent="0.2">
      <c r="A85" s="1">
        <v>46291.854861111111</v>
      </c>
      <c r="B85">
        <v>42</v>
      </c>
      <c r="C85">
        <v>166</v>
      </c>
      <c r="D85">
        <v>327</v>
      </c>
      <c r="E85">
        <v>431</v>
      </c>
      <c r="F85">
        <v>515</v>
      </c>
      <c r="G85">
        <v>238</v>
      </c>
      <c r="H85">
        <v>86</v>
      </c>
      <c r="I85">
        <v>27</v>
      </c>
      <c r="J85">
        <f t="shared" si="0"/>
        <v>1832</v>
      </c>
      <c r="L85" s="13">
        <v>600</v>
      </c>
      <c r="M85" s="15">
        <f t="shared" si="1"/>
        <v>45986.355555555558</v>
      </c>
      <c r="N85">
        <f t="shared" si="2"/>
        <v>29</v>
      </c>
      <c r="U85" s="1">
        <v>46301.308333333334</v>
      </c>
      <c r="V85">
        <v>65</v>
      </c>
      <c r="W85">
        <v>105</v>
      </c>
      <c r="X85">
        <v>320</v>
      </c>
      <c r="Y85">
        <v>273</v>
      </c>
      <c r="Z85">
        <v>150</v>
      </c>
      <c r="AA85">
        <v>6</v>
      </c>
      <c r="AB85">
        <v>0</v>
      </c>
      <c r="AC85">
        <f t="shared" si="3"/>
        <v>919</v>
      </c>
    </row>
    <row r="86" spans="1:29" x14ac:dyDescent="0.2">
      <c r="A86" s="1">
        <v>46301.308333333334</v>
      </c>
      <c r="B86">
        <v>7</v>
      </c>
      <c r="C86">
        <v>172</v>
      </c>
      <c r="D86">
        <v>337</v>
      </c>
      <c r="E86">
        <v>448</v>
      </c>
      <c r="F86">
        <v>518</v>
      </c>
      <c r="G86">
        <v>247</v>
      </c>
      <c r="H86">
        <v>87</v>
      </c>
      <c r="I86">
        <v>28</v>
      </c>
      <c r="J86">
        <f t="shared" si="0"/>
        <v>1844</v>
      </c>
      <c r="L86" s="13">
        <v>700</v>
      </c>
      <c r="M86" s="15">
        <f t="shared" si="1"/>
        <v>46009.804166666669</v>
      </c>
      <c r="N86">
        <f t="shared" si="2"/>
        <v>23</v>
      </c>
      <c r="U86" s="1">
        <v>46303.387499999997</v>
      </c>
      <c r="V86">
        <v>67</v>
      </c>
      <c r="W86">
        <v>112</v>
      </c>
      <c r="X86">
        <v>321</v>
      </c>
      <c r="Y86">
        <v>273</v>
      </c>
      <c r="Z86">
        <v>151</v>
      </c>
      <c r="AA86">
        <v>6</v>
      </c>
      <c r="AB86">
        <v>0</v>
      </c>
      <c r="AC86">
        <f t="shared" si="3"/>
        <v>930</v>
      </c>
    </row>
    <row r="87" spans="1:29" x14ac:dyDescent="0.2">
      <c r="A87" s="1">
        <v>46303.387499999997</v>
      </c>
      <c r="B87">
        <v>6</v>
      </c>
      <c r="C87">
        <v>178</v>
      </c>
      <c r="D87">
        <v>337</v>
      </c>
      <c r="E87">
        <v>440</v>
      </c>
      <c r="F87">
        <v>524</v>
      </c>
      <c r="G87">
        <v>249</v>
      </c>
      <c r="H87">
        <v>87</v>
      </c>
      <c r="I87">
        <v>28</v>
      </c>
      <c r="J87">
        <f t="shared" si="0"/>
        <v>1849</v>
      </c>
      <c r="L87" s="13">
        <v>800</v>
      </c>
      <c r="M87" s="15">
        <f t="shared" ref="M87:M89" si="4">IF(MAX($J$13:$J$100)&gt;L87,_xlfn.XLOOKUP(L87,$J$2:$J$100,$A$2:$A$100,,1),"")</f>
        <v>46024.894444444442</v>
      </c>
      <c r="N87">
        <f t="shared" ref="N87:N89" si="5">IF(M87&lt;&gt;"",ROUND(M87-M86,0),"")</f>
        <v>15</v>
      </c>
      <c r="U87" s="1">
        <v>46306.868750000001</v>
      </c>
      <c r="V87">
        <v>76</v>
      </c>
      <c r="W87">
        <v>122</v>
      </c>
      <c r="X87">
        <v>326</v>
      </c>
      <c r="Y87">
        <v>278</v>
      </c>
      <c r="Z87">
        <v>154</v>
      </c>
      <c r="AA87">
        <v>6</v>
      </c>
      <c r="AB87">
        <v>0</v>
      </c>
      <c r="AC87">
        <f t="shared" si="3"/>
        <v>962</v>
      </c>
    </row>
    <row r="88" spans="1:29" x14ac:dyDescent="0.2">
      <c r="A88" s="1">
        <v>46306.868750000001</v>
      </c>
      <c r="B88">
        <v>1</v>
      </c>
      <c r="C88">
        <v>186</v>
      </c>
      <c r="D88">
        <v>346</v>
      </c>
      <c r="E88">
        <v>450</v>
      </c>
      <c r="F88">
        <v>539</v>
      </c>
      <c r="G88">
        <v>255</v>
      </c>
      <c r="H88">
        <v>87</v>
      </c>
      <c r="I88">
        <v>28</v>
      </c>
      <c r="J88">
        <f t="shared" si="0"/>
        <v>1892</v>
      </c>
      <c r="L88" s="13">
        <v>900</v>
      </c>
      <c r="M88" s="15">
        <f t="shared" si="4"/>
        <v>46086.3125</v>
      </c>
      <c r="N88">
        <f t="shared" si="5"/>
        <v>61</v>
      </c>
      <c r="U88" s="1">
        <v>46308.348611111112</v>
      </c>
      <c r="V88">
        <v>76</v>
      </c>
      <c r="W88">
        <v>123</v>
      </c>
      <c r="X88">
        <v>327</v>
      </c>
      <c r="Y88">
        <v>279</v>
      </c>
      <c r="Z88">
        <v>154</v>
      </c>
      <c r="AA88">
        <v>6</v>
      </c>
      <c r="AB88">
        <v>0</v>
      </c>
      <c r="AC88">
        <f t="shared" si="3"/>
        <v>965</v>
      </c>
    </row>
    <row r="89" spans="1:29" x14ac:dyDescent="0.2">
      <c r="A89" s="1">
        <v>46308.348611111112</v>
      </c>
      <c r="B89">
        <v>6</v>
      </c>
      <c r="C89">
        <v>184</v>
      </c>
      <c r="D89">
        <v>346</v>
      </c>
      <c r="E89">
        <v>452</v>
      </c>
      <c r="F89">
        <v>538</v>
      </c>
      <c r="G89">
        <v>253</v>
      </c>
      <c r="H89">
        <v>87</v>
      </c>
      <c r="I89">
        <v>28</v>
      </c>
      <c r="J89">
        <f t="shared" si="0"/>
        <v>1894</v>
      </c>
      <c r="L89" s="13">
        <v>1000</v>
      </c>
      <c r="M89" s="15">
        <f t="shared" si="4"/>
        <v>46103.474999999999</v>
      </c>
      <c r="N89">
        <f t="shared" si="5"/>
        <v>17</v>
      </c>
    </row>
    <row r="90" spans="1:29" x14ac:dyDescent="0.2">
      <c r="A90" s="1">
        <v>46310.867361111108</v>
      </c>
      <c r="B90">
        <v>10</v>
      </c>
      <c r="C90">
        <v>183</v>
      </c>
      <c r="D90">
        <v>354</v>
      </c>
      <c r="E90">
        <v>455</v>
      </c>
      <c r="F90">
        <v>540</v>
      </c>
      <c r="G90">
        <v>257</v>
      </c>
      <c r="H90">
        <v>88</v>
      </c>
      <c r="I90">
        <v>29</v>
      </c>
      <c r="J90">
        <f t="shared" si="0"/>
        <v>1916</v>
      </c>
      <c r="L90" s="13">
        <v>1100</v>
      </c>
      <c r="M90" s="15">
        <f t="shared" ref="M90:M94" si="6">IF(MAX($J$13:$J$100)&gt;L90,_xlfn.XLOOKUP(L90,$J$2:$J$100,$A$2:$A$100,,1),"")</f>
        <v>46129.325694444444</v>
      </c>
      <c r="N90">
        <f t="shared" ref="N90:N94" si="7">IF(M90&lt;&gt;"",ROUND(M90-M89,0),"")</f>
        <v>26</v>
      </c>
    </row>
    <row r="91" spans="1:29" x14ac:dyDescent="0.2">
      <c r="L91" s="13">
        <v>1200</v>
      </c>
      <c r="M91" s="15">
        <f t="shared" si="6"/>
        <v>46142.370138888888</v>
      </c>
      <c r="N91">
        <f t="shared" si="7"/>
        <v>13</v>
      </c>
    </row>
    <row r="92" spans="1:29" x14ac:dyDescent="0.2">
      <c r="L92" s="13">
        <v>1300</v>
      </c>
      <c r="M92" s="15">
        <f t="shared" si="6"/>
        <v>46161.819444444445</v>
      </c>
      <c r="N92">
        <f t="shared" si="7"/>
        <v>19</v>
      </c>
    </row>
    <row r="93" spans="1:29" x14ac:dyDescent="0.2">
      <c r="L93" s="13">
        <v>1400</v>
      </c>
      <c r="M93" s="15">
        <f t="shared" si="6"/>
        <v>46188.48333333333</v>
      </c>
      <c r="N93">
        <f t="shared" si="7"/>
        <v>27</v>
      </c>
    </row>
    <row r="94" spans="1:29" x14ac:dyDescent="0.2">
      <c r="L94" s="13">
        <v>1500</v>
      </c>
      <c r="M94" s="15">
        <f t="shared" si="6"/>
        <v>46208.615277777775</v>
      </c>
      <c r="N94">
        <f t="shared" si="7"/>
        <v>20</v>
      </c>
    </row>
    <row r="95" spans="1:29" x14ac:dyDescent="0.2">
      <c r="L95" s="13">
        <v>1600</v>
      </c>
      <c r="M95" s="15">
        <f t="shared" ref="M95:M99" si="8">IF(MAX($J$13:$J$100)&gt;L95,_xlfn.XLOOKUP(L95,$J$2:$J$100,$A$2:$A$100,,1),"")</f>
        <v>46232.916666666664</v>
      </c>
      <c r="N95">
        <f t="shared" ref="N95:N99" si="9">IF(M95&lt;&gt;"",ROUND(M95-M94,0),"")</f>
        <v>24</v>
      </c>
    </row>
    <row r="96" spans="1:29" x14ac:dyDescent="0.2">
      <c r="L96" s="13">
        <v>1700</v>
      </c>
      <c r="M96" s="15">
        <f t="shared" si="8"/>
        <v>46265.838888888888</v>
      </c>
      <c r="N96">
        <f t="shared" si="9"/>
        <v>33</v>
      </c>
    </row>
    <row r="97" spans="12:14" x14ac:dyDescent="0.2">
      <c r="L97" s="13">
        <v>1800</v>
      </c>
      <c r="M97" s="15">
        <f t="shared" si="8"/>
        <v>46291.854861111111</v>
      </c>
      <c r="N97">
        <f t="shared" si="9"/>
        <v>26</v>
      </c>
    </row>
    <row r="98" spans="12:14" x14ac:dyDescent="0.2">
      <c r="L98" s="13">
        <v>1900</v>
      </c>
      <c r="M98" s="15">
        <f t="shared" si="8"/>
        <v>46310.867361111108</v>
      </c>
      <c r="N98">
        <f t="shared" si="9"/>
        <v>19</v>
      </c>
    </row>
    <row r="99" spans="12:14" x14ac:dyDescent="0.2">
      <c r="L99" s="13">
        <v>2000</v>
      </c>
      <c r="M99" s="15" t="str">
        <f t="shared" si="8"/>
        <v/>
      </c>
      <c r="N99" t="str">
        <f t="shared" si="9"/>
        <v/>
      </c>
    </row>
    <row r="100" spans="12:14" x14ac:dyDescent="0.2">
      <c r="L100" s="13">
        <v>2100</v>
      </c>
      <c r="M100" s="15" t="str">
        <f t="shared" ref="M100:M105" si="10">IF(MAX($J$13:$J$100)&gt;L100,_xlfn.XLOOKUP(L100,$J$2:$J$100,$A$2:$A$100,,1),"")</f>
        <v/>
      </c>
      <c r="N100" t="str">
        <f t="shared" ref="N100:N105" si="11">IF(M100&lt;&gt;"",ROUND(M100-M99,0),"")</f>
        <v/>
      </c>
    </row>
    <row r="101" spans="12:14" x14ac:dyDescent="0.2">
      <c r="L101" s="13">
        <v>2200</v>
      </c>
      <c r="M101" s="15" t="str">
        <f t="shared" si="10"/>
        <v/>
      </c>
      <c r="N101" t="str">
        <f t="shared" si="11"/>
        <v/>
      </c>
    </row>
    <row r="102" spans="12:14" x14ac:dyDescent="0.2">
      <c r="L102" s="13">
        <v>2300</v>
      </c>
      <c r="M102" s="15" t="str">
        <f t="shared" si="10"/>
        <v/>
      </c>
      <c r="N102" t="str">
        <f t="shared" si="11"/>
        <v/>
      </c>
    </row>
    <row r="103" spans="12:14" x14ac:dyDescent="0.2">
      <c r="L103" s="13">
        <v>2400</v>
      </c>
      <c r="M103" s="15" t="str">
        <f t="shared" si="10"/>
        <v/>
      </c>
      <c r="N103" t="str">
        <f t="shared" si="11"/>
        <v/>
      </c>
    </row>
    <row r="104" spans="12:14" x14ac:dyDescent="0.2">
      <c r="L104" s="13">
        <v>2500</v>
      </c>
      <c r="M104" s="15" t="str">
        <f t="shared" si="10"/>
        <v/>
      </c>
      <c r="N104" t="str">
        <f t="shared" si="11"/>
        <v/>
      </c>
    </row>
    <row r="105" spans="12:14" x14ac:dyDescent="0.2">
      <c r="L105" s="13">
        <v>2600</v>
      </c>
      <c r="M105" s="15" t="str">
        <f t="shared" si="10"/>
        <v/>
      </c>
      <c r="N105" t="str">
        <f t="shared" si="11"/>
        <v/>
      </c>
    </row>
  </sheetData>
  <pageMargins left="0.7" right="0.7" top="0.78740157499999996" bottom="0.78740157499999996" header="0.3" footer="0.3"/>
  <pageSetup paperSize="9" orientation="portrait" horizontalDpi="0" verticalDpi="0"/>
  <ignoredErrors>
    <ignoredError sqref="J2:J3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7A983-0679-ED48-9E31-49DE91D613DE}">
  <dimension ref="A1:F30"/>
  <sheetViews>
    <sheetView zoomScale="140" zoomScaleNormal="140" workbookViewId="0">
      <selection activeCell="A31" sqref="A31"/>
    </sheetView>
  </sheetViews>
  <sheetFormatPr baseColWidth="10" defaultRowHeight="16" x14ac:dyDescent="0.2"/>
  <cols>
    <col min="1" max="1" width="40" bestFit="1" customWidth="1"/>
    <col min="2" max="2" width="3.6640625" bestFit="1" customWidth="1"/>
    <col min="3" max="3" width="4.1640625" bestFit="1" customWidth="1"/>
    <col min="4" max="4" width="22.1640625" bestFit="1" customWidth="1"/>
  </cols>
  <sheetData>
    <row r="1" spans="1:6" x14ac:dyDescent="0.2">
      <c r="A1" s="8" t="s">
        <v>32</v>
      </c>
      <c r="B1" s="8" t="s">
        <v>40</v>
      </c>
      <c r="C1" s="8" t="s">
        <v>33</v>
      </c>
      <c r="D1" s="8" t="s">
        <v>34</v>
      </c>
    </row>
    <row r="2" spans="1:6" x14ac:dyDescent="0.2">
      <c r="A2" t="s">
        <v>37</v>
      </c>
      <c r="B2">
        <v>86</v>
      </c>
      <c r="C2" s="7">
        <v>11</v>
      </c>
      <c r="D2" t="s">
        <v>35</v>
      </c>
      <c r="F2" t="s">
        <v>41</v>
      </c>
    </row>
    <row r="3" spans="1:6" x14ac:dyDescent="0.2">
      <c r="A3" t="s">
        <v>38</v>
      </c>
      <c r="B3">
        <v>88</v>
      </c>
      <c r="C3" s="7">
        <v>42</v>
      </c>
      <c r="D3" t="s">
        <v>36</v>
      </c>
    </row>
    <row r="4" spans="1:6" x14ac:dyDescent="0.2">
      <c r="A4" t="s">
        <v>39</v>
      </c>
      <c r="B4">
        <v>98</v>
      </c>
      <c r="C4" s="7">
        <v>58</v>
      </c>
      <c r="D4" t="s">
        <v>36</v>
      </c>
    </row>
    <row r="5" spans="1:6" x14ac:dyDescent="0.2">
      <c r="A5" t="s">
        <v>44</v>
      </c>
      <c r="B5">
        <v>82</v>
      </c>
      <c r="C5" s="7">
        <v>71</v>
      </c>
      <c r="D5" t="s">
        <v>36</v>
      </c>
    </row>
    <row r="6" spans="1:6" x14ac:dyDescent="0.2">
      <c r="A6" t="s">
        <v>51</v>
      </c>
      <c r="B6">
        <v>80</v>
      </c>
      <c r="C6" s="7">
        <v>105</v>
      </c>
      <c r="D6" t="s">
        <v>50</v>
      </c>
    </row>
    <row r="7" spans="1:6" x14ac:dyDescent="0.2">
      <c r="A7" t="s">
        <v>52</v>
      </c>
      <c r="B7">
        <v>80</v>
      </c>
      <c r="C7" s="7">
        <v>114</v>
      </c>
      <c r="D7" t="s">
        <v>50</v>
      </c>
    </row>
    <row r="8" spans="1:6" x14ac:dyDescent="0.2">
      <c r="A8" t="s">
        <v>54</v>
      </c>
      <c r="B8">
        <v>89</v>
      </c>
      <c r="C8" s="7">
        <v>143</v>
      </c>
      <c r="D8" t="s">
        <v>36</v>
      </c>
    </row>
    <row r="9" spans="1:6" x14ac:dyDescent="0.2">
      <c r="A9" t="s">
        <v>55</v>
      </c>
      <c r="B9">
        <v>82</v>
      </c>
      <c r="C9" s="7">
        <v>145</v>
      </c>
      <c r="D9" t="s">
        <v>49</v>
      </c>
    </row>
    <row r="10" spans="1:6" x14ac:dyDescent="0.2">
      <c r="A10" t="s">
        <v>56</v>
      </c>
      <c r="B10">
        <v>87</v>
      </c>
      <c r="C10" s="7">
        <v>146</v>
      </c>
      <c r="D10" t="s">
        <v>49</v>
      </c>
    </row>
    <row r="11" spans="1:6" x14ac:dyDescent="0.2">
      <c r="A11" t="s">
        <v>57</v>
      </c>
      <c r="B11">
        <v>91</v>
      </c>
      <c r="C11" s="7">
        <v>204</v>
      </c>
      <c r="D11" t="s">
        <v>36</v>
      </c>
    </row>
    <row r="12" spans="1:6" x14ac:dyDescent="0.2">
      <c r="A12" t="s">
        <v>37</v>
      </c>
      <c r="B12">
        <v>86</v>
      </c>
      <c r="C12" s="7">
        <v>204</v>
      </c>
      <c r="D12" t="s">
        <v>58</v>
      </c>
    </row>
    <row r="13" spans="1:6" x14ac:dyDescent="0.2">
      <c r="A13" t="s">
        <v>59</v>
      </c>
      <c r="B13">
        <v>87</v>
      </c>
      <c r="C13" s="7">
        <v>248</v>
      </c>
      <c r="D13" t="s">
        <v>36</v>
      </c>
    </row>
    <row r="14" spans="1:6" x14ac:dyDescent="0.2">
      <c r="A14" t="s">
        <v>60</v>
      </c>
      <c r="B14">
        <v>80</v>
      </c>
      <c r="C14" s="7">
        <v>249</v>
      </c>
      <c r="D14" t="s">
        <v>36</v>
      </c>
    </row>
    <row r="15" spans="1:6" x14ac:dyDescent="0.2">
      <c r="A15" t="s">
        <v>61</v>
      </c>
      <c r="B15">
        <v>82</v>
      </c>
      <c r="C15" s="7">
        <v>270</v>
      </c>
      <c r="D15" t="s">
        <v>36</v>
      </c>
    </row>
    <row r="16" spans="1:6" x14ac:dyDescent="0.2">
      <c r="A16" t="s">
        <v>62</v>
      </c>
      <c r="B16">
        <v>86</v>
      </c>
      <c r="C16" s="7">
        <v>328</v>
      </c>
      <c r="D16" t="s">
        <v>49</v>
      </c>
    </row>
    <row r="17" spans="1:4" x14ac:dyDescent="0.2">
      <c r="A17" t="s">
        <v>63</v>
      </c>
      <c r="B17">
        <v>80</v>
      </c>
      <c r="C17" s="7">
        <v>334</v>
      </c>
      <c r="D17" t="s">
        <v>36</v>
      </c>
    </row>
    <row r="18" spans="1:4" x14ac:dyDescent="0.2">
      <c r="A18" t="s">
        <v>65</v>
      </c>
      <c r="B18">
        <v>81</v>
      </c>
      <c r="C18" s="7">
        <v>339</v>
      </c>
      <c r="D18" t="s">
        <v>36</v>
      </c>
    </row>
    <row r="19" spans="1:4" x14ac:dyDescent="0.2">
      <c r="A19" t="s">
        <v>66</v>
      </c>
      <c r="B19">
        <v>85</v>
      </c>
      <c r="C19" s="7">
        <v>344</v>
      </c>
      <c r="D19" t="s">
        <v>36</v>
      </c>
    </row>
    <row r="20" spans="1:4" x14ac:dyDescent="0.2">
      <c r="A20" t="s">
        <v>68</v>
      </c>
      <c r="B20">
        <v>89</v>
      </c>
      <c r="C20" s="7">
        <v>359</v>
      </c>
      <c r="D20" t="s">
        <v>50</v>
      </c>
    </row>
    <row r="21" spans="1:4" x14ac:dyDescent="0.2">
      <c r="A21" t="s">
        <v>69</v>
      </c>
      <c r="B21">
        <v>94</v>
      </c>
      <c r="C21" s="7">
        <v>365</v>
      </c>
      <c r="D21" t="s">
        <v>50</v>
      </c>
    </row>
    <row r="22" spans="1:4" x14ac:dyDescent="0.2">
      <c r="A22" t="s">
        <v>70</v>
      </c>
      <c r="B22">
        <v>89</v>
      </c>
      <c r="C22" s="7">
        <v>401</v>
      </c>
      <c r="D22" t="s">
        <v>50</v>
      </c>
    </row>
    <row r="23" spans="1:4" x14ac:dyDescent="0.2">
      <c r="A23" t="s">
        <v>71</v>
      </c>
      <c r="B23">
        <v>89</v>
      </c>
      <c r="C23" s="7">
        <v>402</v>
      </c>
      <c r="D23" t="s">
        <v>36</v>
      </c>
    </row>
    <row r="24" spans="1:4" x14ac:dyDescent="0.2">
      <c r="A24" t="s">
        <v>72</v>
      </c>
      <c r="B24">
        <v>86</v>
      </c>
      <c r="C24" s="7">
        <v>407</v>
      </c>
      <c r="D24" t="s">
        <v>36</v>
      </c>
    </row>
    <row r="25" spans="1:4" x14ac:dyDescent="0.2">
      <c r="A25" t="s">
        <v>76</v>
      </c>
      <c r="B25">
        <v>94</v>
      </c>
      <c r="C25" s="7">
        <v>438</v>
      </c>
      <c r="D25" t="s">
        <v>77</v>
      </c>
    </row>
    <row r="26" spans="1:4" x14ac:dyDescent="0.2">
      <c r="A26" s="17" t="s">
        <v>59</v>
      </c>
      <c r="B26" s="17">
        <v>87</v>
      </c>
      <c r="C26" s="18">
        <v>438</v>
      </c>
      <c r="D26" s="17" t="s">
        <v>36</v>
      </c>
    </row>
    <row r="27" spans="1:4" x14ac:dyDescent="0.2">
      <c r="A27" t="s">
        <v>78</v>
      </c>
      <c r="B27">
        <v>87</v>
      </c>
      <c r="C27" s="7">
        <v>442</v>
      </c>
      <c r="D27" t="s">
        <v>79</v>
      </c>
    </row>
    <row r="28" spans="1:4" x14ac:dyDescent="0.2">
      <c r="A28" t="s">
        <v>82</v>
      </c>
      <c r="B28">
        <v>97</v>
      </c>
      <c r="C28" s="7">
        <v>450</v>
      </c>
      <c r="D28" t="s">
        <v>81</v>
      </c>
    </row>
    <row r="29" spans="1:4" x14ac:dyDescent="0.2">
      <c r="A29" t="s">
        <v>85</v>
      </c>
      <c r="B29">
        <v>81</v>
      </c>
      <c r="C29" s="7">
        <v>466</v>
      </c>
      <c r="D29" t="s">
        <v>50</v>
      </c>
    </row>
    <row r="30" spans="1:4" x14ac:dyDescent="0.2">
      <c r="A30" t="s">
        <v>92</v>
      </c>
      <c r="B30">
        <v>80</v>
      </c>
      <c r="C30" s="7">
        <v>484</v>
      </c>
      <c r="D30" t="s">
        <v>93</v>
      </c>
    </row>
  </sheetData>
  <pageMargins left="0.7" right="0.7" top="0.78740157499999996" bottom="0.78740157499999996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98185-BB8E-B94F-A2D7-C0C173B9C206}">
  <dimension ref="A1:D11"/>
  <sheetViews>
    <sheetView zoomScale="140" zoomScaleNormal="140" workbookViewId="0">
      <selection activeCell="B15" sqref="B15"/>
    </sheetView>
  </sheetViews>
  <sheetFormatPr baseColWidth="10" defaultRowHeight="16" x14ac:dyDescent="0.2"/>
  <cols>
    <col min="1" max="1" width="27.5" bestFit="1" customWidth="1"/>
    <col min="4" max="4" width="15.33203125" bestFit="1" customWidth="1"/>
  </cols>
  <sheetData>
    <row r="1" spans="1:4" x14ac:dyDescent="0.2">
      <c r="A1" s="8" t="s">
        <v>32</v>
      </c>
      <c r="B1" s="8" t="s">
        <v>40</v>
      </c>
      <c r="C1" s="8" t="s">
        <v>33</v>
      </c>
      <c r="D1" s="8" t="s">
        <v>34</v>
      </c>
    </row>
    <row r="2" spans="1:4" x14ac:dyDescent="0.2">
      <c r="A2" t="s">
        <v>37</v>
      </c>
      <c r="B2">
        <v>86</v>
      </c>
      <c r="C2" s="7">
        <v>12</v>
      </c>
      <c r="D2" t="s">
        <v>35</v>
      </c>
    </row>
    <row r="3" spans="1:4" x14ac:dyDescent="0.2">
      <c r="A3" t="s">
        <v>48</v>
      </c>
      <c r="B3">
        <v>80</v>
      </c>
      <c r="C3" s="7">
        <v>104</v>
      </c>
      <c r="D3" t="s">
        <v>49</v>
      </c>
    </row>
    <row r="4" spans="1:4" x14ac:dyDescent="0.2">
      <c r="A4" t="s">
        <v>53</v>
      </c>
      <c r="B4">
        <v>83</v>
      </c>
      <c r="C4" s="7">
        <v>129</v>
      </c>
      <c r="D4" t="s">
        <v>36</v>
      </c>
    </row>
    <row r="5" spans="1:4" x14ac:dyDescent="0.2">
      <c r="A5" t="s">
        <v>64</v>
      </c>
      <c r="B5">
        <v>83</v>
      </c>
      <c r="C5" s="7">
        <v>337</v>
      </c>
      <c r="D5" t="s">
        <v>36</v>
      </c>
    </row>
    <row r="6" spans="1:4" x14ac:dyDescent="0.2">
      <c r="A6" t="s">
        <v>67</v>
      </c>
      <c r="B6">
        <v>85</v>
      </c>
      <c r="C6" s="7">
        <v>356</v>
      </c>
      <c r="D6" t="s">
        <v>36</v>
      </c>
    </row>
    <row r="7" spans="1:4" x14ac:dyDescent="0.2">
      <c r="A7" t="s">
        <v>73</v>
      </c>
      <c r="B7">
        <v>90</v>
      </c>
      <c r="C7" s="7">
        <v>405</v>
      </c>
      <c r="D7" t="s">
        <v>36</v>
      </c>
    </row>
    <row r="8" spans="1:4" x14ac:dyDescent="0.2">
      <c r="A8" t="s">
        <v>74</v>
      </c>
      <c r="B8">
        <v>89</v>
      </c>
      <c r="C8" s="7">
        <v>406</v>
      </c>
      <c r="D8" t="s">
        <v>36</v>
      </c>
    </row>
    <row r="9" spans="1:4" x14ac:dyDescent="0.2">
      <c r="A9" t="s">
        <v>75</v>
      </c>
      <c r="B9">
        <v>89</v>
      </c>
      <c r="C9" s="7">
        <v>421</v>
      </c>
      <c r="D9" t="s">
        <v>36</v>
      </c>
    </row>
    <row r="10" spans="1:4" x14ac:dyDescent="0.2">
      <c r="A10" t="s">
        <v>80</v>
      </c>
      <c r="B10">
        <v>91</v>
      </c>
      <c r="C10" s="7">
        <v>434</v>
      </c>
      <c r="D10" t="s">
        <v>79</v>
      </c>
    </row>
    <row r="11" spans="1:4" x14ac:dyDescent="0.2">
      <c r="A11" s="17" t="s">
        <v>80</v>
      </c>
      <c r="B11" s="17">
        <v>91</v>
      </c>
      <c r="C11" s="18">
        <v>438</v>
      </c>
      <c r="D11" s="17" t="s">
        <v>36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719E6-7FA2-2B48-BAEE-BB5B9354DCB6}">
  <dimension ref="A1:Y20"/>
  <sheetViews>
    <sheetView zoomScaleNormal="100" workbookViewId="0">
      <selection activeCell="A53" sqref="A53"/>
    </sheetView>
  </sheetViews>
  <sheetFormatPr baseColWidth="10" defaultRowHeight="16" x14ac:dyDescent="0.2"/>
  <cols>
    <col min="23" max="23" width="11.6640625" bestFit="1" customWidth="1"/>
    <col min="24" max="24" width="16.6640625" bestFit="1" customWidth="1"/>
  </cols>
  <sheetData>
    <row r="1" spans="1:25" x14ac:dyDescent="0.2">
      <c r="A1" s="6"/>
    </row>
    <row r="3" spans="1:25" x14ac:dyDescent="0.2">
      <c r="W3" s="6" t="s">
        <v>16</v>
      </c>
    </row>
    <row r="6" spans="1:25" x14ac:dyDescent="0.2">
      <c r="W6" t="s">
        <v>17</v>
      </c>
      <c r="X6" s="7"/>
      <c r="Y6" t="str">
        <f>IF(X6="","",600)</f>
        <v/>
      </c>
    </row>
    <row r="7" spans="1:25" x14ac:dyDescent="0.2">
      <c r="W7" t="s">
        <v>18</v>
      </c>
      <c r="X7" s="7" t="s">
        <v>27</v>
      </c>
      <c r="Y7">
        <f>IF(X7="","",100)</f>
        <v>100</v>
      </c>
    </row>
    <row r="8" spans="1:25" x14ac:dyDescent="0.2">
      <c r="W8" t="s">
        <v>19</v>
      </c>
      <c r="X8" s="7" t="s">
        <v>27</v>
      </c>
      <c r="Y8">
        <f>IF(X8="","",100)</f>
        <v>100</v>
      </c>
    </row>
    <row r="9" spans="1:25" x14ac:dyDescent="0.2">
      <c r="W9" t="s">
        <v>20</v>
      </c>
      <c r="X9" s="7"/>
      <c r="Y9" t="str">
        <f>IF(X9="","",500)</f>
        <v/>
      </c>
    </row>
    <row r="10" spans="1:25" x14ac:dyDescent="0.2">
      <c r="W10" t="s">
        <v>21</v>
      </c>
      <c r="X10" s="7"/>
      <c r="Y10" t="str">
        <f>IF(X10="","",1000)</f>
        <v/>
      </c>
    </row>
    <row r="11" spans="1:25" x14ac:dyDescent="0.2">
      <c r="W11" t="s">
        <v>22</v>
      </c>
      <c r="X11" s="7"/>
      <c r="Y11" t="str">
        <f>IF(X11="","",2000)</f>
        <v/>
      </c>
    </row>
    <row r="12" spans="1:25" x14ac:dyDescent="0.2">
      <c r="W12" t="s">
        <v>23</v>
      </c>
      <c r="X12" s="7" t="s">
        <v>27</v>
      </c>
      <c r="Y12">
        <f>IF(X12="","",100)</f>
        <v>100</v>
      </c>
    </row>
    <row r="13" spans="1:25" x14ac:dyDescent="0.2">
      <c r="W13" t="s">
        <v>24</v>
      </c>
      <c r="X13" s="7"/>
      <c r="Y13" t="str">
        <f>IF(X13="","",500)</f>
        <v/>
      </c>
    </row>
    <row r="14" spans="1:25" x14ac:dyDescent="0.2">
      <c r="W14" t="s">
        <v>25</v>
      </c>
      <c r="X14" s="7"/>
      <c r="Y14" t="str">
        <f>IF(X14="","",1000)</f>
        <v/>
      </c>
    </row>
    <row r="15" spans="1:25" x14ac:dyDescent="0.2">
      <c r="W15" t="s">
        <v>31</v>
      </c>
      <c r="X15" s="7"/>
      <c r="Y15" t="str">
        <f>IF(X15="","",2000)</f>
        <v/>
      </c>
    </row>
    <row r="16" spans="1:25" x14ac:dyDescent="0.2">
      <c r="W16" t="s">
        <v>26</v>
      </c>
      <c r="X16" s="7"/>
      <c r="Y16" t="str">
        <f>IF(X16="","",3000)</f>
        <v/>
      </c>
    </row>
    <row r="17" spans="23:25" x14ac:dyDescent="0.2">
      <c r="W17" t="s">
        <v>30</v>
      </c>
      <c r="X17" s="7"/>
      <c r="Y17">
        <v>400</v>
      </c>
    </row>
    <row r="18" spans="23:25" x14ac:dyDescent="0.2">
      <c r="W18" t="s">
        <v>29</v>
      </c>
      <c r="X18" s="7"/>
    </row>
    <row r="20" spans="23:25" x14ac:dyDescent="0.2">
      <c r="X20" t="s">
        <v>28</v>
      </c>
      <c r="Y20">
        <f>IF(X18="x",SUM(Y6:Y17)*2,SUM(Y6:Y17))</f>
        <v>700</v>
      </c>
    </row>
  </sheetData>
  <pageMargins left="0.7" right="0.7" top="0.78740157499999996" bottom="0.78740157499999996" header="0.3" footer="0.3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2C264-162A-2942-9802-1A188E22F7FE}">
  <dimension ref="A1"/>
  <sheetViews>
    <sheetView workbookViewId="0">
      <selection activeCell="AJ8" sqref="AJ8"/>
    </sheetView>
  </sheetViews>
  <sheetFormatPr baseColWidth="10" defaultRowHeight="16" x14ac:dyDescent="0.2"/>
  <sheetData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Gold</vt:lpstr>
      <vt:lpstr>Garagenplätze</vt:lpstr>
      <vt:lpstr>Legendary Jens</vt:lpstr>
      <vt:lpstr>Legendary Tom</vt:lpstr>
      <vt:lpstr>Clubs Outcome</vt:lpstr>
      <vt:lpstr>Bodenhaftung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 Hamann</dc:creator>
  <cp:lastModifiedBy>Jens Hamann</cp:lastModifiedBy>
  <dcterms:created xsi:type="dcterms:W3CDTF">2025-07-06T09:35:54Z</dcterms:created>
  <dcterms:modified xsi:type="dcterms:W3CDTF">2026-10-15T19:07:50Z</dcterms:modified>
</cp:coreProperties>
</file>