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9C8BD2F4-EACC-4298-94AA-720E80B78E1B}" xr6:coauthVersionLast="47" xr6:coauthVersionMax="47" xr10:uidLastSave="{00000000-0000-0000-0000-000000000000}"/>
  <bookViews>
    <workbookView xWindow="-10300" yWindow="11320" windowWidth="19420" windowHeight="10420" tabRatio="749" firstSheet="5" activeTab="7" xr2:uid="{61E7FD1B-4D4D-4E6A-BF1C-94891925627B}"/>
  </bookViews>
  <sheets>
    <sheet name="Change Log" sheetId="40" r:id="rId1"/>
    <sheet name="Hybrid - Mag - True - Stereo  " sheetId="1" r:id="rId2"/>
    <sheet name="_HMT Stereo" sheetId="20" r:id="rId3"/>
    <sheet name="Hybrid - Mag - True - Straight" sheetId="2" r:id="rId4"/>
    <sheet name="_HMT_Straight" sheetId="21" r:id="rId5"/>
    <sheet name="Hybrid - Mag - Mirror - Stereo" sheetId="4" r:id="rId6"/>
    <sheet name="_HMM Stereo" sheetId="22" r:id="rId7"/>
    <sheet name="Hybrid - Mag - Mirror - Straigh" sheetId="5" r:id="rId8"/>
    <sheet name="_HMM Straight" sheetId="23" r:id="rId9"/>
    <sheet name="Hybrid - IP -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6" i="5" l="1"/>
  <c r="G115" i="5"/>
  <c r="G114" i="5"/>
  <c r="V113" i="5"/>
  <c r="M113" i="5" a="1"/>
  <c r="M113" i="5" s="1"/>
  <c r="G113" i="5"/>
  <c r="G112" i="5"/>
  <c r="G111" i="5"/>
  <c r="G110" i="5"/>
  <c r="G109" i="5"/>
  <c r="G108" i="5"/>
  <c r="G107" i="5"/>
  <c r="G106" i="5"/>
  <c r="G105" i="5"/>
  <c r="V104" i="5"/>
  <c r="M104" i="5" a="1"/>
  <c r="M104" i="5" s="1"/>
  <c r="G104" i="5"/>
  <c r="G103" i="5"/>
  <c r="G102" i="5"/>
  <c r="G101" i="5"/>
  <c r="G100" i="5"/>
  <c r="G99" i="5"/>
  <c r="G98" i="5"/>
  <c r="G97" i="5"/>
  <c r="G96" i="5"/>
  <c r="V95" i="5"/>
  <c r="G95" i="5"/>
  <c r="G92" i="5"/>
  <c r="G91" i="5"/>
  <c r="G90" i="5"/>
  <c r="G89" i="5"/>
  <c r="G88" i="5"/>
  <c r="G87" i="5"/>
  <c r="V86" i="5"/>
  <c r="G86" i="5"/>
  <c r="G85" i="5"/>
  <c r="G84" i="5"/>
  <c r="G83" i="5"/>
  <c r="G82" i="5"/>
  <c r="G81" i="5"/>
  <c r="G80" i="5"/>
  <c r="G79" i="5"/>
  <c r="G78" i="5"/>
  <c r="V77" i="5"/>
  <c r="G77" i="5"/>
  <c r="G76" i="5"/>
  <c r="G75" i="5"/>
  <c r="G74" i="5"/>
  <c r="G73" i="5"/>
  <c r="G72" i="5"/>
  <c r="G71" i="5"/>
  <c r="G70" i="5"/>
  <c r="M68" i="5" s="1" a="1"/>
  <c r="M68" i="5" s="1"/>
  <c r="G69" i="5"/>
  <c r="V68" i="5"/>
  <c r="G68" i="5"/>
  <c r="G67" i="5"/>
  <c r="G66" i="5"/>
  <c r="G65" i="5"/>
  <c r="G64" i="5"/>
  <c r="G63" i="5"/>
  <c r="G62" i="5"/>
  <c r="G61" i="5"/>
  <c r="G60" i="5"/>
  <c r="V59" i="5"/>
  <c r="G59" i="5"/>
  <c r="G58" i="5"/>
  <c r="G57" i="5"/>
  <c r="G56" i="5"/>
  <c r="G55" i="5"/>
  <c r="G54" i="5"/>
  <c r="G53" i="5"/>
  <c r="G52" i="5"/>
  <c r="G51" i="5"/>
  <c r="V50" i="5"/>
  <c r="G50" i="5"/>
  <c r="G49" i="5"/>
  <c r="G48" i="5"/>
  <c r="G47" i="5"/>
  <c r="G46" i="5"/>
  <c r="G45" i="5"/>
  <c r="G44" i="5"/>
  <c r="G43" i="5"/>
  <c r="G42" i="5"/>
  <c r="V41" i="5"/>
  <c r="G41" i="5"/>
  <c r="G40" i="5"/>
  <c r="G39" i="5"/>
  <c r="G38" i="5"/>
  <c r="G37" i="5"/>
  <c r="G36" i="5"/>
  <c r="G35" i="5"/>
  <c r="G34" i="5"/>
  <c r="G33" i="5"/>
  <c r="G32" i="5"/>
  <c r="V31" i="5"/>
  <c r="G31" i="5"/>
  <c r="G30" i="5"/>
  <c r="G29" i="5"/>
  <c r="G28" i="5"/>
  <c r="G27" i="5"/>
  <c r="G26" i="5"/>
  <c r="G25" i="5"/>
  <c r="G24" i="5"/>
  <c r="G23" i="5"/>
  <c r="G22" i="5"/>
  <c r="G21" i="5"/>
  <c r="G20" i="5"/>
  <c r="G19" i="5"/>
  <c r="V18" i="5"/>
  <c r="G18" i="5"/>
  <c r="G17" i="5"/>
  <c r="G16" i="5"/>
  <c r="G15" i="5"/>
  <c r="G14" i="5"/>
  <c r="G13" i="5"/>
  <c r="G12" i="5"/>
  <c r="G11" i="5"/>
  <c r="G10" i="5"/>
  <c r="G9" i="5"/>
  <c r="G8" i="5"/>
  <c r="G7" i="5"/>
  <c r="G6" i="5"/>
  <c r="G5" i="5"/>
  <c r="V4" i="5"/>
  <c r="M4" i="5" a="1"/>
  <c r="M4" i="5" s="1"/>
  <c r="G4" i="5"/>
  <c r="G115" i="4"/>
  <c r="G114" i="4"/>
  <c r="G113" i="4"/>
  <c r="G109" i="4"/>
  <c r="G108" i="4"/>
  <c r="G107" i="4"/>
  <c r="G106" i="4"/>
  <c r="G105" i="4"/>
  <c r="G104" i="4"/>
  <c r="M104" i="4" s="1" a="1"/>
  <c r="M104" i="4" s="1"/>
  <c r="G100" i="4"/>
  <c r="G99" i="4"/>
  <c r="G98" i="4"/>
  <c r="G97" i="4"/>
  <c r="G96" i="4"/>
  <c r="V95" i="4"/>
  <c r="M95" i="4" a="1"/>
  <c r="M95" i="4" s="1"/>
  <c r="G95" i="4"/>
  <c r="G91" i="4"/>
  <c r="G90" i="4"/>
  <c r="G89" i="4"/>
  <c r="G88" i="4"/>
  <c r="G87" i="4"/>
  <c r="M86" i="4"/>
  <c r="M86" i="4" a="1"/>
  <c r="G86" i="4"/>
  <c r="V86" i="4" s="1"/>
  <c r="G79" i="4"/>
  <c r="G78" i="4"/>
  <c r="V77" i="4"/>
  <c r="G77" i="4"/>
  <c r="M77" i="4" s="1" a="1"/>
  <c r="M77" i="4" s="1"/>
  <c r="G73" i="4"/>
  <c r="G72" i="4"/>
  <c r="G71" i="4"/>
  <c r="G70" i="4"/>
  <c r="G69" i="4"/>
  <c r="G68" i="4"/>
  <c r="G64" i="4"/>
  <c r="G63" i="4"/>
  <c r="G62" i="4"/>
  <c r="G61" i="4"/>
  <c r="G60" i="4"/>
  <c r="G59" i="4"/>
  <c r="M59" i="4" s="1" a="1"/>
  <c r="M59" i="4" s="1"/>
  <c r="G55" i="4"/>
  <c r="G54" i="4"/>
  <c r="G53" i="4"/>
  <c r="G52" i="4"/>
  <c r="V50" i="4" s="1"/>
  <c r="G51" i="4"/>
  <c r="G50" i="4"/>
  <c r="G45" i="4"/>
  <c r="G43" i="4"/>
  <c r="G42" i="4"/>
  <c r="V41" i="4"/>
  <c r="G41" i="4"/>
  <c r="G40" i="4"/>
  <c r="G39" i="4"/>
  <c r="G38" i="4"/>
  <c r="G37" i="4"/>
  <c r="G36" i="4"/>
  <c r="G35" i="4"/>
  <c r="G34" i="4"/>
  <c r="G33" i="4"/>
  <c r="V31" i="4" s="1"/>
  <c r="G32" i="4"/>
  <c r="G31" i="4"/>
  <c r="G29" i="4"/>
  <c r="G28" i="4"/>
  <c r="G27" i="4"/>
  <c r="G26" i="4"/>
  <c r="G25" i="4"/>
  <c r="G24" i="4"/>
  <c r="G23" i="4"/>
  <c r="G22" i="4"/>
  <c r="G21" i="4"/>
  <c r="G20" i="4"/>
  <c r="G19" i="4"/>
  <c r="G18" i="4"/>
  <c r="M19" i="4" s="1" a="1"/>
  <c r="M19" i="4" s="1"/>
  <c r="G16" i="4"/>
  <c r="G15" i="4"/>
  <c r="G14" i="4"/>
  <c r="G13" i="4"/>
  <c r="G12" i="4"/>
  <c r="G11" i="4"/>
  <c r="G10" i="4"/>
  <c r="G9" i="4"/>
  <c r="G8" i="4"/>
  <c r="G7" i="4"/>
  <c r="G6" i="4"/>
  <c r="G5" i="4"/>
  <c r="G4" i="4"/>
  <c r="T2" i="4"/>
  <c r="R2" i="4"/>
  <c r="Q6" i="39"/>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C461" i="39"/>
  <c r="C460" i="39"/>
  <c r="C459" i="39"/>
  <c r="C458" i="39"/>
  <c r="C457" i="39"/>
  <c r="C456" i="39"/>
  <c r="C455" i="39"/>
  <c r="C454" i="39"/>
  <c r="C453" i="39"/>
  <c r="C452" i="39"/>
  <c r="C451" i="39"/>
  <c r="C450" i="39"/>
  <c r="C449" i="39"/>
  <c r="C448" i="39"/>
  <c r="C447" i="39"/>
  <c r="C446" i="39"/>
  <c r="C445" i="39"/>
  <c r="C444" i="39"/>
  <c r="C443" i="39"/>
  <c r="C442" i="39"/>
  <c r="C441" i="39"/>
  <c r="C440" i="39"/>
  <c r="C439" i="39"/>
  <c r="C438" i="39"/>
  <c r="C437" i="39"/>
  <c r="C436" i="39"/>
  <c r="C435" i="39"/>
  <c r="C434" i="39"/>
  <c r="C433" i="39"/>
  <c r="C432" i="39"/>
  <c r="C431" i="39"/>
  <c r="C430" i="39"/>
  <c r="C429" i="39"/>
  <c r="C428" i="39"/>
  <c r="C427" i="39"/>
  <c r="C426" i="39"/>
  <c r="C425" i="39"/>
  <c r="C424" i="39"/>
  <c r="C423" i="39"/>
  <c r="C422" i="39"/>
  <c r="C421" i="39"/>
  <c r="C420" i="39"/>
  <c r="C419" i="39"/>
  <c r="C418" i="39"/>
  <c r="C417" i="39"/>
  <c r="C416" i="39"/>
  <c r="C415" i="39"/>
  <c r="C414" i="39"/>
  <c r="C413" i="39"/>
  <c r="C412" i="39"/>
  <c r="C411" i="39"/>
  <c r="C410" i="39"/>
  <c r="C409" i="39"/>
  <c r="C408" i="39"/>
  <c r="C407" i="39"/>
  <c r="C406" i="39"/>
  <c r="C405" i="39"/>
  <c r="C404" i="39"/>
  <c r="C403" i="39"/>
  <c r="C402" i="39"/>
  <c r="C401" i="39"/>
  <c r="C400" i="39"/>
  <c r="C399" i="39"/>
  <c r="C398" i="39"/>
  <c r="C397" i="39"/>
  <c r="C396" i="39"/>
  <c r="C395" i="39"/>
  <c r="C394" i="39"/>
  <c r="C393" i="39"/>
  <c r="C392" i="39"/>
  <c r="C391" i="39"/>
  <c r="C390" i="39"/>
  <c r="C389" i="39"/>
  <c r="C388" i="39"/>
  <c r="C387" i="39"/>
  <c r="C386" i="39"/>
  <c r="C385" i="39"/>
  <c r="C384" i="39"/>
  <c r="C383" i="39"/>
  <c r="C382" i="39"/>
  <c r="C381" i="39"/>
  <c r="C380" i="39"/>
  <c r="C379" i="39"/>
  <c r="C378" i="39"/>
  <c r="C377" i="39"/>
  <c r="C376" i="39"/>
  <c r="C375" i="39"/>
  <c r="C374" i="39"/>
  <c r="C373" i="39"/>
  <c r="C372" i="39"/>
  <c r="C371" i="39"/>
  <c r="C370" i="39"/>
  <c r="C369" i="39"/>
  <c r="C368" i="39"/>
  <c r="C367" i="39"/>
  <c r="C366" i="39"/>
  <c r="C365" i="39"/>
  <c r="C364" i="39"/>
  <c r="C363" i="39"/>
  <c r="C362" i="39"/>
  <c r="C361" i="39"/>
  <c r="C360" i="39"/>
  <c r="C359" i="39"/>
  <c r="C358" i="39"/>
  <c r="C357" i="39"/>
  <c r="C356" i="39"/>
  <c r="C355" i="39"/>
  <c r="C354" i="39"/>
  <c r="C353" i="39"/>
  <c r="C352" i="39"/>
  <c r="C351" i="39"/>
  <c r="C350" i="39"/>
  <c r="C349" i="39"/>
  <c r="C348" i="39"/>
  <c r="C347" i="39"/>
  <c r="C346" i="39"/>
  <c r="C345" i="39"/>
  <c r="C344" i="39"/>
  <c r="C343" i="39"/>
  <c r="C342" i="39"/>
  <c r="C341" i="39"/>
  <c r="C340" i="39"/>
  <c r="C339" i="39"/>
  <c r="C338" i="39"/>
  <c r="C337" i="39"/>
  <c r="C336" i="39"/>
  <c r="C335" i="39"/>
  <c r="C334" i="39"/>
  <c r="C333" i="39"/>
  <c r="C332" i="39"/>
  <c r="C331" i="39"/>
  <c r="C330" i="39"/>
  <c r="C329" i="39"/>
  <c r="C328" i="39"/>
  <c r="C327" i="39"/>
  <c r="C326" i="39"/>
  <c r="C325" i="39"/>
  <c r="C324" i="39"/>
  <c r="C323" i="39"/>
  <c r="C322" i="39"/>
  <c r="C321" i="39"/>
  <c r="C320" i="39"/>
  <c r="C319" i="39"/>
  <c r="C318" i="39"/>
  <c r="C317" i="39"/>
  <c r="C316" i="39"/>
  <c r="C315" i="39"/>
  <c r="C314" i="39"/>
  <c r="C313" i="39"/>
  <c r="C312" i="39"/>
  <c r="C311" i="39"/>
  <c r="C310" i="39"/>
  <c r="C309" i="39"/>
  <c r="C308" i="39"/>
  <c r="C307" i="39"/>
  <c r="C306" i="39"/>
  <c r="C305" i="39"/>
  <c r="C304" i="39"/>
  <c r="C303" i="39"/>
  <c r="C302" i="39"/>
  <c r="C301" i="39"/>
  <c r="C300" i="39"/>
  <c r="C299" i="39"/>
  <c r="C298" i="39"/>
  <c r="C297" i="39"/>
  <c r="C296" i="39"/>
  <c r="C295" i="39"/>
  <c r="C294" i="39"/>
  <c r="C293" i="39"/>
  <c r="C292" i="39"/>
  <c r="C291" i="39"/>
  <c r="C290" i="39"/>
  <c r="C289" i="39"/>
  <c r="C288" i="39"/>
  <c r="C287" i="39"/>
  <c r="C286" i="39"/>
  <c r="C285" i="39"/>
  <c r="C284" i="39"/>
  <c r="C283" i="39"/>
  <c r="C282" i="39"/>
  <c r="C281" i="39"/>
  <c r="C280" i="39"/>
  <c r="C279" i="39"/>
  <c r="C278" i="39"/>
  <c r="C277" i="39"/>
  <c r="C276" i="39"/>
  <c r="C275" i="39"/>
  <c r="C274" i="39"/>
  <c r="C273" i="39"/>
  <c r="C272" i="39"/>
  <c r="C271" i="39"/>
  <c r="C270" i="39"/>
  <c r="C269" i="39"/>
  <c r="C268" i="39"/>
  <c r="C267" i="39"/>
  <c r="C266" i="39"/>
  <c r="C265" i="39"/>
  <c r="C264" i="39"/>
  <c r="C263" i="39"/>
  <c r="C262" i="39"/>
  <c r="C261" i="39"/>
  <c r="C260" i="39"/>
  <c r="C259" i="39"/>
  <c r="C258" i="39"/>
  <c r="C257" i="39"/>
  <c r="C256" i="39"/>
  <c r="C255" i="39"/>
  <c r="C254" i="39"/>
  <c r="C253" i="39"/>
  <c r="C252" i="39"/>
  <c r="C251" i="39"/>
  <c r="C250" i="39"/>
  <c r="C249" i="39"/>
  <c r="C247" i="39"/>
  <c r="C246" i="39"/>
  <c r="C245" i="39"/>
  <c r="C244" i="39"/>
  <c r="C243" i="39"/>
  <c r="C242" i="39"/>
  <c r="C241" i="39"/>
  <c r="C240" i="39"/>
  <c r="C239" i="39"/>
  <c r="C238" i="39"/>
  <c r="C237" i="39"/>
  <c r="C236" i="39"/>
  <c r="C235" i="39"/>
  <c r="C234" i="39"/>
  <c r="C233" i="39"/>
  <c r="C232" i="39"/>
  <c r="C231" i="39"/>
  <c r="C230" i="39"/>
  <c r="C229" i="39"/>
  <c r="C228" i="39"/>
  <c r="C227" i="39"/>
  <c r="C226" i="39"/>
  <c r="C225" i="39"/>
  <c r="C224" i="39"/>
  <c r="C223" i="39"/>
  <c r="C222" i="39"/>
  <c r="C221" i="39"/>
  <c r="C220" i="39"/>
  <c r="C219" i="39"/>
  <c r="C218" i="39"/>
  <c r="C217" i="39"/>
  <c r="C216" i="39"/>
  <c r="C215" i="39"/>
  <c r="C214" i="39"/>
  <c r="C213" i="39"/>
  <c r="C212" i="39"/>
  <c r="C211" i="39"/>
  <c r="C210" i="39"/>
  <c r="C209" i="39"/>
  <c r="C208" i="39"/>
  <c r="C207" i="39"/>
  <c r="C206" i="39"/>
  <c r="C205" i="39"/>
  <c r="C204" i="39"/>
  <c r="C203" i="39"/>
  <c r="C202" i="39"/>
  <c r="C201" i="39"/>
  <c r="C200" i="39"/>
  <c r="C199" i="39"/>
  <c r="C198" i="39"/>
  <c r="C197" i="39"/>
  <c r="C196" i="39"/>
  <c r="C195" i="39"/>
  <c r="C194" i="39"/>
  <c r="C193" i="39"/>
  <c r="C192" i="39"/>
  <c r="C191" i="39"/>
  <c r="C190" i="39"/>
  <c r="C189" i="39"/>
  <c r="C188" i="39"/>
  <c r="C187" i="39"/>
  <c r="C186" i="39"/>
  <c r="C185" i="39"/>
  <c r="C184" i="39"/>
  <c r="C183" i="39"/>
  <c r="C182" i="39"/>
  <c r="C181" i="39"/>
  <c r="C180" i="39"/>
  <c r="C179" i="39"/>
  <c r="C178" i="39"/>
  <c r="C177" i="39"/>
  <c r="C176" i="39"/>
  <c r="C175" i="39"/>
  <c r="C174" i="39"/>
  <c r="C173" i="39"/>
  <c r="C172" i="39"/>
  <c r="C171" i="39"/>
  <c r="C170" i="39"/>
  <c r="C169" i="39"/>
  <c r="C168" i="39"/>
  <c r="C167" i="39"/>
  <c r="C166" i="39"/>
  <c r="C165" i="39"/>
  <c r="C164" i="39"/>
  <c r="C163" i="39"/>
  <c r="C162" i="39"/>
  <c r="C161" i="39"/>
  <c r="C160" i="39"/>
  <c r="C159" i="39"/>
  <c r="C158" i="39"/>
  <c r="C157" i="39"/>
  <c r="C156" i="39"/>
  <c r="C155" i="39"/>
  <c r="C154" i="39"/>
  <c r="C153" i="39"/>
  <c r="C152" i="39"/>
  <c r="C151" i="39"/>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M77" i="5" l="1" a="1"/>
  <c r="M77" i="5" s="1"/>
  <c r="M95" i="5" a="1"/>
  <c r="M95" i="5" s="1"/>
  <c r="M59" i="5" a="1"/>
  <c r="M59" i="5" s="1"/>
  <c r="M18" i="5" a="1"/>
  <c r="M18" i="5" s="1"/>
  <c r="M31" i="5" a="1"/>
  <c r="M31" i="5" s="1"/>
  <c r="M41" i="5" a="1"/>
  <c r="M41" i="5" s="1"/>
  <c r="M50" i="5" a="1"/>
  <c r="M50" i="5" s="1"/>
  <c r="M86" i="5" a="1"/>
  <c r="M86" i="5" s="1"/>
  <c r="M5" i="4" a="1"/>
  <c r="M5" i="4" s="1"/>
  <c r="V4" i="4"/>
  <c r="M31" i="4" a="1"/>
  <c r="M31" i="4" s="1"/>
  <c r="M50" i="4" a="1"/>
  <c r="M50" i="4" s="1"/>
  <c r="V68" i="4"/>
  <c r="V113" i="4"/>
  <c r="V18" i="4"/>
  <c r="V59" i="4"/>
  <c r="V104" i="4"/>
  <c r="M41" i="4" a="1"/>
  <c r="M41" i="4" s="1"/>
  <c r="M68" i="4" a="1"/>
  <c r="M68" i="4" s="1"/>
  <c r="M113" i="4" a="1"/>
  <c r="M113" i="4" s="1"/>
  <c r="B1293" i="38"/>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68" i="23"/>
  <c r="B32" i="23"/>
  <c r="B23" i="23"/>
  <c r="B15" i="23"/>
  <c r="A1" i="23"/>
  <c r="D1" i="23"/>
  <c r="E1" i="23"/>
  <c r="A2" i="23"/>
  <c r="D2" i="23"/>
  <c r="E2" i="23"/>
  <c r="H2" i="23"/>
  <c r="I2" i="23"/>
  <c r="A3" i="23"/>
  <c r="D3" i="23"/>
  <c r="E3" i="23"/>
  <c r="H3" i="23"/>
  <c r="I3" i="23"/>
  <c r="A4" i="23"/>
  <c r="B4" i="23" s="1"/>
  <c r="C4" i="23"/>
  <c r="D4" i="23"/>
  <c r="A5" i="23"/>
  <c r="B5" i="23" s="1"/>
  <c r="C5" i="23"/>
  <c r="D5" i="23"/>
  <c r="A6" i="23"/>
  <c r="B6" i="23" s="1"/>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B16" i="23" s="1"/>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B24" i="23" s="1"/>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B33" i="23" s="1"/>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B41" i="23" s="1"/>
  <c r="C41" i="23"/>
  <c r="D41" i="23"/>
  <c r="A42" i="23"/>
  <c r="B42" i="23" s="1"/>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B54" i="23" s="1"/>
  <c r="C54" i="23"/>
  <c r="D54" i="23"/>
  <c r="A55" i="23"/>
  <c r="B55" i="23" s="1"/>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B69" i="23" s="1"/>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B79" i="23" s="1"/>
  <c r="C79" i="23"/>
  <c r="D79" i="23"/>
  <c r="A86" i="23"/>
  <c r="B86" i="23" s="1"/>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B96" i="23" s="1"/>
  <c r="C96" i="23"/>
  <c r="D96" i="23"/>
  <c r="A97" i="23"/>
  <c r="B97" i="23" s="1"/>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B107" i="23" s="1"/>
  <c r="C107" i="23"/>
  <c r="D107" i="23"/>
  <c r="A108" i="23"/>
  <c r="B108" i="23" s="1"/>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M68" i="2" l="1" a="1"/>
  <c r="M68" i="2" s="1"/>
  <c r="T77" i="2"/>
  <c r="M59" i="2" a="1"/>
  <c r="M59" i="2" s="1"/>
  <c r="T50" i="2"/>
  <c r="M86" i="2" a="1"/>
  <c r="M86" i="2" s="1"/>
  <c r="M95" i="2" a="1"/>
  <c r="M95" i="2" s="1"/>
  <c r="M104" i="2" a="1"/>
  <c r="M104" i="2"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L107" i="5" l="1" a="1"/>
  <c r="L107" i="5" s="1"/>
  <c r="O104" i="5" a="1"/>
  <c r="O104" i="5" s="1"/>
  <c r="O100" i="5" a="1"/>
  <c r="O100" i="5" s="1"/>
  <c r="N95" i="5" a="1"/>
  <c r="N95" i="5" s="1"/>
  <c r="L87" i="5" a="1"/>
  <c r="L87" i="5" s="1"/>
  <c r="L77" i="5" a="1"/>
  <c r="L77" i="5" s="1"/>
  <c r="N69" i="5" a="1"/>
  <c r="N69" i="5" s="1"/>
  <c r="O62" i="5" a="1"/>
  <c r="O62" i="5" s="1"/>
  <c r="L60" i="5" a="1"/>
  <c r="L60" i="5" s="1"/>
  <c r="N53" i="5" a="1"/>
  <c r="N53" i="5" s="1"/>
  <c r="N42" i="5" a="1"/>
  <c r="N42" i="5" s="1"/>
  <c r="N24" i="5" a="1"/>
  <c r="N24" i="5" s="1"/>
  <c r="O13" i="5" a="1"/>
  <c r="O13" i="5" s="1"/>
  <c r="L113" i="4" a="1"/>
  <c r="L113" i="4" s="1"/>
  <c r="O98" i="4" a="1"/>
  <c r="O98" i="4" s="1"/>
  <c r="O96" i="4" a="1"/>
  <c r="O96" i="4" s="1"/>
  <c r="L95" i="4" a="1"/>
  <c r="L95" i="4" s="1"/>
  <c r="N88" i="4" a="1"/>
  <c r="N88" i="4" s="1"/>
  <c r="N79" i="4" a="1"/>
  <c r="N79" i="4" s="1"/>
  <c r="O61" i="4" a="1"/>
  <c r="O61" i="4" s="1"/>
  <c r="L53" i="4" a="1"/>
  <c r="L53" i="4" s="1"/>
  <c r="O50" i="4" a="1"/>
  <c r="O50" i="4" s="1"/>
  <c r="L32" i="4" a="1"/>
  <c r="L32" i="4" s="1"/>
  <c r="O28" i="4" a="1"/>
  <c r="O28" i="4" s="1"/>
  <c r="N26" i="4" a="1"/>
  <c r="N26" i="4" s="1"/>
  <c r="L20" i="4" a="1"/>
  <c r="L20" i="4" s="1"/>
  <c r="O8" i="4" a="1"/>
  <c r="O8" i="4" s="1"/>
  <c r="O116" i="5" a="1"/>
  <c r="O116" i="5" s="1"/>
  <c r="O109" i="5" a="1"/>
  <c r="O109" i="5" s="1"/>
  <c r="N104" i="5" a="1"/>
  <c r="N104" i="5" s="1"/>
  <c r="N100" i="5" a="1"/>
  <c r="N100" i="5" s="1"/>
  <c r="L95" i="5" a="1"/>
  <c r="L95" i="5" s="1"/>
  <c r="O89" i="5" a="1"/>
  <c r="O89" i="5" s="1"/>
  <c r="O78" i="5" a="1"/>
  <c r="O78" i="5" s="1"/>
  <c r="L69" i="5" a="1"/>
  <c r="L69" i="5" s="1"/>
  <c r="N62" i="5" a="1"/>
  <c r="N62" i="5" s="1"/>
  <c r="L53" i="5" a="1"/>
  <c r="L53" i="5" s="1"/>
  <c r="O50" i="5" a="1"/>
  <c r="O50" i="5" s="1"/>
  <c r="L42" i="5" a="1"/>
  <c r="L42" i="5" s="1"/>
  <c r="O35" i="5" a="1"/>
  <c r="O35" i="5" s="1"/>
  <c r="L24" i="5" a="1"/>
  <c r="L24" i="5" s="1"/>
  <c r="O20" i="5" a="1"/>
  <c r="O20" i="5" s="1"/>
  <c r="N13" i="5" a="1"/>
  <c r="N13" i="5" s="1"/>
  <c r="L4" i="5" a="1"/>
  <c r="L4" i="5" s="1"/>
  <c r="N96" i="4" a="1"/>
  <c r="N96" i="4" s="1"/>
  <c r="L73" i="4" a="1"/>
  <c r="L73" i="4" s="1"/>
  <c r="L71" i="4" a="1"/>
  <c r="L71" i="4" s="1"/>
  <c r="O63" i="4" a="1"/>
  <c r="O63" i="4" s="1"/>
  <c r="N55" i="4" a="1"/>
  <c r="N55" i="4" s="1"/>
  <c r="N50" i="4" a="1"/>
  <c r="N50" i="4" s="1"/>
  <c r="N37" i="4" a="1"/>
  <c r="N37" i="4" s="1"/>
  <c r="N34" i="4" a="1"/>
  <c r="N34" i="4" s="1"/>
  <c r="L26" i="4" a="1"/>
  <c r="L26" i="4" s="1"/>
  <c r="O22" i="4" a="1"/>
  <c r="O22" i="4" s="1"/>
  <c r="O12" i="4" a="1"/>
  <c r="O12" i="4" s="1"/>
  <c r="N8" i="4" a="1"/>
  <c r="N8" i="4" s="1"/>
  <c r="N116" i="5" a="1"/>
  <c r="N116" i="5" s="1"/>
  <c r="O113" i="5" a="1"/>
  <c r="O113" i="5" s="1"/>
  <c r="N109" i="5" a="1"/>
  <c r="N109" i="5" s="1"/>
  <c r="L100" i="5" a="1"/>
  <c r="L100" i="5" s="1"/>
  <c r="O96" i="5" a="1"/>
  <c r="O96" i="5" s="1"/>
  <c r="N89" i="5" a="1"/>
  <c r="N89" i="5" s="1"/>
  <c r="N78" i="5" a="1"/>
  <c r="N78" i="5" s="1"/>
  <c r="O71" i="5" a="1"/>
  <c r="O71" i="5" s="1"/>
  <c r="L62" i="5" a="1"/>
  <c r="L62" i="5" s="1"/>
  <c r="O55" i="5" a="1"/>
  <c r="O55" i="5" s="1"/>
  <c r="N50" i="5" a="1"/>
  <c r="N50" i="5" s="1"/>
  <c r="O44" i="5" a="1"/>
  <c r="O44" i="5" s="1"/>
  <c r="N35" i="5" a="1"/>
  <c r="N35" i="5" s="1"/>
  <c r="O26" i="5" a="1"/>
  <c r="O26" i="5" s="1"/>
  <c r="N20" i="5" a="1"/>
  <c r="N20" i="5" s="1"/>
  <c r="L13" i="5" a="1"/>
  <c r="L13" i="5" s="1"/>
  <c r="O9" i="5" a="1"/>
  <c r="O9" i="5" s="1"/>
  <c r="N91" i="4" a="1"/>
  <c r="N91" i="4" s="1"/>
  <c r="L87" i="4" a="1"/>
  <c r="L87" i="4" s="1"/>
  <c r="N61" i="4" a="1"/>
  <c r="N61" i="4" s="1"/>
  <c r="L55" i="4" a="1"/>
  <c r="L55" i="4" s="1"/>
  <c r="L52" i="4" a="1"/>
  <c r="L52" i="4" s="1"/>
  <c r="O31" i="4" a="1"/>
  <c r="O31" i="4" s="1"/>
  <c r="N28" i="4" a="1"/>
  <c r="N28" i="4" s="1"/>
  <c r="N22" i="4" a="1"/>
  <c r="N22" i="4" s="1"/>
  <c r="N12" i="4" a="1"/>
  <c r="N12" i="4" s="1"/>
  <c r="L8" i="4" a="1"/>
  <c r="L8" i="4" s="1"/>
  <c r="L116" i="5" a="1"/>
  <c r="L116" i="5" s="1"/>
  <c r="L109" i="5" a="1"/>
  <c r="L109" i="5" s="1"/>
  <c r="O105" i="5" a="1"/>
  <c r="O105" i="5" s="1"/>
  <c r="L104" i="5" a="1"/>
  <c r="L104" i="5" s="1"/>
  <c r="N96" i="5" a="1"/>
  <c r="N96" i="5" s="1"/>
  <c r="L89" i="5" a="1"/>
  <c r="L89" i="5" s="1"/>
  <c r="O86" i="5" a="1"/>
  <c r="O86" i="5" s="1"/>
  <c r="L78" i="5" a="1"/>
  <c r="L78" i="5" s="1"/>
  <c r="N71" i="5" a="1"/>
  <c r="N71" i="5" s="1"/>
  <c r="O64" i="5" a="1"/>
  <c r="O64" i="5" s="1"/>
  <c r="O59" i="5" a="1"/>
  <c r="O59" i="5" s="1"/>
  <c r="N55" i="5" a="1"/>
  <c r="N55" i="5" s="1"/>
  <c r="L50" i="5" a="1"/>
  <c r="L50" i="5" s="1"/>
  <c r="N44" i="5" a="1"/>
  <c r="N44" i="5" s="1"/>
  <c r="L35" i="5" a="1"/>
  <c r="L35" i="5" s="1"/>
  <c r="N26" i="5" a="1"/>
  <c r="N26" i="5" s="1"/>
  <c r="L20" i="5" a="1"/>
  <c r="L20" i="5" s="1"/>
  <c r="O15" i="5" a="1"/>
  <c r="O15" i="5" s="1"/>
  <c r="N9" i="5" a="1"/>
  <c r="N9" i="5" s="1"/>
  <c r="L5" i="5" a="1"/>
  <c r="L5" i="5" s="1"/>
  <c r="O115" i="4" a="1"/>
  <c r="O115" i="4" s="1"/>
  <c r="O97" i="4" a="1"/>
  <c r="O97" i="4" s="1"/>
  <c r="L91" i="4" a="1"/>
  <c r="L91" i="4" s="1"/>
  <c r="N63" i="4" a="1"/>
  <c r="N63" i="4" s="1"/>
  <c r="L61" i="4" a="1"/>
  <c r="L61" i="4" s="1"/>
  <c r="L50" i="4" a="1"/>
  <c r="L50" i="4" s="1"/>
  <c r="O41" i="4" a="1"/>
  <c r="O41" i="4" s="1"/>
  <c r="O36" i="4" a="1"/>
  <c r="O36" i="4" s="1"/>
  <c r="L33" i="4" a="1"/>
  <c r="L33" i="4" s="1"/>
  <c r="N31" i="4" a="1"/>
  <c r="N31" i="4" s="1"/>
  <c r="L28" i="4" a="1"/>
  <c r="L28" i="4" s="1"/>
  <c r="L22" i="4" a="1"/>
  <c r="L22" i="4" s="1"/>
  <c r="L12" i="4" a="1"/>
  <c r="L12" i="4" s="1"/>
  <c r="L113" i="5" a="1"/>
  <c r="L113" i="5" s="1"/>
  <c r="N105" i="5" a="1"/>
  <c r="N105" i="5" s="1"/>
  <c r="L96" i="5" a="1"/>
  <c r="L96" i="5" s="1"/>
  <c r="O91" i="5" a="1"/>
  <c r="O91" i="5" s="1"/>
  <c r="N86" i="5" a="1"/>
  <c r="N86" i="5" s="1"/>
  <c r="O80" i="5" a="1"/>
  <c r="O80" i="5" s="1"/>
  <c r="L71" i="5" a="1"/>
  <c r="L71" i="5" s="1"/>
  <c r="O68" i="5" a="1"/>
  <c r="O68" i="5" s="1"/>
  <c r="N64" i="5" a="1"/>
  <c r="N64" i="5" s="1"/>
  <c r="N59" i="5" a="1"/>
  <c r="N59" i="5" s="1"/>
  <c r="L55" i="5" a="1"/>
  <c r="L55" i="5" s="1"/>
  <c r="O51" i="5" a="1"/>
  <c r="O51" i="5" s="1"/>
  <c r="L44" i="5" a="1"/>
  <c r="L44" i="5" s="1"/>
  <c r="O41" i="5" a="1"/>
  <c r="O41" i="5" s="1"/>
  <c r="O37" i="5" a="1"/>
  <c r="O37" i="5" s="1"/>
  <c r="L26" i="5" a="1"/>
  <c r="L26" i="5" s="1"/>
  <c r="O22" i="5" a="1"/>
  <c r="O22" i="5" s="1"/>
  <c r="N15" i="5" a="1"/>
  <c r="N15" i="5" s="1"/>
  <c r="L9" i="5" a="1"/>
  <c r="L9" i="5" s="1"/>
  <c r="N115" i="4" a="1"/>
  <c r="N115" i="4" s="1"/>
  <c r="L107" i="4" a="1"/>
  <c r="L107" i="4" s="1"/>
  <c r="O99" i="4" a="1"/>
  <c r="O99" i="4" s="1"/>
  <c r="N97" i="4" a="1"/>
  <c r="N97" i="4" s="1"/>
  <c r="O95" i="4" a="1"/>
  <c r="O95" i="4" s="1"/>
  <c r="O77" i="4" a="1"/>
  <c r="O77" i="4" s="1"/>
  <c r="L69" i="4" a="1"/>
  <c r="L69" i="4" s="1"/>
  <c r="L63" i="4" a="1"/>
  <c r="L63" i="4" s="1"/>
  <c r="N54" i="4" a="1"/>
  <c r="N54" i="4" s="1"/>
  <c r="O51" i="4" a="1"/>
  <c r="O51" i="4" s="1"/>
  <c r="O24" i="4" a="1"/>
  <c r="O24" i="4" s="1"/>
  <c r="L16" i="4" a="1"/>
  <c r="L16" i="4" s="1"/>
  <c r="L105" i="5" a="1"/>
  <c r="L105" i="5" s="1"/>
  <c r="O98" i="5" a="1"/>
  <c r="O98" i="5" s="1"/>
  <c r="N91" i="5" a="1"/>
  <c r="N91" i="5" s="1"/>
  <c r="L86" i="5" a="1"/>
  <c r="L86" i="5" s="1"/>
  <c r="N80" i="5" a="1"/>
  <c r="N80" i="5" s="1"/>
  <c r="O73" i="5" a="1"/>
  <c r="O73" i="5" s="1"/>
  <c r="N68" i="5" a="1"/>
  <c r="N68" i="5" s="1"/>
  <c r="L64" i="5" a="1"/>
  <c r="L64" i="5" s="1"/>
  <c r="L59" i="5" a="1"/>
  <c r="L59" i="5" s="1"/>
  <c r="N51" i="5" a="1"/>
  <c r="N51" i="5" s="1"/>
  <c r="N41" i="5" a="1"/>
  <c r="N41" i="5" s="1"/>
  <c r="N37" i="5" a="1"/>
  <c r="N37" i="5" s="1"/>
  <c r="O28" i="5" a="1"/>
  <c r="O28" i="5" s="1"/>
  <c r="N22" i="5" a="1"/>
  <c r="N22" i="5" s="1"/>
  <c r="L15" i="5" a="1"/>
  <c r="L15" i="5" s="1"/>
  <c r="O11" i="5" a="1"/>
  <c r="O11" i="5" s="1"/>
  <c r="L115" i="4" a="1"/>
  <c r="L115" i="4" s="1"/>
  <c r="N99" i="4" a="1"/>
  <c r="N99" i="4" s="1"/>
  <c r="L97" i="4" a="1"/>
  <c r="L97" i="4" s="1"/>
  <c r="N95" i="4" a="1"/>
  <c r="N95" i="4" s="1"/>
  <c r="O90" i="4" a="1"/>
  <c r="O90" i="4" s="1"/>
  <c r="N77" i="4" a="1"/>
  <c r="N77" i="4" s="1"/>
  <c r="O71" i="4" a="1"/>
  <c r="O71" i="4" s="1"/>
  <c r="L45" i="4" a="1"/>
  <c r="L45" i="4" s="1"/>
  <c r="L36" i="4" a="1"/>
  <c r="L36" i="4" s="1"/>
  <c r="O32" i="4" a="1"/>
  <c r="O32" i="4" s="1"/>
  <c r="L31" i="4" a="1"/>
  <c r="L31" i="4" s="1"/>
  <c r="N24" i="4" a="1"/>
  <c r="N24" i="4" s="1"/>
  <c r="N6" i="4" a="1"/>
  <c r="N6" i="4" s="1"/>
  <c r="N114" i="5" a="1"/>
  <c r="N114" i="5" s="1"/>
  <c r="O107" i="5" a="1"/>
  <c r="O107" i="5" s="1"/>
  <c r="N98" i="5" a="1"/>
  <c r="N98" i="5" s="1"/>
  <c r="L91" i="5" a="1"/>
  <c r="L91" i="5" s="1"/>
  <c r="O87" i="5" a="1"/>
  <c r="O87" i="5" s="1"/>
  <c r="L80" i="5" a="1"/>
  <c r="L80" i="5" s="1"/>
  <c r="O77" i="5" a="1"/>
  <c r="O77" i="5" s="1"/>
  <c r="N73" i="5" a="1"/>
  <c r="N73" i="5" s="1"/>
  <c r="L68" i="5" a="1"/>
  <c r="L68" i="5" s="1"/>
  <c r="O60" i="5" a="1"/>
  <c r="O60" i="5" s="1"/>
  <c r="L51" i="5" a="1"/>
  <c r="L51" i="5" s="1"/>
  <c r="L41" i="5" a="1"/>
  <c r="L41" i="5" s="1"/>
  <c r="L37" i="5" a="1"/>
  <c r="L37" i="5" s="1"/>
  <c r="N28" i="5" a="1"/>
  <c r="N28" i="5" s="1"/>
  <c r="L22" i="5" a="1"/>
  <c r="L22" i="5" s="1"/>
  <c r="N11" i="5" a="1"/>
  <c r="N11" i="5" s="1"/>
  <c r="O4" i="5" a="1"/>
  <c r="O4" i="5" s="1"/>
  <c r="N106" i="4" a="1"/>
  <c r="N106" i="4" s="1"/>
  <c r="L99" i="4" a="1"/>
  <c r="L99" i="4" s="1"/>
  <c r="L86" i="4" a="1"/>
  <c r="L86" i="4" s="1"/>
  <c r="L68" i="4" a="1"/>
  <c r="L68" i="4" s="1"/>
  <c r="N62" i="4" a="1"/>
  <c r="N62" i="4" s="1"/>
  <c r="O53" i="4" a="1"/>
  <c r="O53" i="4" s="1"/>
  <c r="L51" i="4" a="1"/>
  <c r="L51" i="4" s="1"/>
  <c r="N32" i="4" a="1"/>
  <c r="N32" i="4" s="1"/>
  <c r="L24" i="4" a="1"/>
  <c r="L24" i="4" s="1"/>
  <c r="O20" i="4" a="1"/>
  <c r="O20" i="4" s="1"/>
  <c r="L114" i="5" a="1"/>
  <c r="L114" i="5" s="1"/>
  <c r="N107" i="5" a="1"/>
  <c r="N107" i="5" s="1"/>
  <c r="L98" i="5" a="1"/>
  <c r="L98" i="5" s="1"/>
  <c r="O95" i="5" a="1"/>
  <c r="O95" i="5" s="1"/>
  <c r="N87" i="5" a="1"/>
  <c r="N87" i="5" s="1"/>
  <c r="N77" i="5" a="1"/>
  <c r="N77" i="5" s="1"/>
  <c r="L73" i="5" a="1"/>
  <c r="L73" i="5" s="1"/>
  <c r="O69" i="5" a="1"/>
  <c r="O69" i="5" s="1"/>
  <c r="N60" i="5" a="1"/>
  <c r="N60" i="5" s="1"/>
  <c r="O53" i="5" a="1"/>
  <c r="O53" i="5" s="1"/>
  <c r="O42" i="5" a="1"/>
  <c r="O42" i="5" s="1"/>
  <c r="L28" i="5" a="1"/>
  <c r="L28" i="5" s="1"/>
  <c r="O24" i="5" a="1"/>
  <c r="O24" i="5" s="1"/>
  <c r="L11" i="5" a="1"/>
  <c r="L11" i="5" s="1"/>
  <c r="L7" i="5" a="1"/>
  <c r="L7" i="5" s="1"/>
  <c r="N4" i="5" a="1"/>
  <c r="N4" i="5" s="1"/>
  <c r="L77" i="4" a="1"/>
  <c r="L77" i="4" s="1"/>
  <c r="N71" i="4" a="1"/>
  <c r="N71" i="4" s="1"/>
  <c r="O55" i="4" a="1"/>
  <c r="O55" i="4" s="1"/>
  <c r="N43" i="4" a="1"/>
  <c r="N43" i="4" s="1"/>
  <c r="L38" i="4" a="1"/>
  <c r="L38" i="4" s="1"/>
  <c r="L35" i="4" a="1"/>
  <c r="L35" i="4" s="1"/>
  <c r="O26" i="4" a="1"/>
  <c r="O26" i="4" s="1"/>
  <c r="N20" i="4" a="1"/>
  <c r="N20" i="4" s="1"/>
  <c r="H10" i="39" a="1"/>
  <c r="H10" i="39" s="1"/>
  <c r="J10" i="39" s="1"/>
  <c r="H56" i="39" a="1"/>
  <c r="H56" i="39" s="1"/>
  <c r="J56" i="39" s="1"/>
  <c r="H28" i="39" a="1"/>
  <c r="H28" i="39" s="1"/>
  <c r="J28" i="39" s="1"/>
  <c r="H65" i="39" a="1"/>
  <c r="H65" i="39" s="1"/>
  <c r="J65" i="39" s="1"/>
  <c r="H42" i="39" a="1"/>
  <c r="H42" i="39" s="1"/>
  <c r="J42" i="39" s="1"/>
  <c r="H122" i="39" a="1"/>
  <c r="H122" i="39" s="1"/>
  <c r="J122" i="39" s="1"/>
  <c r="H35" i="39" a="1"/>
  <c r="H35" i="39" s="1"/>
  <c r="J35" i="39" s="1"/>
  <c r="H99" i="39" a="1"/>
  <c r="H99" i="39" s="1"/>
  <c r="J99" i="39" s="1"/>
  <c r="H84" i="39" a="1"/>
  <c r="H84" i="39" s="1"/>
  <c r="J84" i="39" s="1"/>
  <c r="H148" i="39" a="1"/>
  <c r="H148" i="39" s="1"/>
  <c r="J148" i="39" s="1"/>
  <c r="H69" i="39" a="1"/>
  <c r="H69" i="39" s="1"/>
  <c r="J69" i="39" s="1"/>
  <c r="H133" i="39" a="1"/>
  <c r="H133" i="39" s="1"/>
  <c r="J133" i="39" s="1"/>
  <c r="H38" i="39" a="1"/>
  <c r="H38" i="39" s="1"/>
  <c r="J38" i="39" s="1"/>
  <c r="H102" i="39" a="1"/>
  <c r="H102" i="39" s="1"/>
  <c r="J102" i="39" s="1"/>
  <c r="H63" i="39" a="1"/>
  <c r="H63" i="39" s="1"/>
  <c r="J63" i="39" s="1"/>
  <c r="H127" i="39" a="1"/>
  <c r="H127" i="39" s="1"/>
  <c r="J127" i="39" s="1"/>
  <c r="H171" i="39" a="1"/>
  <c r="H171" i="39" s="1"/>
  <c r="J171" i="39" s="1"/>
  <c r="H235" i="39" a="1"/>
  <c r="H235" i="39" s="1"/>
  <c r="J235" i="39" s="1"/>
  <c r="H300" i="39" a="1"/>
  <c r="H300" i="39" s="1"/>
  <c r="J300" i="39" s="1"/>
  <c r="H364" i="39" a="1"/>
  <c r="H364" i="39" s="1"/>
  <c r="J364" i="39" s="1"/>
  <c r="H428" i="39" a="1"/>
  <c r="H428" i="39" s="1"/>
  <c r="J428" i="39" s="1"/>
  <c r="L29" i="4" a="1"/>
  <c r="L29" i="4" s="1"/>
  <c r="N18" i="5" a="1"/>
  <c r="N18" i="5" s="1"/>
  <c r="H212" i="39" a="1"/>
  <c r="H212" i="39" s="1"/>
  <c r="J212" i="39" s="1"/>
  <c r="H277" i="39" a="1"/>
  <c r="H277" i="39" s="1"/>
  <c r="J277" i="39" s="1"/>
  <c r="H341" i="39" a="1"/>
  <c r="H341" i="39" s="1"/>
  <c r="J341" i="39" s="1"/>
  <c r="H405" i="39" a="1"/>
  <c r="H405" i="39" s="1"/>
  <c r="J405" i="39" s="1"/>
  <c r="O6" i="4" a="1"/>
  <c r="O6" i="4" s="1"/>
  <c r="O43" i="5" a="1"/>
  <c r="O43" i="5" s="1"/>
  <c r="H197" i="39" a="1"/>
  <c r="H197" i="39" s="1"/>
  <c r="J197" i="39" s="1"/>
  <c r="H262" i="39" a="1"/>
  <c r="H262" i="39" s="1"/>
  <c r="J262" i="39" s="1"/>
  <c r="H326" i="39" a="1"/>
  <c r="H326" i="39" s="1"/>
  <c r="J326" i="39" s="1"/>
  <c r="H390" i="39" a="1"/>
  <c r="H390" i="39" s="1"/>
  <c r="J390" i="39" s="1"/>
  <c r="H454" i="39" a="1"/>
  <c r="H454" i="39" s="1"/>
  <c r="J454" i="39" s="1"/>
  <c r="O107" i="4" a="1"/>
  <c r="O107" i="4" s="1"/>
  <c r="H118" i="39" a="1"/>
  <c r="H118" i="39" s="1"/>
  <c r="J118" i="39" s="1"/>
  <c r="H182" i="39" a="1"/>
  <c r="H182" i="39" s="1"/>
  <c r="J182" i="39" s="1"/>
  <c r="H246" i="39" a="1"/>
  <c r="H246" i="39" s="1"/>
  <c r="J246" i="39" s="1"/>
  <c r="H311" i="39" a="1"/>
  <c r="H311" i="39" s="1"/>
  <c r="J311" i="39" s="1"/>
  <c r="H375" i="39" a="1"/>
  <c r="H375" i="39" s="1"/>
  <c r="J375" i="39" s="1"/>
  <c r="H439" i="39" a="1"/>
  <c r="H439" i="39" s="1"/>
  <c r="J439" i="39" s="1"/>
  <c r="L99" i="5" a="1"/>
  <c r="L99" i="5" s="1"/>
  <c r="H191" i="39" a="1"/>
  <c r="H191" i="39" s="1"/>
  <c r="J191" i="39" s="1"/>
  <c r="H256" i="39" a="1"/>
  <c r="H256" i="39" s="1"/>
  <c r="J256" i="39" s="1"/>
  <c r="H320" i="39" a="1"/>
  <c r="H320" i="39" s="1"/>
  <c r="J320" i="39" s="1"/>
  <c r="H384" i="39" a="1"/>
  <c r="H384" i="39" s="1"/>
  <c r="J384" i="39" s="1"/>
  <c r="H448" i="39" a="1"/>
  <c r="H448" i="39" s="1"/>
  <c r="J448" i="39" s="1"/>
  <c r="L38" i="5" a="1"/>
  <c r="L38" i="5" s="1"/>
  <c r="H168" i="39" a="1"/>
  <c r="H168" i="39" s="1"/>
  <c r="J168" i="39" s="1"/>
  <c r="H232" i="39" a="1"/>
  <c r="H232" i="39" s="1"/>
  <c r="J232" i="39" s="1"/>
  <c r="H297" i="39" a="1"/>
  <c r="H297" i="39" s="1"/>
  <c r="J297" i="39" s="1"/>
  <c r="H361" i="39" a="1"/>
  <c r="H361" i="39" s="1"/>
  <c r="J361" i="39" s="1"/>
  <c r="H425" i="39" a="1"/>
  <c r="H425" i="39" s="1"/>
  <c r="J425" i="39" s="1"/>
  <c r="O73" i="4" a="1"/>
  <c r="O73" i="4" s="1"/>
  <c r="H121" i="39" a="1"/>
  <c r="H121" i="39" s="1"/>
  <c r="J121" i="39" s="1"/>
  <c r="H185" i="39" a="1"/>
  <c r="H185" i="39" s="1"/>
  <c r="J185" i="39" s="1"/>
  <c r="H250" i="39" a="1"/>
  <c r="H250" i="39" s="1"/>
  <c r="J250" i="39" s="1"/>
  <c r="H314" i="39" a="1"/>
  <c r="H314" i="39" s="1"/>
  <c r="J314" i="39" s="1"/>
  <c r="H378" i="39" a="1"/>
  <c r="H378" i="39" s="1"/>
  <c r="J378" i="39" s="1"/>
  <c r="H442" i="39" a="1"/>
  <c r="H442" i="39" s="1"/>
  <c r="J442" i="39" s="1"/>
  <c r="N113" i="4" a="1"/>
  <c r="N113" i="4" s="1"/>
  <c r="H170" i="39" a="1"/>
  <c r="H170" i="39" s="1"/>
  <c r="J170" i="39" s="1"/>
  <c r="H234" i="39" a="1"/>
  <c r="H234" i="39" s="1"/>
  <c r="J234" i="39" s="1"/>
  <c r="H299" i="39" a="1"/>
  <c r="H299" i="39" s="1"/>
  <c r="J299" i="39" s="1"/>
  <c r="H363" i="39" a="1"/>
  <c r="H363" i="39" s="1"/>
  <c r="J363" i="39" s="1"/>
  <c r="H427" i="39" a="1"/>
  <c r="H427" i="39" s="1"/>
  <c r="J427" i="39" s="1"/>
  <c r="O43" i="4" a="1"/>
  <c r="O43" i="4" s="1"/>
  <c r="N54" i="5" a="1"/>
  <c r="N54" i="5" s="1"/>
  <c r="N45" i="5" a="1"/>
  <c r="N45" i="5" s="1"/>
  <c r="L36" i="5" a="1"/>
  <c r="L36" i="5" s="1"/>
  <c r="O18" i="5" a="1"/>
  <c r="O18" i="5" s="1"/>
  <c r="N115" i="5" a="1"/>
  <c r="N115" i="5" s="1"/>
  <c r="L32" i="5" a="1"/>
  <c r="L32" i="5" s="1"/>
  <c r="O99" i="5" a="1"/>
  <c r="O99" i="5" s="1"/>
  <c r="N32" i="5" a="1"/>
  <c r="N32" i="5" s="1"/>
  <c r="L89" i="4" a="1"/>
  <c r="L89" i="4" s="1"/>
  <c r="N90" i="4" a="1"/>
  <c r="N90" i="4" s="1"/>
  <c r="O21" i="4" a="1"/>
  <c r="O21" i="4" s="1"/>
  <c r="L42" i="4" a="1"/>
  <c r="L42" i="4" s="1"/>
  <c r="N87" i="4" a="1"/>
  <c r="N87" i="4" s="1"/>
  <c r="L15" i="4" a="1"/>
  <c r="L15" i="4" s="1"/>
  <c r="L60" i="4" a="1"/>
  <c r="L60" i="4" s="1"/>
  <c r="L109" i="4" a="1"/>
  <c r="L109" i="4" s="1"/>
  <c r="O86" i="4" a="1"/>
  <c r="O86" i="4" s="1"/>
  <c r="H7" i="39" a="1"/>
  <c r="H7" i="39" s="1"/>
  <c r="J7" i="39" s="1"/>
  <c r="H64" i="39" a="1"/>
  <c r="H64" i="39" s="1"/>
  <c r="J64" i="39" s="1"/>
  <c r="H9" i="39" a="1"/>
  <c r="H9" i="39" s="1"/>
  <c r="J9" i="39" s="1"/>
  <c r="H73" i="39" a="1"/>
  <c r="H73" i="39" s="1"/>
  <c r="J73" i="39" s="1"/>
  <c r="H58" i="39" a="1"/>
  <c r="H58" i="39" s="1"/>
  <c r="J58" i="39" s="1"/>
  <c r="H130" i="39" a="1"/>
  <c r="H130" i="39" s="1"/>
  <c r="J130" i="39" s="1"/>
  <c r="H43" i="39" a="1"/>
  <c r="H43" i="39" s="1"/>
  <c r="J43" i="39" s="1"/>
  <c r="H107" i="39" a="1"/>
  <c r="H107" i="39" s="1"/>
  <c r="J107" i="39" s="1"/>
  <c r="H92" i="39" a="1"/>
  <c r="H92" i="39" s="1"/>
  <c r="J92" i="39" s="1"/>
  <c r="H12" i="39" a="1"/>
  <c r="H12" i="39" s="1"/>
  <c r="J12" i="39" s="1"/>
  <c r="H77" i="39" a="1"/>
  <c r="H77" i="39" s="1"/>
  <c r="J77" i="39" s="1"/>
  <c r="H26" i="39" a="1"/>
  <c r="H26" i="39" s="1"/>
  <c r="J26" i="39" s="1"/>
  <c r="H46" i="39" a="1"/>
  <c r="H46" i="39" s="1"/>
  <c r="J46" i="39" s="1"/>
  <c r="H20" i="39" a="1"/>
  <c r="H20" i="39" s="1"/>
  <c r="J20" i="39" s="1"/>
  <c r="H71" i="39" a="1"/>
  <c r="H71" i="39" s="1"/>
  <c r="J71" i="39" s="1"/>
  <c r="H115" i="39" a="1"/>
  <c r="H115" i="39" s="1"/>
  <c r="J115" i="39" s="1"/>
  <c r="H179" i="39" a="1"/>
  <c r="H179" i="39" s="1"/>
  <c r="J179" i="39" s="1"/>
  <c r="H243" i="39" a="1"/>
  <c r="H243" i="39" s="1"/>
  <c r="J243" i="39" s="1"/>
  <c r="H308" i="39" a="1"/>
  <c r="H308" i="39" s="1"/>
  <c r="J308" i="39" s="1"/>
  <c r="H372" i="39" a="1"/>
  <c r="H372" i="39" s="1"/>
  <c r="J372" i="39" s="1"/>
  <c r="H436" i="39" a="1"/>
  <c r="H436" i="39" s="1"/>
  <c r="J436" i="39" s="1"/>
  <c r="N51" i="4" a="1"/>
  <c r="N51" i="4" s="1"/>
  <c r="H156" i="39" a="1"/>
  <c r="H156" i="39" s="1"/>
  <c r="J156" i="39" s="1"/>
  <c r="H220" i="39" a="1"/>
  <c r="H220" i="39" s="1"/>
  <c r="J220" i="39" s="1"/>
  <c r="H285" i="39" a="1"/>
  <c r="H285" i="39" s="1"/>
  <c r="J285" i="39" s="1"/>
  <c r="H349" i="39" a="1"/>
  <c r="H349" i="39" s="1"/>
  <c r="J349" i="39" s="1"/>
  <c r="H413" i="39" a="1"/>
  <c r="H413" i="39" s="1"/>
  <c r="J413" i="39" s="1"/>
  <c r="O9" i="4" a="1"/>
  <c r="O9" i="4" s="1"/>
  <c r="H141" i="39" a="1"/>
  <c r="H141" i="39" s="1"/>
  <c r="J141" i="39" s="1"/>
  <c r="H205" i="39" a="1"/>
  <c r="H205" i="39" s="1"/>
  <c r="J205" i="39" s="1"/>
  <c r="H270" i="39" a="1"/>
  <c r="H270" i="39" s="1"/>
  <c r="J270" i="39" s="1"/>
  <c r="H334" i="39" a="1"/>
  <c r="H334" i="39" s="1"/>
  <c r="J334" i="39" s="1"/>
  <c r="H398" i="39" a="1"/>
  <c r="H398" i="39" s="1"/>
  <c r="J398" i="39" s="1"/>
  <c r="H248" i="39" a="1"/>
  <c r="H248" i="39" s="1"/>
  <c r="J248" i="39" s="1"/>
  <c r="L19" i="5" a="1"/>
  <c r="L19" i="5" s="1"/>
  <c r="H126" i="39" a="1"/>
  <c r="H126" i="39" s="1"/>
  <c r="J126" i="39" s="1"/>
  <c r="H190" i="39" a="1"/>
  <c r="H190" i="39" s="1"/>
  <c r="J190" i="39" s="1"/>
  <c r="H255" i="39" a="1"/>
  <c r="H255" i="39" s="1"/>
  <c r="J255" i="39" s="1"/>
  <c r="H319" i="39" a="1"/>
  <c r="H319" i="39" s="1"/>
  <c r="J319" i="39" s="1"/>
  <c r="H383" i="39" a="1"/>
  <c r="H383" i="39" s="1"/>
  <c r="J383" i="39" s="1"/>
  <c r="H447" i="39" a="1"/>
  <c r="H447" i="39" s="1"/>
  <c r="J447" i="39" s="1"/>
  <c r="H135" i="39" a="1"/>
  <c r="H135" i="39" s="1"/>
  <c r="J135" i="39" s="1"/>
  <c r="H199" i="39" a="1"/>
  <c r="H199" i="39" s="1"/>
  <c r="J199" i="39" s="1"/>
  <c r="H264" i="39" a="1"/>
  <c r="H264" i="39" s="1"/>
  <c r="J264" i="39" s="1"/>
  <c r="H328" i="39" a="1"/>
  <c r="H328" i="39" s="1"/>
  <c r="J328" i="39" s="1"/>
  <c r="H392" i="39" a="1"/>
  <c r="H392" i="39" s="1"/>
  <c r="J392" i="39" s="1"/>
  <c r="H456" i="39" a="1"/>
  <c r="H456" i="39" s="1"/>
  <c r="J456" i="39" s="1"/>
  <c r="O52" i="5" a="1"/>
  <c r="O52" i="5" s="1"/>
  <c r="H176" i="39" a="1"/>
  <c r="H176" i="39" s="1"/>
  <c r="J176" i="39" s="1"/>
  <c r="H240" i="39" a="1"/>
  <c r="H240" i="39" s="1"/>
  <c r="J240" i="39" s="1"/>
  <c r="H305" i="39" a="1"/>
  <c r="H305" i="39" s="1"/>
  <c r="J305" i="39" s="1"/>
  <c r="H369" i="39" a="1"/>
  <c r="H369" i="39" s="1"/>
  <c r="J369" i="39" s="1"/>
  <c r="H433" i="39" a="1"/>
  <c r="H433" i="39" s="1"/>
  <c r="J433" i="39" s="1"/>
  <c r="O78" i="4" a="1"/>
  <c r="O78" i="4" s="1"/>
  <c r="H129" i="39" a="1"/>
  <c r="H129" i="39" s="1"/>
  <c r="J129" i="39" s="1"/>
  <c r="H193" i="39" a="1"/>
  <c r="H193" i="39" s="1"/>
  <c r="J193" i="39" s="1"/>
  <c r="H258" i="39" a="1"/>
  <c r="H258" i="39" s="1"/>
  <c r="J258" i="39" s="1"/>
  <c r="H322" i="39" a="1"/>
  <c r="H322" i="39" s="1"/>
  <c r="J322" i="39" s="1"/>
  <c r="H386" i="39" a="1"/>
  <c r="H386" i="39" s="1"/>
  <c r="J386" i="39" s="1"/>
  <c r="H450" i="39" a="1"/>
  <c r="H450" i="39" s="1"/>
  <c r="J450" i="39" s="1"/>
  <c r="L10" i="5" a="1"/>
  <c r="L10" i="5" s="1"/>
  <c r="H178" i="39" a="1"/>
  <c r="H178" i="39" s="1"/>
  <c r="J178" i="39" s="1"/>
  <c r="H242" i="39" a="1"/>
  <c r="H242" i="39" s="1"/>
  <c r="J242" i="39" s="1"/>
  <c r="H307" i="39" a="1"/>
  <c r="H307" i="39" s="1"/>
  <c r="J307" i="39" s="1"/>
  <c r="H371" i="39" a="1"/>
  <c r="H371" i="39" s="1"/>
  <c r="J371" i="39" s="1"/>
  <c r="H435" i="39" a="1"/>
  <c r="H435" i="39" s="1"/>
  <c r="J435" i="39" s="1"/>
  <c r="N64" i="4" a="1"/>
  <c r="N64" i="4" s="1"/>
  <c r="L54" i="5" a="1"/>
  <c r="L54" i="5" s="1"/>
  <c r="L45" i="5" a="1"/>
  <c r="L45" i="5" s="1"/>
  <c r="O79" i="5" a="1"/>
  <c r="O79" i="5" s="1"/>
  <c r="T77" i="5" s="1" a="1"/>
  <c r="T77" i="5" s="1"/>
  <c r="U77" i="5" s="1"/>
  <c r="N21" i="5" a="1"/>
  <c r="N21" i="5" s="1"/>
  <c r="L34" i="5" a="1"/>
  <c r="L34" i="5" s="1"/>
  <c r="O108" i="5" a="1"/>
  <c r="O108" i="5" s="1"/>
  <c r="T104" i="5" s="1" a="1"/>
  <c r="T104" i="5" s="1"/>
  <c r="U104" i="5" s="1"/>
  <c r="N34" i="5" a="1"/>
  <c r="N34" i="5" s="1"/>
  <c r="N4" i="4" a="1"/>
  <c r="N4" i="4" s="1"/>
  <c r="O15" i="4" a="1"/>
  <c r="O15" i="4" s="1"/>
  <c r="N104" i="4" a="1"/>
  <c r="N104" i="4" s="1"/>
  <c r="L34" i="4" a="1"/>
  <c r="L34" i="4" s="1"/>
  <c r="N98" i="4" a="1"/>
  <c r="N98" i="4" s="1"/>
  <c r="L13" i="4" a="1"/>
  <c r="L13" i="4" s="1"/>
  <c r="N45" i="4" a="1"/>
  <c r="N45" i="4" s="1"/>
  <c r="N89" i="4" a="1"/>
  <c r="N89" i="4" s="1"/>
  <c r="L21" i="4" a="1"/>
  <c r="L21" i="4" s="1"/>
  <c r="L64" i="4" a="1"/>
  <c r="L64" i="4" s="1"/>
  <c r="H8" i="39" a="1"/>
  <c r="H8" i="39" s="1"/>
  <c r="J8" i="39" s="1"/>
  <c r="H72" i="39" a="1"/>
  <c r="H72" i="39" s="1"/>
  <c r="J72" i="39" s="1"/>
  <c r="H17" i="39" a="1"/>
  <c r="H17" i="39" s="1"/>
  <c r="J17" i="39" s="1"/>
  <c r="H81" i="39" a="1"/>
  <c r="H81" i="39" s="1"/>
  <c r="J81" i="39" s="1"/>
  <c r="H74" i="39" a="1"/>
  <c r="H74" i="39" s="1"/>
  <c r="J74" i="39" s="1"/>
  <c r="H34" i="39" a="1"/>
  <c r="H34" i="39" s="1"/>
  <c r="J34" i="39" s="1"/>
  <c r="H51" i="39" a="1"/>
  <c r="H51" i="39" s="1"/>
  <c r="J51" i="39" s="1"/>
  <c r="H36" i="39" a="1"/>
  <c r="H36" i="39" s="1"/>
  <c r="J36" i="39" s="1"/>
  <c r="H100" i="39" a="1"/>
  <c r="H100" i="39" s="1"/>
  <c r="J100" i="39" s="1"/>
  <c r="H13" i="39" a="1"/>
  <c r="H13" i="39" s="1"/>
  <c r="J13" i="39" s="1"/>
  <c r="H85" i="39" a="1"/>
  <c r="H85" i="39" s="1"/>
  <c r="J85" i="39" s="1"/>
  <c r="H5" i="39" a="1"/>
  <c r="H5" i="39" s="1"/>
  <c r="J5" i="39" s="1"/>
  <c r="H54" i="39" a="1"/>
  <c r="H54" i="39" s="1"/>
  <c r="J54" i="39" s="1"/>
  <c r="H15" i="39" a="1"/>
  <c r="H15" i="39" s="1"/>
  <c r="J15" i="39" s="1"/>
  <c r="H79" i="39" a="1"/>
  <c r="H79" i="39" s="1"/>
  <c r="J79" i="39" s="1"/>
  <c r="H123" i="39" a="1"/>
  <c r="H123" i="39" s="1"/>
  <c r="J123" i="39" s="1"/>
  <c r="H187" i="39" a="1"/>
  <c r="H187" i="39" s="1"/>
  <c r="J187" i="39" s="1"/>
  <c r="H252" i="39" a="1"/>
  <c r="H252" i="39" s="1"/>
  <c r="J252" i="39" s="1"/>
  <c r="H316" i="39" a="1"/>
  <c r="H316" i="39" s="1"/>
  <c r="J316" i="39" s="1"/>
  <c r="H380" i="39" a="1"/>
  <c r="H380" i="39" s="1"/>
  <c r="J380" i="39" s="1"/>
  <c r="H444" i="39" a="1"/>
  <c r="H444" i="39" s="1"/>
  <c r="J444" i="39" s="1"/>
  <c r="L62" i="4" a="1"/>
  <c r="L62" i="4" s="1"/>
  <c r="H164" i="39" a="1"/>
  <c r="H164" i="39" s="1"/>
  <c r="J164" i="39" s="1"/>
  <c r="H228" i="39" a="1"/>
  <c r="H228" i="39" s="1"/>
  <c r="J228" i="39" s="1"/>
  <c r="H293" i="39" a="1"/>
  <c r="H293" i="39" s="1"/>
  <c r="J293" i="39" s="1"/>
  <c r="H357" i="39" a="1"/>
  <c r="H357" i="39" s="1"/>
  <c r="J357" i="39" s="1"/>
  <c r="H421" i="39" a="1"/>
  <c r="H421" i="39" s="1"/>
  <c r="J421" i="39" s="1"/>
  <c r="N15" i="4" a="1"/>
  <c r="N15" i="4" s="1"/>
  <c r="H149" i="39" a="1"/>
  <c r="H149" i="39" s="1"/>
  <c r="J149" i="39" s="1"/>
  <c r="H213" i="39" a="1"/>
  <c r="H213" i="39" s="1"/>
  <c r="J213" i="39" s="1"/>
  <c r="H278" i="39" a="1"/>
  <c r="H278" i="39" s="1"/>
  <c r="J278" i="39" s="1"/>
  <c r="H342" i="39" a="1"/>
  <c r="H342" i="39" s="1"/>
  <c r="J342" i="39" s="1"/>
  <c r="H406" i="39" a="1"/>
  <c r="H406" i="39" s="1"/>
  <c r="J406" i="39" s="1"/>
  <c r="N11" i="4" a="1"/>
  <c r="N11" i="4" s="1"/>
  <c r="O34" i="5" a="1"/>
  <c r="O34" i="5" s="1"/>
  <c r="H134" i="39" a="1"/>
  <c r="H134" i="39" s="1"/>
  <c r="J134" i="39" s="1"/>
  <c r="H198" i="39" a="1"/>
  <c r="H198" i="39" s="1"/>
  <c r="J198" i="39" s="1"/>
  <c r="H263" i="39" a="1"/>
  <c r="H263" i="39" s="1"/>
  <c r="J263" i="39" s="1"/>
  <c r="H327" i="39" a="1"/>
  <c r="H327" i="39" s="1"/>
  <c r="J327" i="39" s="1"/>
  <c r="H391" i="39" a="1"/>
  <c r="H391" i="39" s="1"/>
  <c r="J391" i="39" s="1"/>
  <c r="H455" i="39" a="1"/>
  <c r="H455" i="39" s="1"/>
  <c r="J455" i="39" s="1"/>
  <c r="H143" i="39" a="1"/>
  <c r="H143" i="39" s="1"/>
  <c r="J143" i="39" s="1"/>
  <c r="H207" i="39" a="1"/>
  <c r="H207" i="39" s="1"/>
  <c r="J207" i="39" s="1"/>
  <c r="H272" i="39" a="1"/>
  <c r="H272" i="39" s="1"/>
  <c r="J272" i="39" s="1"/>
  <c r="H336" i="39" a="1"/>
  <c r="H336" i="39" s="1"/>
  <c r="J336" i="39" s="1"/>
  <c r="H400" i="39" a="1"/>
  <c r="H400" i="39" s="1"/>
  <c r="J400" i="39" s="1"/>
  <c r="N25" i="4" a="1"/>
  <c r="N25" i="4" s="1"/>
  <c r="H120" i="39" a="1"/>
  <c r="H120" i="39" s="1"/>
  <c r="J120" i="39" s="1"/>
  <c r="H184" i="39" a="1"/>
  <c r="H184" i="39" s="1"/>
  <c r="J184" i="39" s="1"/>
  <c r="H249" i="39" a="1"/>
  <c r="H249" i="39" s="1"/>
  <c r="J249" i="39" s="1"/>
  <c r="H313" i="39" a="1"/>
  <c r="H313" i="39" s="1"/>
  <c r="J313" i="39" s="1"/>
  <c r="H377" i="39" a="1"/>
  <c r="H377" i="39" s="1"/>
  <c r="J377" i="39" s="1"/>
  <c r="H441" i="39" a="1"/>
  <c r="H441" i="39" s="1"/>
  <c r="J441" i="39" s="1"/>
  <c r="L96" i="4" a="1"/>
  <c r="L96" i="4" s="1"/>
  <c r="H137" i="39" a="1"/>
  <c r="H137" i="39" s="1"/>
  <c r="J137" i="39" s="1"/>
  <c r="H201" i="39" a="1"/>
  <c r="H201" i="39" s="1"/>
  <c r="J201" i="39" s="1"/>
  <c r="H266" i="39" a="1"/>
  <c r="H266" i="39" s="1"/>
  <c r="J266" i="39" s="1"/>
  <c r="H330" i="39" a="1"/>
  <c r="H330" i="39" s="1"/>
  <c r="J330" i="39" s="1"/>
  <c r="H394" i="39" a="1"/>
  <c r="H394" i="39" s="1"/>
  <c r="J394" i="39" s="1"/>
  <c r="H458" i="39" a="1"/>
  <c r="H458" i="39" s="1"/>
  <c r="J458" i="39" s="1"/>
  <c r="L27" i="5" a="1"/>
  <c r="L27" i="5" s="1"/>
  <c r="H186" i="39" a="1"/>
  <c r="H186" i="39" s="1"/>
  <c r="J186" i="39" s="1"/>
  <c r="H251" i="39" a="1"/>
  <c r="H251" i="39" s="1"/>
  <c r="J251" i="39" s="1"/>
  <c r="H315" i="39" a="1"/>
  <c r="H315" i="39" s="1"/>
  <c r="J315" i="39" s="1"/>
  <c r="H379" i="39" a="1"/>
  <c r="H379" i="39" s="1"/>
  <c r="J379" i="39" s="1"/>
  <c r="H443" i="39" a="1"/>
  <c r="H443" i="39" s="1"/>
  <c r="J443" i="39" s="1"/>
  <c r="N105" i="4" a="1"/>
  <c r="N105" i="4" s="1"/>
  <c r="O63" i="5" a="1"/>
  <c r="O63" i="5" s="1"/>
  <c r="N25" i="5" a="1"/>
  <c r="N25" i="5" s="1"/>
  <c r="O8" i="5" a="1"/>
  <c r="O8" i="5" s="1"/>
  <c r="L43" i="5" a="1"/>
  <c r="L43" i="5" s="1"/>
  <c r="O115" i="5" a="1"/>
  <c r="O115" i="5" s="1"/>
  <c r="N43" i="5" a="1"/>
  <c r="N43" i="5" s="1"/>
  <c r="O25" i="4" a="1"/>
  <c r="O25" i="4" s="1"/>
  <c r="O105" i="4" a="1"/>
  <c r="O105" i="4" s="1"/>
  <c r="L43" i="4" a="1"/>
  <c r="L43" i="4" s="1"/>
  <c r="O100" i="4" a="1"/>
  <c r="O100" i="4" s="1"/>
  <c r="T95" i="4" s="1" a="1"/>
  <c r="O18" i="4" a="1"/>
  <c r="O18" i="4" s="1"/>
  <c r="N52" i="4" a="1"/>
  <c r="N52" i="4" s="1"/>
  <c r="O104" i="4" a="1"/>
  <c r="O104" i="4" s="1"/>
  <c r="L25" i="4" a="1"/>
  <c r="L25" i="4" s="1"/>
  <c r="L70" i="4" a="1"/>
  <c r="L70" i="4" s="1"/>
  <c r="N69" i="4" a="1"/>
  <c r="N69" i="4" s="1"/>
  <c r="H16" i="39" a="1"/>
  <c r="H16" i="39" s="1"/>
  <c r="J16" i="39" s="1"/>
  <c r="H80" i="39" a="1"/>
  <c r="H80" i="39" s="1"/>
  <c r="J80" i="39" s="1"/>
  <c r="H25" i="39" a="1"/>
  <c r="H25" i="39" s="1"/>
  <c r="J25" i="39" s="1"/>
  <c r="H89" i="39" a="1"/>
  <c r="H89" i="39" s="1"/>
  <c r="J89" i="39" s="1"/>
  <c r="H82" i="39" a="1"/>
  <c r="H82" i="39" s="1"/>
  <c r="J82" i="39" s="1"/>
  <c r="H50" i="39" a="1"/>
  <c r="H50" i="39" s="1"/>
  <c r="J50" i="39" s="1"/>
  <c r="H59" i="39" a="1"/>
  <c r="H59" i="39" s="1"/>
  <c r="J59" i="39" s="1"/>
  <c r="H44" i="39" a="1"/>
  <c r="H44" i="39" s="1"/>
  <c r="J44" i="39" s="1"/>
  <c r="H108" i="39" a="1"/>
  <c r="H108" i="39" s="1"/>
  <c r="J108" i="39" s="1"/>
  <c r="H29" i="39" a="1"/>
  <c r="H29" i="39" s="1"/>
  <c r="J29" i="39" s="1"/>
  <c r="H93" i="39" a="1"/>
  <c r="H93" i="39" s="1"/>
  <c r="J93" i="39" s="1"/>
  <c r="H21" i="39" a="1"/>
  <c r="H21" i="39" s="1"/>
  <c r="J21" i="39" s="1"/>
  <c r="H62" i="39" a="1"/>
  <c r="H62" i="39" s="1"/>
  <c r="J62" i="39" s="1"/>
  <c r="H23" i="39" a="1"/>
  <c r="H23" i="39" s="1"/>
  <c r="J23" i="39" s="1"/>
  <c r="H87" i="39" a="1"/>
  <c r="H87" i="39" s="1"/>
  <c r="J87" i="39" s="1"/>
  <c r="H131" i="39" a="1"/>
  <c r="H131" i="39" s="1"/>
  <c r="J131" i="39" s="1"/>
  <c r="H195" i="39" a="1"/>
  <c r="H195" i="39" s="1"/>
  <c r="J195" i="39" s="1"/>
  <c r="H260" i="39" a="1"/>
  <c r="H260" i="39" s="1"/>
  <c r="J260" i="39" s="1"/>
  <c r="H324" i="39" a="1"/>
  <c r="H324" i="39" s="1"/>
  <c r="J324" i="39" s="1"/>
  <c r="H388" i="39" a="1"/>
  <c r="H388" i="39" s="1"/>
  <c r="J388" i="39" s="1"/>
  <c r="H452" i="39" a="1"/>
  <c r="H452" i="39" s="1"/>
  <c r="J452" i="39" s="1"/>
  <c r="N68" i="4" a="1"/>
  <c r="N68" i="4" s="1"/>
  <c r="H172" i="39" a="1"/>
  <c r="H172" i="39" s="1"/>
  <c r="J172" i="39" s="1"/>
  <c r="H236" i="39" a="1"/>
  <c r="H236" i="39" s="1"/>
  <c r="J236" i="39" s="1"/>
  <c r="H301" i="39" a="1"/>
  <c r="H301" i="39" s="1"/>
  <c r="J301" i="39" s="1"/>
  <c r="H365" i="39" a="1"/>
  <c r="H365" i="39" s="1"/>
  <c r="J365" i="39" s="1"/>
  <c r="H429" i="39" a="1"/>
  <c r="H429" i="39" s="1"/>
  <c r="J429" i="39" s="1"/>
  <c r="N36" i="4" a="1"/>
  <c r="N36" i="4" s="1"/>
  <c r="H157" i="39" a="1"/>
  <c r="H157" i="39" s="1"/>
  <c r="J157" i="39" s="1"/>
  <c r="H221" i="39" a="1"/>
  <c r="H221" i="39" s="1"/>
  <c r="J221" i="39" s="1"/>
  <c r="H286" i="39" a="1"/>
  <c r="H286" i="39" s="1"/>
  <c r="J286" i="39" s="1"/>
  <c r="H350" i="39" a="1"/>
  <c r="H350" i="39" s="1"/>
  <c r="J350" i="39" s="1"/>
  <c r="H414" i="39" a="1"/>
  <c r="H414" i="39" s="1"/>
  <c r="J414" i="39" s="1"/>
  <c r="N21" i="4" a="1"/>
  <c r="N21" i="4" s="1"/>
  <c r="O61" i="5" a="1"/>
  <c r="O61" i="5" s="1"/>
  <c r="H142" i="39" a="1"/>
  <c r="H142" i="39" s="1"/>
  <c r="J142" i="39" s="1"/>
  <c r="H206" i="39" a="1"/>
  <c r="H206" i="39" s="1"/>
  <c r="J206" i="39" s="1"/>
  <c r="H271" i="39" a="1"/>
  <c r="H271" i="39" s="1"/>
  <c r="J271" i="39" s="1"/>
  <c r="H335" i="39" a="1"/>
  <c r="H335" i="39" s="1"/>
  <c r="J335" i="39" s="1"/>
  <c r="H399" i="39" a="1"/>
  <c r="H399" i="39" s="1"/>
  <c r="J399" i="39" s="1"/>
  <c r="L7" i="4" a="1"/>
  <c r="L7" i="4" s="1"/>
  <c r="H151" i="39" a="1"/>
  <c r="H151" i="39" s="1"/>
  <c r="J151" i="39" s="1"/>
  <c r="H215" i="39" a="1"/>
  <c r="H215" i="39" s="1"/>
  <c r="J215" i="39" s="1"/>
  <c r="H280" i="39" a="1"/>
  <c r="H280" i="39" s="1"/>
  <c r="J280" i="39" s="1"/>
  <c r="H344" i="39" a="1"/>
  <c r="H344" i="39" s="1"/>
  <c r="J344" i="39" s="1"/>
  <c r="H408" i="39" a="1"/>
  <c r="H408" i="39" s="1"/>
  <c r="J408" i="39" s="1"/>
  <c r="N70" i="4" a="1"/>
  <c r="N70" i="4" s="1"/>
  <c r="H128" i="39" a="1"/>
  <c r="H128" i="39" s="1"/>
  <c r="J128" i="39" s="1"/>
  <c r="H192" i="39" a="1"/>
  <c r="H192" i="39" s="1"/>
  <c r="J192" i="39" s="1"/>
  <c r="H257" i="39" a="1"/>
  <c r="H257" i="39" s="1"/>
  <c r="J257" i="39" s="1"/>
  <c r="H321" i="39" a="1"/>
  <c r="H321" i="39" s="1"/>
  <c r="J321" i="39" s="1"/>
  <c r="H385" i="39" a="1"/>
  <c r="H385" i="39" s="1"/>
  <c r="J385" i="39" s="1"/>
  <c r="H449" i="39" a="1"/>
  <c r="H449" i="39" s="1"/>
  <c r="J449" i="39" s="1"/>
  <c r="N100" i="4" a="1"/>
  <c r="N100" i="4" s="1"/>
  <c r="H145" i="39" a="1"/>
  <c r="H145" i="39" s="1"/>
  <c r="J145" i="39" s="1"/>
  <c r="H209" i="39" a="1"/>
  <c r="H209" i="39" s="1"/>
  <c r="J209" i="39" s="1"/>
  <c r="H274" i="39" a="1"/>
  <c r="H274" i="39" s="1"/>
  <c r="J274" i="39" s="1"/>
  <c r="H338" i="39" a="1"/>
  <c r="H338" i="39" s="1"/>
  <c r="J338" i="39" s="1"/>
  <c r="H402" i="39" a="1"/>
  <c r="H402" i="39" s="1"/>
  <c r="J402" i="39" s="1"/>
  <c r="O42" i="4" a="1"/>
  <c r="O42" i="4" s="1"/>
  <c r="O97" i="5" a="1"/>
  <c r="O97" i="5" s="1"/>
  <c r="H194" i="39" a="1"/>
  <c r="H194" i="39" s="1"/>
  <c r="J194" i="39" s="1"/>
  <c r="H259" i="39" a="1"/>
  <c r="H259" i="39" s="1"/>
  <c r="J259" i="39" s="1"/>
  <c r="H323" i="39" a="1"/>
  <c r="H323" i="39" s="1"/>
  <c r="J323" i="39" s="1"/>
  <c r="H387" i="39" a="1"/>
  <c r="H387" i="39" s="1"/>
  <c r="J387" i="39" s="1"/>
  <c r="H451" i="39" a="1"/>
  <c r="H451" i="39" s="1"/>
  <c r="J451" i="39" s="1"/>
  <c r="L21" i="5" a="1"/>
  <c r="L21" i="5" s="1"/>
  <c r="N63" i="5" a="1"/>
  <c r="N63" i="5" s="1"/>
  <c r="O72" i="5" a="1"/>
  <c r="O72" i="5" s="1"/>
  <c r="N79" i="5" a="1"/>
  <c r="N79" i="5" s="1"/>
  <c r="O31" i="5" a="1"/>
  <c r="O31" i="5" s="1"/>
  <c r="O12" i="5" a="1"/>
  <c r="O12" i="5" s="1"/>
  <c r="L52" i="5" a="1"/>
  <c r="L52" i="5" s="1"/>
  <c r="N113" i="5" a="1"/>
  <c r="N113" i="5" s="1"/>
  <c r="R113" i="5" s="1" a="1"/>
  <c r="R113" i="5" s="1"/>
  <c r="S113" i="5" s="1"/>
  <c r="N52" i="5" a="1"/>
  <c r="N52" i="5" s="1"/>
  <c r="R50" i="5" s="1" a="1"/>
  <c r="R50" i="5" s="1"/>
  <c r="S50" i="5" s="1"/>
  <c r="L4" i="4" a="1"/>
  <c r="L4" i="4" s="1"/>
  <c r="N59" i="4" a="1"/>
  <c r="N59" i="4" s="1"/>
  <c r="N107" i="4" a="1"/>
  <c r="N107" i="4" s="1"/>
  <c r="O106" i="4" a="1"/>
  <c r="O106" i="4" s="1"/>
  <c r="O54" i="4" a="1"/>
  <c r="O54" i="4" s="1"/>
  <c r="O33" i="4" a="1"/>
  <c r="O33" i="4" s="1"/>
  <c r="L72" i="4" a="1"/>
  <c r="L72" i="4" s="1"/>
  <c r="N73" i="4" a="1"/>
  <c r="N73" i="4" s="1"/>
  <c r="H24" i="39" a="1"/>
  <c r="H24" i="39" s="1"/>
  <c r="J24" i="39" s="1"/>
  <c r="H88" i="39" a="1"/>
  <c r="H88" i="39" s="1"/>
  <c r="J88" i="39" s="1"/>
  <c r="H33" i="39" a="1"/>
  <c r="H33" i="39" s="1"/>
  <c r="J33" i="39" s="1"/>
  <c r="H97" i="39" a="1"/>
  <c r="H97" i="39" s="1"/>
  <c r="J97" i="39" s="1"/>
  <c r="H90" i="39" a="1"/>
  <c r="H90" i="39" s="1"/>
  <c r="J90" i="39" s="1"/>
  <c r="H66" i="39" a="1"/>
  <c r="H66" i="39" s="1"/>
  <c r="J66" i="39" s="1"/>
  <c r="H67" i="39" a="1"/>
  <c r="H67" i="39" s="1"/>
  <c r="J67" i="39" s="1"/>
  <c r="H52" i="39" a="1"/>
  <c r="H52" i="39" s="1"/>
  <c r="J52" i="39" s="1"/>
  <c r="H116" i="39" a="1"/>
  <c r="H116" i="39" s="1"/>
  <c r="J116" i="39" s="1"/>
  <c r="H37" i="39" a="1"/>
  <c r="H37" i="39" s="1"/>
  <c r="J37" i="39" s="1"/>
  <c r="H101" i="39" a="1"/>
  <c r="H101" i="39" s="1"/>
  <c r="J101" i="39" s="1"/>
  <c r="H6" i="39" a="1"/>
  <c r="H6" i="39" s="1"/>
  <c r="J6" i="39" s="1"/>
  <c r="H70" i="39" a="1"/>
  <c r="H70" i="39" s="1"/>
  <c r="J70" i="39" s="1"/>
  <c r="H31" i="39" a="1"/>
  <c r="H31" i="39" s="1"/>
  <c r="J31" i="39" s="1"/>
  <c r="H95" i="39" a="1"/>
  <c r="H95" i="39" s="1"/>
  <c r="J95" i="39" s="1"/>
  <c r="H139" i="39" a="1"/>
  <c r="H139" i="39" s="1"/>
  <c r="J139" i="39" s="1"/>
  <c r="H203" i="39" a="1"/>
  <c r="H203" i="39" s="1"/>
  <c r="J203" i="39" s="1"/>
  <c r="H268" i="39" a="1"/>
  <c r="H268" i="39" s="1"/>
  <c r="J268" i="39" s="1"/>
  <c r="H332" i="39" a="1"/>
  <c r="H332" i="39" s="1"/>
  <c r="J332" i="39" s="1"/>
  <c r="H396" i="39" a="1"/>
  <c r="H396" i="39" s="1"/>
  <c r="J396" i="39" s="1"/>
  <c r="H460" i="39" a="1"/>
  <c r="H460" i="39" s="1"/>
  <c r="J460" i="39" s="1"/>
  <c r="O89" i="4" a="1"/>
  <c r="O89" i="4" s="1"/>
  <c r="H180" i="39" a="1"/>
  <c r="H180" i="39" s="1"/>
  <c r="J180" i="39" s="1"/>
  <c r="H244" i="39" a="1"/>
  <c r="H244" i="39" s="1"/>
  <c r="J244" i="39" s="1"/>
  <c r="H309" i="39" a="1"/>
  <c r="H309" i="39" s="1"/>
  <c r="J309" i="39" s="1"/>
  <c r="H373" i="39" a="1"/>
  <c r="H373" i="39" s="1"/>
  <c r="J373" i="39" s="1"/>
  <c r="H437" i="39" a="1"/>
  <c r="H437" i="39" s="1"/>
  <c r="J437" i="39" s="1"/>
  <c r="O45" i="4" a="1"/>
  <c r="O45" i="4" s="1"/>
  <c r="H165" i="39" a="1"/>
  <c r="H165" i="39" s="1"/>
  <c r="J165" i="39" s="1"/>
  <c r="H229" i="39" a="1"/>
  <c r="H229" i="39" s="1"/>
  <c r="J229" i="39" s="1"/>
  <c r="H294" i="39" a="1"/>
  <c r="H294" i="39" s="1"/>
  <c r="J294" i="39" s="1"/>
  <c r="H358" i="39" a="1"/>
  <c r="H358" i="39" s="1"/>
  <c r="J358" i="39" s="1"/>
  <c r="H422" i="39" a="1"/>
  <c r="H422" i="39" s="1"/>
  <c r="J422" i="39" s="1"/>
  <c r="L27" i="4" a="1"/>
  <c r="L27" i="4" s="1"/>
  <c r="O88" i="5" a="1"/>
  <c r="O88" i="5" s="1"/>
  <c r="H150" i="39" a="1"/>
  <c r="H150" i="39" s="1"/>
  <c r="J150" i="39" s="1"/>
  <c r="H214" i="39" a="1"/>
  <c r="H214" i="39" s="1"/>
  <c r="J214" i="39" s="1"/>
  <c r="H279" i="39" a="1"/>
  <c r="H279" i="39" s="1"/>
  <c r="J279" i="39" s="1"/>
  <c r="H343" i="39" a="1"/>
  <c r="H343" i="39" s="1"/>
  <c r="J343" i="39" s="1"/>
  <c r="H407" i="39" a="1"/>
  <c r="H407" i="39" s="1"/>
  <c r="J407" i="39" s="1"/>
  <c r="N41" i="4" a="1"/>
  <c r="N41" i="4" s="1"/>
  <c r="H159" i="39" a="1"/>
  <c r="H159" i="39" s="1"/>
  <c r="J159" i="39" s="1"/>
  <c r="H223" i="39" a="1"/>
  <c r="H223" i="39" s="1"/>
  <c r="J223" i="39" s="1"/>
  <c r="H288" i="39" a="1"/>
  <c r="H288" i="39" s="1"/>
  <c r="J288" i="39" s="1"/>
  <c r="H352" i="39" a="1"/>
  <c r="H352" i="39" s="1"/>
  <c r="J352" i="39" s="1"/>
  <c r="H416" i="39" a="1"/>
  <c r="H416" i="39" s="1"/>
  <c r="J416" i="39" s="1"/>
  <c r="N72" i="4" a="1"/>
  <c r="N72" i="4" s="1"/>
  <c r="H136" i="39" a="1"/>
  <c r="H136" i="39" s="1"/>
  <c r="J136" i="39" s="1"/>
  <c r="H200" i="39" a="1"/>
  <c r="H200" i="39" s="1"/>
  <c r="J200" i="39" s="1"/>
  <c r="H265" i="39" a="1"/>
  <c r="H265" i="39" s="1"/>
  <c r="J265" i="39" s="1"/>
  <c r="H329" i="39" a="1"/>
  <c r="H329" i="39" s="1"/>
  <c r="J329" i="39" s="1"/>
  <c r="H393" i="39" a="1"/>
  <c r="H393" i="39" s="1"/>
  <c r="J393" i="39" s="1"/>
  <c r="H457" i="39" a="1"/>
  <c r="H457" i="39" s="1"/>
  <c r="J457" i="39" s="1"/>
  <c r="N109" i="4" a="1"/>
  <c r="N109" i="4" s="1"/>
  <c r="H153" i="39" a="1"/>
  <c r="H153" i="39" s="1"/>
  <c r="J153" i="39" s="1"/>
  <c r="H217" i="39" a="1"/>
  <c r="H217" i="39" s="1"/>
  <c r="J217" i="39" s="1"/>
  <c r="H282" i="39" a="1"/>
  <c r="H282" i="39" s="1"/>
  <c r="J282" i="39" s="1"/>
  <c r="H346" i="39" a="1"/>
  <c r="H346" i="39" s="1"/>
  <c r="J346" i="39" s="1"/>
  <c r="H410" i="39" a="1"/>
  <c r="H410" i="39" s="1"/>
  <c r="J410" i="39" s="1"/>
  <c r="N53" i="4" a="1"/>
  <c r="N53" i="4" s="1"/>
  <c r="H138" i="39" a="1"/>
  <c r="H138" i="39" s="1"/>
  <c r="J138" i="39" s="1"/>
  <c r="H202" i="39" a="1"/>
  <c r="H202" i="39" s="1"/>
  <c r="J202" i="39" s="1"/>
  <c r="H267" i="39" a="1"/>
  <c r="H267" i="39" s="1"/>
  <c r="J267" i="39" s="1"/>
  <c r="H331" i="39" a="1"/>
  <c r="H331" i="39" s="1"/>
  <c r="J331" i="39" s="1"/>
  <c r="H395" i="39" a="1"/>
  <c r="H395" i="39" s="1"/>
  <c r="J395" i="39" s="1"/>
  <c r="H459" i="39" a="1"/>
  <c r="H459" i="39" s="1"/>
  <c r="J459" i="39" s="1"/>
  <c r="O32" i="5" a="1"/>
  <c r="O32" i="5" s="1"/>
  <c r="L63" i="5" a="1"/>
  <c r="L63" i="5" s="1"/>
  <c r="N72" i="5" a="1"/>
  <c r="N72" i="5" s="1"/>
  <c r="L79" i="5" a="1"/>
  <c r="L79" i="5" s="1"/>
  <c r="L90" i="5" a="1"/>
  <c r="L90" i="5" s="1"/>
  <c r="L18" i="5" a="1"/>
  <c r="L18" i="5" s="1"/>
  <c r="L61" i="5" a="1"/>
  <c r="L61" i="5" s="1"/>
  <c r="N61" i="5" a="1"/>
  <c r="N61" i="5" s="1"/>
  <c r="R59" i="5" s="1" a="1"/>
  <c r="O60" i="4" a="1"/>
  <c r="O60" i="4" s="1"/>
  <c r="O109" i="4" a="1"/>
  <c r="O109" i="4" s="1"/>
  <c r="O68" i="4" a="1"/>
  <c r="O68" i="4" s="1"/>
  <c r="O108" i="4" a="1"/>
  <c r="O108" i="4" s="1"/>
  <c r="N33" i="4" a="1"/>
  <c r="N33" i="4" s="1"/>
  <c r="O59" i="4" a="1"/>
  <c r="O59" i="4" s="1"/>
  <c r="L114" i="4" a="1"/>
  <c r="L114" i="4" s="1"/>
  <c r="N78" i="4" a="1"/>
  <c r="N78" i="4" s="1"/>
  <c r="R77" i="4" s="1" a="1"/>
  <c r="R77" i="4" s="1"/>
  <c r="S77" i="4" s="1"/>
  <c r="L100" i="4" a="1"/>
  <c r="L100" i="4" s="1"/>
  <c r="H32" i="39" a="1"/>
  <c r="H32" i="39" s="1"/>
  <c r="J32" i="39" s="1"/>
  <c r="H96" i="39" a="1"/>
  <c r="H96" i="39" s="1"/>
  <c r="J96" i="39" s="1"/>
  <c r="H41" i="39" a="1"/>
  <c r="H41" i="39" s="1"/>
  <c r="J41" i="39" s="1"/>
  <c r="H105" i="39" a="1"/>
  <c r="H105" i="39" s="1"/>
  <c r="J105" i="39" s="1"/>
  <c r="H98" i="39" a="1"/>
  <c r="H98" i="39" s="1"/>
  <c r="J98" i="39" s="1"/>
  <c r="H11" i="39" a="1"/>
  <c r="H11" i="39" s="1"/>
  <c r="J11" i="39" s="1"/>
  <c r="H75" i="39" a="1"/>
  <c r="H75" i="39" s="1"/>
  <c r="J75" i="39" s="1"/>
  <c r="H60" i="39" a="1"/>
  <c r="H60" i="39" s="1"/>
  <c r="J60" i="39" s="1"/>
  <c r="H124" i="39" a="1"/>
  <c r="H124" i="39" s="1"/>
  <c r="J124" i="39" s="1"/>
  <c r="H45" i="39" a="1"/>
  <c r="H45" i="39" s="1"/>
  <c r="J45" i="39" s="1"/>
  <c r="H109" i="39" a="1"/>
  <c r="H109" i="39" s="1"/>
  <c r="J109" i="39" s="1"/>
  <c r="H14" i="39" a="1"/>
  <c r="H14" i="39" s="1"/>
  <c r="J14" i="39" s="1"/>
  <c r="H78" i="39" a="1"/>
  <c r="H78" i="39" s="1"/>
  <c r="J78" i="39" s="1"/>
  <c r="H39" i="39" a="1"/>
  <c r="H39" i="39" s="1"/>
  <c r="J39" i="39" s="1"/>
  <c r="H103" i="39" a="1"/>
  <c r="H103" i="39" s="1"/>
  <c r="J103" i="39" s="1"/>
  <c r="H147" i="39" a="1"/>
  <c r="H147" i="39" s="1"/>
  <c r="J147" i="39" s="1"/>
  <c r="H211" i="39" a="1"/>
  <c r="H211" i="39" s="1"/>
  <c r="J211" i="39" s="1"/>
  <c r="H276" i="39" a="1"/>
  <c r="H276" i="39" s="1"/>
  <c r="J276" i="39" s="1"/>
  <c r="H340" i="39" a="1"/>
  <c r="H340" i="39" s="1"/>
  <c r="J340" i="39" s="1"/>
  <c r="H404" i="39" a="1"/>
  <c r="H404" i="39" s="1"/>
  <c r="J404" i="39" s="1"/>
  <c r="L5" i="4" a="1"/>
  <c r="L5" i="4" s="1"/>
  <c r="L106" i="4" a="1"/>
  <c r="L106" i="4" s="1"/>
  <c r="H188" i="39" a="1"/>
  <c r="H188" i="39" s="1"/>
  <c r="J188" i="39" s="1"/>
  <c r="H253" i="39" a="1"/>
  <c r="H253" i="39" s="1"/>
  <c r="J253" i="39" s="1"/>
  <c r="H317" i="39" a="1"/>
  <c r="H317" i="39" s="1"/>
  <c r="J317" i="39" s="1"/>
  <c r="H381" i="39" a="1"/>
  <c r="H381" i="39" s="1"/>
  <c r="J381" i="39" s="1"/>
  <c r="H445" i="39" a="1"/>
  <c r="H445" i="39" s="1"/>
  <c r="J445" i="39" s="1"/>
  <c r="L90" i="4" a="1"/>
  <c r="L90" i="4" s="1"/>
  <c r="H173" i="39" a="1"/>
  <c r="H173" i="39" s="1"/>
  <c r="J173" i="39" s="1"/>
  <c r="H237" i="39" a="1"/>
  <c r="H237" i="39" s="1"/>
  <c r="J237" i="39" s="1"/>
  <c r="H302" i="39" a="1"/>
  <c r="H302" i="39" s="1"/>
  <c r="J302" i="39" s="1"/>
  <c r="H366" i="39" a="1"/>
  <c r="H366" i="39" s="1"/>
  <c r="J366" i="39" s="1"/>
  <c r="H430" i="39" a="1"/>
  <c r="H430" i="39" s="1"/>
  <c r="J430" i="39" s="1"/>
  <c r="L54" i="4" a="1"/>
  <c r="L54" i="4" s="1"/>
  <c r="L108" i="5" a="1"/>
  <c r="L108" i="5" s="1"/>
  <c r="H158" i="39" a="1"/>
  <c r="H158" i="39" s="1"/>
  <c r="J158" i="39" s="1"/>
  <c r="H222" i="39" a="1"/>
  <c r="H222" i="39" s="1"/>
  <c r="J222" i="39" s="1"/>
  <c r="H287" i="39" a="1"/>
  <c r="H287" i="39" s="1"/>
  <c r="J287" i="39" s="1"/>
  <c r="H351" i="39" a="1"/>
  <c r="H351" i="39" s="1"/>
  <c r="J351" i="39" s="1"/>
  <c r="H415" i="39" a="1"/>
  <c r="H415" i="39" s="1"/>
  <c r="J415" i="39" s="1"/>
  <c r="O91" i="4" a="1"/>
  <c r="O91" i="4" s="1"/>
  <c r="H167" i="39" a="1"/>
  <c r="H167" i="39" s="1"/>
  <c r="J167" i="39" s="1"/>
  <c r="H231" i="39" a="1"/>
  <c r="H231" i="39" s="1"/>
  <c r="J231" i="39" s="1"/>
  <c r="H296" i="39" a="1"/>
  <c r="H296" i="39" s="1"/>
  <c r="J296" i="39" s="1"/>
  <c r="H360" i="39" a="1"/>
  <c r="H360" i="39" s="1"/>
  <c r="J360" i="39" s="1"/>
  <c r="H424" i="39" a="1"/>
  <c r="H424" i="39" s="1"/>
  <c r="J424" i="39" s="1"/>
  <c r="O87" i="4" a="1"/>
  <c r="O87" i="4" s="1"/>
  <c r="H144" i="39" a="1"/>
  <c r="H144" i="39" s="1"/>
  <c r="J144" i="39" s="1"/>
  <c r="H208" i="39" a="1"/>
  <c r="H208" i="39" s="1"/>
  <c r="J208" i="39" s="1"/>
  <c r="H273" i="39" a="1"/>
  <c r="H273" i="39" s="1"/>
  <c r="J273" i="39" s="1"/>
  <c r="H337" i="39" a="1"/>
  <c r="H337" i="39" s="1"/>
  <c r="J337" i="39" s="1"/>
  <c r="H401" i="39" a="1"/>
  <c r="H401" i="39" s="1"/>
  <c r="J401" i="39" s="1"/>
  <c r="L19" i="4" a="1"/>
  <c r="L19" i="4" s="1"/>
  <c r="N6" i="5" a="1"/>
  <c r="N6" i="5" s="1"/>
  <c r="H161" i="39" a="1"/>
  <c r="H161" i="39" s="1"/>
  <c r="J161" i="39" s="1"/>
  <c r="H225" i="39" a="1"/>
  <c r="H225" i="39" s="1"/>
  <c r="J225" i="39" s="1"/>
  <c r="H290" i="39" a="1"/>
  <c r="H290" i="39" s="1"/>
  <c r="J290" i="39" s="1"/>
  <c r="H354" i="39" a="1"/>
  <c r="H354" i="39" s="1"/>
  <c r="J354" i="39" s="1"/>
  <c r="H418" i="39" a="1"/>
  <c r="H418" i="39" s="1"/>
  <c r="J418" i="39" s="1"/>
  <c r="O79" i="4" a="1"/>
  <c r="O79" i="4" s="1"/>
  <c r="H146" i="39" a="1"/>
  <c r="H146" i="39" s="1"/>
  <c r="J146" i="39" s="1"/>
  <c r="H210" i="39" a="1"/>
  <c r="H210" i="39" s="1"/>
  <c r="J210" i="39" s="1"/>
  <c r="H275" i="39" a="1"/>
  <c r="H275" i="39" s="1"/>
  <c r="J275" i="39" s="1"/>
  <c r="H339" i="39" a="1"/>
  <c r="H339" i="39" s="1"/>
  <c r="J339" i="39" s="1"/>
  <c r="H403" i="39" a="1"/>
  <c r="H403" i="39" s="1"/>
  <c r="J403" i="39" s="1"/>
  <c r="O13" i="4" a="1"/>
  <c r="O13" i="4" s="1"/>
  <c r="O90" i="5" a="1"/>
  <c r="O90" i="5" s="1"/>
  <c r="L72" i="5" a="1"/>
  <c r="L72" i="5" s="1"/>
  <c r="O6" i="5" a="1"/>
  <c r="O6" i="5" s="1"/>
  <c r="T4" i="5" s="1" a="1"/>
  <c r="T4" i="5" s="1"/>
  <c r="U4" i="5" s="1"/>
  <c r="L97" i="5" a="1"/>
  <c r="L97" i="5" s="1"/>
  <c r="O21" i="5" a="1"/>
  <c r="O21" i="5" s="1"/>
  <c r="L88" i="5" a="1"/>
  <c r="L88" i="5" s="1"/>
  <c r="L6" i="5" a="1"/>
  <c r="L6" i="5" s="1"/>
  <c r="N88" i="5" a="1"/>
  <c r="N88" i="5" s="1"/>
  <c r="O4" i="4" a="1"/>
  <c r="O4" i="4" s="1"/>
  <c r="O64" i="4" a="1"/>
  <c r="O64" i="4" s="1"/>
  <c r="N18" i="4" a="1"/>
  <c r="N18" i="4" s="1"/>
  <c r="O113" i="4" a="1"/>
  <c r="O113" i="4" s="1"/>
  <c r="N35" i="4" a="1"/>
  <c r="N35" i="4" s="1"/>
  <c r="N9" i="4" a="1"/>
  <c r="N9" i="4" s="1"/>
  <c r="N42" i="4" a="1"/>
  <c r="N42" i="4" s="1"/>
  <c r="N86" i="4" a="1"/>
  <c r="N86" i="4" s="1"/>
  <c r="L108" i="4" a="1"/>
  <c r="L108" i="4" s="1"/>
  <c r="H40" i="39" a="1"/>
  <c r="H40" i="39" s="1"/>
  <c r="J40" i="39" s="1"/>
  <c r="H104" i="39" a="1"/>
  <c r="H104" i="39" s="1"/>
  <c r="J104" i="39" s="1"/>
  <c r="H49" i="39" a="1"/>
  <c r="H49" i="39" s="1"/>
  <c r="J49" i="39" s="1"/>
  <c r="H113" i="39" a="1"/>
  <c r="H113" i="39" s="1"/>
  <c r="J113" i="39" s="1"/>
  <c r="H106" i="39" a="1"/>
  <c r="H106" i="39" s="1"/>
  <c r="J106" i="39" s="1"/>
  <c r="H19" i="39" a="1"/>
  <c r="H19" i="39" s="1"/>
  <c r="J19" i="39" s="1"/>
  <c r="H83" i="39" a="1"/>
  <c r="H83" i="39" s="1"/>
  <c r="J83" i="39" s="1"/>
  <c r="H68" i="39" a="1"/>
  <c r="H68" i="39" s="1"/>
  <c r="J68" i="39" s="1"/>
  <c r="H132" i="39" a="1"/>
  <c r="H132" i="39" s="1"/>
  <c r="J132" i="39" s="1"/>
  <c r="H53" i="39" a="1"/>
  <c r="H53" i="39" s="1"/>
  <c r="J53" i="39" s="1"/>
  <c r="H117" i="39" a="1"/>
  <c r="H117" i="39" s="1"/>
  <c r="J117" i="39" s="1"/>
  <c r="H22" i="39" a="1"/>
  <c r="H22" i="39" s="1"/>
  <c r="J22" i="39" s="1"/>
  <c r="H86" i="39" a="1"/>
  <c r="H86" i="39" s="1"/>
  <c r="J86" i="39" s="1"/>
  <c r="H47" i="39" a="1"/>
  <c r="H47" i="39" s="1"/>
  <c r="J47" i="39" s="1"/>
  <c r="H111" i="39" a="1"/>
  <c r="H111" i="39" s="1"/>
  <c r="J111" i="39" s="1"/>
  <c r="H155" i="39" a="1"/>
  <c r="H155" i="39" s="1"/>
  <c r="J155" i="39" s="1"/>
  <c r="H219" i="39" a="1"/>
  <c r="H219" i="39" s="1"/>
  <c r="J219" i="39" s="1"/>
  <c r="H284" i="39" a="1"/>
  <c r="H284" i="39" s="1"/>
  <c r="J284" i="39" s="1"/>
  <c r="H348" i="39" a="1"/>
  <c r="H348" i="39" s="1"/>
  <c r="J348" i="39" s="1"/>
  <c r="H412" i="39" a="1"/>
  <c r="H412" i="39" s="1"/>
  <c r="J412" i="39" s="1"/>
  <c r="L9" i="4" a="1"/>
  <c r="L9" i="4" s="1"/>
  <c r="O114" i="4" a="1"/>
  <c r="O114" i="4" s="1"/>
  <c r="H196" i="39" a="1"/>
  <c r="H196" i="39" s="1"/>
  <c r="J196" i="39" s="1"/>
  <c r="H261" i="39" a="1"/>
  <c r="H261" i="39" s="1"/>
  <c r="J261" i="39" s="1"/>
  <c r="H325" i="39" a="1"/>
  <c r="H325" i="39" s="1"/>
  <c r="J325" i="39" s="1"/>
  <c r="H389" i="39" a="1"/>
  <c r="H389" i="39" s="1"/>
  <c r="J389" i="39" s="1"/>
  <c r="H453" i="39" a="1"/>
  <c r="H453" i="39" s="1"/>
  <c r="J453" i="39" s="1"/>
  <c r="L8" i="5" a="1"/>
  <c r="L8" i="5" s="1"/>
  <c r="H181" i="39" a="1"/>
  <c r="H181" i="39" s="1"/>
  <c r="J181" i="39" s="1"/>
  <c r="H245" i="39" a="1"/>
  <c r="H245" i="39" s="1"/>
  <c r="J245" i="39" s="1"/>
  <c r="H310" i="39" a="1"/>
  <c r="H310" i="39" s="1"/>
  <c r="J310" i="39" s="1"/>
  <c r="H374" i="39" a="1"/>
  <c r="H374" i="39" s="1"/>
  <c r="J374" i="39" s="1"/>
  <c r="H438" i="39" a="1"/>
  <c r="H438" i="39" s="1"/>
  <c r="J438" i="39" s="1"/>
  <c r="N60" i="4" a="1"/>
  <c r="N60" i="4" s="1"/>
  <c r="L115" i="5" a="1"/>
  <c r="L115" i="5" s="1"/>
  <c r="H166" i="39" a="1"/>
  <c r="H166" i="39" s="1"/>
  <c r="J166" i="39" s="1"/>
  <c r="H230" i="39" a="1"/>
  <c r="H230" i="39" s="1"/>
  <c r="J230" i="39" s="1"/>
  <c r="H295" i="39" a="1"/>
  <c r="H295" i="39" s="1"/>
  <c r="J295" i="39" s="1"/>
  <c r="H359" i="39" a="1"/>
  <c r="H359" i="39" s="1"/>
  <c r="J359" i="39" s="1"/>
  <c r="H423" i="39" a="1"/>
  <c r="H423" i="39" s="1"/>
  <c r="J423" i="39" s="1"/>
  <c r="L12" i="5" a="1"/>
  <c r="L12" i="5" s="1"/>
  <c r="H175" i="39" a="1"/>
  <c r="H175" i="39" s="1"/>
  <c r="J175" i="39" s="1"/>
  <c r="H239" i="39" a="1"/>
  <c r="H239" i="39" s="1"/>
  <c r="J239" i="39" s="1"/>
  <c r="H304" i="39" a="1"/>
  <c r="H304" i="39" s="1"/>
  <c r="J304" i="39" s="1"/>
  <c r="H368" i="39" a="1"/>
  <c r="H368" i="39" s="1"/>
  <c r="J368" i="39" s="1"/>
  <c r="H432" i="39" a="1"/>
  <c r="H432" i="39" s="1"/>
  <c r="J432" i="39" s="1"/>
  <c r="N108" i="4" a="1"/>
  <c r="N108" i="4" s="1"/>
  <c r="H152" i="39" a="1"/>
  <c r="H152" i="39" s="1"/>
  <c r="J152" i="39" s="1"/>
  <c r="H216" i="39" a="1"/>
  <c r="H216" i="39" s="1"/>
  <c r="J216" i="39" s="1"/>
  <c r="H281" i="39" a="1"/>
  <c r="H281" i="39" s="1"/>
  <c r="J281" i="39" s="1"/>
  <c r="H345" i="39" a="1"/>
  <c r="H345" i="39" s="1"/>
  <c r="J345" i="39" s="1"/>
  <c r="H409" i="39" a="1"/>
  <c r="H409" i="39" s="1"/>
  <c r="J409" i="39" s="1"/>
  <c r="O34" i="4" a="1"/>
  <c r="O34" i="4" s="1"/>
  <c r="L16" i="5" a="1"/>
  <c r="L16" i="5" s="1"/>
  <c r="H169" i="39" a="1"/>
  <c r="H169" i="39" s="1"/>
  <c r="J169" i="39" s="1"/>
  <c r="H233" i="39" a="1"/>
  <c r="H233" i="39" s="1"/>
  <c r="J233" i="39" s="1"/>
  <c r="H298" i="39" a="1"/>
  <c r="H298" i="39" s="1"/>
  <c r="J298" i="39" s="1"/>
  <c r="H362" i="39" a="1"/>
  <c r="H362" i="39" s="1"/>
  <c r="J362" i="39" s="1"/>
  <c r="H426" i="39" a="1"/>
  <c r="H426" i="39" s="1"/>
  <c r="J426" i="39" s="1"/>
  <c r="O88" i="4" a="1"/>
  <c r="O88" i="4" s="1"/>
  <c r="H154" i="39" a="1"/>
  <c r="H154" i="39" s="1"/>
  <c r="J154" i="39" s="1"/>
  <c r="H218" i="39" a="1"/>
  <c r="H218" i="39" s="1"/>
  <c r="J218" i="39" s="1"/>
  <c r="H283" i="39" a="1"/>
  <c r="H283" i="39" s="1"/>
  <c r="J283" i="39" s="1"/>
  <c r="H347" i="39" a="1"/>
  <c r="H347" i="39" s="1"/>
  <c r="J347" i="39" s="1"/>
  <c r="H411" i="39" a="1"/>
  <c r="H411" i="39" s="1"/>
  <c r="J411" i="39" s="1"/>
  <c r="L23" i="4" a="1"/>
  <c r="L23" i="4" s="1"/>
  <c r="O114" i="5" a="1"/>
  <c r="O114" i="5" s="1"/>
  <c r="O36" i="5" a="1"/>
  <c r="O36" i="5" s="1"/>
  <c r="N8" i="5" a="1"/>
  <c r="N8" i="5" s="1"/>
  <c r="N99" i="5" a="1"/>
  <c r="N99" i="5" s="1"/>
  <c r="O25" i="5" a="1"/>
  <c r="O25" i="5" s="1"/>
  <c r="N90" i="5" a="1"/>
  <c r="N90" i="5" s="1"/>
  <c r="O70" i="4" a="1"/>
  <c r="O70" i="4" s="1"/>
  <c r="L6" i="4" a="1"/>
  <c r="L6" i="4" s="1"/>
  <c r="L79" i="4" a="1"/>
  <c r="L79" i="4" s="1"/>
  <c r="O37" i="4" a="1"/>
  <c r="O37" i="4" s="1"/>
  <c r="O62" i="4" a="1"/>
  <c r="O62" i="4" s="1"/>
  <c r="L11" i="4" a="1"/>
  <c r="L11" i="4" s="1"/>
  <c r="O52" i="4" a="1"/>
  <c r="O52" i="4" s="1"/>
  <c r="T50" i="4" s="1" a="1"/>
  <c r="L104" i="4" a="1"/>
  <c r="L104" i="4" s="1"/>
  <c r="H48" i="39" a="1"/>
  <c r="H48" i="39" s="1"/>
  <c r="J48" i="39" s="1"/>
  <c r="H112" i="39" a="1"/>
  <c r="H112" i="39" s="1"/>
  <c r="J112" i="39" s="1"/>
  <c r="H57" i="39" a="1"/>
  <c r="H57" i="39" s="1"/>
  <c r="J57" i="39" s="1"/>
  <c r="H18" i="39" a="1"/>
  <c r="H18" i="39" s="1"/>
  <c r="J18" i="39" s="1"/>
  <c r="H114" i="39" a="1"/>
  <c r="H114" i="39" s="1"/>
  <c r="J114" i="39" s="1"/>
  <c r="H27" i="39" a="1"/>
  <c r="H27" i="39" s="1"/>
  <c r="J27" i="39" s="1"/>
  <c r="H91" i="39" a="1"/>
  <c r="H91" i="39" s="1"/>
  <c r="J91" i="39" s="1"/>
  <c r="H76" i="39" a="1"/>
  <c r="H76" i="39" s="1"/>
  <c r="J76" i="39" s="1"/>
  <c r="H140" i="39" a="1"/>
  <c r="H140" i="39" s="1"/>
  <c r="J140" i="39" s="1"/>
  <c r="H61" i="39" a="1"/>
  <c r="H61" i="39" s="1"/>
  <c r="J61" i="39" s="1"/>
  <c r="H125" i="39" a="1"/>
  <c r="H125" i="39" s="1"/>
  <c r="J125" i="39" s="1"/>
  <c r="H30" i="39" a="1"/>
  <c r="H30" i="39" s="1"/>
  <c r="J30" i="39" s="1"/>
  <c r="H94" i="39" a="1"/>
  <c r="H94" i="39" s="1"/>
  <c r="J94" i="39" s="1"/>
  <c r="H55" i="39" a="1"/>
  <c r="H55" i="39" s="1"/>
  <c r="J55" i="39" s="1"/>
  <c r="H119" i="39" a="1"/>
  <c r="H119" i="39" s="1"/>
  <c r="J119" i="39" s="1"/>
  <c r="H163" i="39" a="1"/>
  <c r="H163" i="39" s="1"/>
  <c r="J163" i="39" s="1"/>
  <c r="H227" i="39" a="1"/>
  <c r="H227" i="39" s="1"/>
  <c r="J227" i="39" s="1"/>
  <c r="H292" i="39" a="1"/>
  <c r="H292" i="39" s="1"/>
  <c r="J292" i="39" s="1"/>
  <c r="H356" i="39" a="1"/>
  <c r="H356" i="39" s="1"/>
  <c r="J356" i="39" s="1"/>
  <c r="H420" i="39" a="1"/>
  <c r="H420" i="39" s="1"/>
  <c r="J420" i="39" s="1"/>
  <c r="L14" i="4" a="1"/>
  <c r="L14" i="4" s="1"/>
  <c r="L14" i="5" a="1"/>
  <c r="L14" i="5" s="1"/>
  <c r="H204" i="39" a="1"/>
  <c r="H204" i="39" s="1"/>
  <c r="J204" i="39" s="1"/>
  <c r="H269" i="39" a="1"/>
  <c r="H269" i="39" s="1"/>
  <c r="J269" i="39" s="1"/>
  <c r="H333" i="39" a="1"/>
  <c r="H333" i="39" s="1"/>
  <c r="J333" i="39" s="1"/>
  <c r="H397" i="39" a="1"/>
  <c r="H397" i="39" s="1"/>
  <c r="J397" i="39" s="1"/>
  <c r="H461" i="39" a="1"/>
  <c r="H461" i="39" s="1"/>
  <c r="J461" i="39" s="1"/>
  <c r="L25" i="5" a="1"/>
  <c r="L25" i="5" s="1"/>
  <c r="H189" i="39" a="1"/>
  <c r="H189" i="39" s="1"/>
  <c r="J189" i="39" s="1"/>
  <c r="H254" i="39" a="1"/>
  <c r="H254" i="39" s="1"/>
  <c r="J254" i="39" s="1"/>
  <c r="H318" i="39" a="1"/>
  <c r="H318" i="39" s="1"/>
  <c r="J318" i="39" s="1"/>
  <c r="H382" i="39" a="1"/>
  <c r="H382" i="39" s="1"/>
  <c r="J382" i="39" s="1"/>
  <c r="H446" i="39" a="1"/>
  <c r="H446" i="39" s="1"/>
  <c r="J446" i="39" s="1"/>
  <c r="O69" i="4" a="1"/>
  <c r="O69" i="4" s="1"/>
  <c r="H110" i="39" a="1"/>
  <c r="H110" i="39" s="1"/>
  <c r="J110" i="39" s="1"/>
  <c r="H174" i="39" a="1"/>
  <c r="H174" i="39" s="1"/>
  <c r="J174" i="39" s="1"/>
  <c r="H238" i="39" a="1"/>
  <c r="H238" i="39" s="1"/>
  <c r="J238" i="39" s="1"/>
  <c r="H303" i="39" a="1"/>
  <c r="H303" i="39" s="1"/>
  <c r="J303" i="39" s="1"/>
  <c r="H367" i="39" a="1"/>
  <c r="H367" i="39" s="1"/>
  <c r="J367" i="39" s="1"/>
  <c r="H431" i="39" a="1"/>
  <c r="H431" i="39" s="1"/>
  <c r="J431" i="39" s="1"/>
  <c r="L29" i="5" a="1"/>
  <c r="L29" i="5" s="1"/>
  <c r="H183" i="39" a="1"/>
  <c r="H183" i="39" s="1"/>
  <c r="J183" i="39" s="1"/>
  <c r="H247" i="39" a="1"/>
  <c r="H247" i="39" s="1"/>
  <c r="J247" i="39" s="1"/>
  <c r="H312" i="39" a="1"/>
  <c r="H312" i="39" s="1"/>
  <c r="J312" i="39" s="1"/>
  <c r="H376" i="39" a="1"/>
  <c r="H376" i="39" s="1"/>
  <c r="J376" i="39" s="1"/>
  <c r="H440" i="39" a="1"/>
  <c r="H440" i="39" s="1"/>
  <c r="J440" i="39" s="1"/>
  <c r="L23" i="5" a="1"/>
  <c r="L23" i="5" s="1"/>
  <c r="H160" i="39" a="1"/>
  <c r="H160" i="39" s="1"/>
  <c r="J160" i="39" s="1"/>
  <c r="H224" i="39" a="1"/>
  <c r="H224" i="39" s="1"/>
  <c r="J224" i="39" s="1"/>
  <c r="H289" i="39" a="1"/>
  <c r="H289" i="39" s="1"/>
  <c r="J289" i="39" s="1"/>
  <c r="H353" i="39" a="1"/>
  <c r="H353" i="39" s="1"/>
  <c r="J353" i="39" s="1"/>
  <c r="H417" i="39" a="1"/>
  <c r="H417" i="39" s="1"/>
  <c r="J417" i="39" s="1"/>
  <c r="L37" i="4" a="1"/>
  <c r="L37" i="4" s="1"/>
  <c r="N31" i="5" a="1"/>
  <c r="N31" i="5" s="1"/>
  <c r="H177" i="39" a="1"/>
  <c r="H177" i="39" s="1"/>
  <c r="J177" i="39" s="1"/>
  <c r="H241" i="39" a="1"/>
  <c r="H241" i="39" s="1"/>
  <c r="J241" i="39" s="1"/>
  <c r="H306" i="39" a="1"/>
  <c r="H306" i="39" s="1"/>
  <c r="J306" i="39" s="1"/>
  <c r="H370" i="39" a="1"/>
  <c r="H370" i="39" s="1"/>
  <c r="J370" i="39" s="1"/>
  <c r="H434" i="39" a="1"/>
  <c r="H434" i="39" s="1"/>
  <c r="J434" i="39" s="1"/>
  <c r="L98" i="4" a="1"/>
  <c r="L98" i="4" s="1"/>
  <c r="H162" i="39" a="1"/>
  <c r="H162" i="39" s="1"/>
  <c r="J162" i="39" s="1"/>
  <c r="H226" i="39" a="1"/>
  <c r="H226" i="39" s="1"/>
  <c r="J226" i="39" s="1"/>
  <c r="H291" i="39" a="1"/>
  <c r="H291" i="39" s="1"/>
  <c r="J291" i="39" s="1"/>
  <c r="H355" i="39" a="1"/>
  <c r="H355" i="39" s="1"/>
  <c r="J355" i="39" s="1"/>
  <c r="H419" i="39" a="1"/>
  <c r="H419" i="39" s="1"/>
  <c r="J419" i="39" s="1"/>
  <c r="O35" i="4" a="1"/>
  <c r="O35" i="4" s="1"/>
  <c r="O54" i="5" a="1"/>
  <c r="O54" i="5" s="1"/>
  <c r="O45" i="5" a="1"/>
  <c r="O45" i="5" s="1"/>
  <c r="N36" i="5" a="1"/>
  <c r="N36" i="5" s="1"/>
  <c r="N12" i="5" a="1"/>
  <c r="N12" i="5" s="1"/>
  <c r="N108" i="5" a="1"/>
  <c r="N108" i="5" s="1"/>
  <c r="R104" i="5" s="1" a="1"/>
  <c r="R104" i="5" s="1"/>
  <c r="S104" i="5" s="1"/>
  <c r="L31" i="5" a="1"/>
  <c r="L31" i="5" s="1"/>
  <c r="N97" i="5" a="1"/>
  <c r="N97" i="5" s="1"/>
  <c r="R95" i="5" s="1" a="1"/>
  <c r="O72" i="4" a="1"/>
  <c r="O72" i="4" s="1"/>
  <c r="L10" i="4" a="1"/>
  <c r="L10" i="4" s="1"/>
  <c r="L88" i="4" a="1"/>
  <c r="L88" i="4" s="1"/>
  <c r="O11" i="4" a="1"/>
  <c r="O11" i="4" s="1"/>
  <c r="L41" i="4" a="1"/>
  <c r="L41" i="4" s="1"/>
  <c r="L78" i="4" a="1"/>
  <c r="L78" i="4" s="1"/>
  <c r="N13" i="4" a="1"/>
  <c r="N13" i="4" s="1"/>
  <c r="L59" i="4" a="1"/>
  <c r="L59" i="4" s="1"/>
  <c r="L105" i="4" a="1"/>
  <c r="L105" i="4" s="1"/>
  <c r="N114" i="4" a="1"/>
  <c r="N114" i="4" s="1"/>
  <c r="L18" i="4" a="1"/>
  <c r="L18" i="4"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L29" i="2" a="1"/>
  <c r="L29" i="2" s="1"/>
  <c r="E29" i="21" s="1"/>
  <c r="F29" i="21" s="1"/>
  <c r="L27" i="2" a="1"/>
  <c r="L27" i="2" s="1"/>
  <c r="L15" i="2" a="1"/>
  <c r="L15" i="2" s="1"/>
  <c r="L28" i="1" a="1"/>
  <c r="L28" i="1" s="1"/>
  <c r="E28" i="20" s="1"/>
  <c r="F28" i="20" s="1"/>
  <c r="O27" i="1" a="1"/>
  <c r="O27" i="1" s="1"/>
  <c r="N16" i="1" a="1"/>
  <c r="N16" i="1" s="1"/>
  <c r="L15" i="1" a="1"/>
  <c r="L15" i="1" s="1"/>
  <c r="E113" i="23"/>
  <c r="F113" i="23" s="1"/>
  <c r="N4" i="1" a="1"/>
  <c r="N4" i="1" s="1"/>
  <c r="H4" i="20" s="1"/>
  <c r="O71" i="11" a="1"/>
  <c r="O71" i="11" s="1"/>
  <c r="I71" i="26" s="1"/>
  <c r="L28" i="2" a="1"/>
  <c r="L28" i="2" s="1"/>
  <c r="E28" i="21" s="1"/>
  <c r="F28" i="21" s="1"/>
  <c r="O16" i="2" a="1"/>
  <c r="O16" i="2" s="1"/>
  <c r="O14" i="2" a="1"/>
  <c r="O14" i="2" s="1"/>
  <c r="O29" i="1" a="1"/>
  <c r="O29" i="1" s="1"/>
  <c r="N27" i="1" a="1"/>
  <c r="N27" i="1" s="1"/>
  <c r="N17" i="1" a="1"/>
  <c r="N17" i="1" s="1"/>
  <c r="L14" i="1" a="1"/>
  <c r="L14" i="1" s="1"/>
  <c r="E14" i="20" s="1"/>
  <c r="F14" i="20" s="1"/>
  <c r="L4" i="1" a="1"/>
  <c r="L4" i="1" s="1"/>
  <c r="N71" i="11" a="1"/>
  <c r="N71" i="11" s="1"/>
  <c r="H71" i="26" s="1"/>
  <c r="O30" i="2" a="1"/>
  <c r="O30" i="2" s="1"/>
  <c r="O27" i="2" a="1"/>
  <c r="O27" i="2" s="1"/>
  <c r="I27" i="21" s="1"/>
  <c r="N16" i="2" a="1"/>
  <c r="N16" i="2" s="1"/>
  <c r="N14" i="2" a="1"/>
  <c r="N14" i="2" s="1"/>
  <c r="H14" i="21" s="1"/>
  <c r="N29" i="1" a="1"/>
  <c r="N29" i="1" s="1"/>
  <c r="H29" i="20" s="1"/>
  <c r="L27" i="1" a="1"/>
  <c r="L27" i="1" s="1"/>
  <c r="E27" i="20" s="1"/>
  <c r="F27" i="20" s="1"/>
  <c r="L16" i="1" a="1"/>
  <c r="L16" i="1"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L11" i="1" a="1"/>
  <c r="L11" i="1" s="1"/>
  <c r="N7" i="1" a="1"/>
  <c r="N7" i="1"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R4" i="1" s="1" a="1"/>
  <c r="S6"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5" i="2" a="1"/>
  <c r="O5" i="2" s="1"/>
  <c r="I5" i="21" s="1"/>
  <c r="N88" i="2" a="1"/>
  <c r="N88" i="2" s="1"/>
  <c r="H88" i="21" s="1"/>
  <c r="N10" i="1" a="1"/>
  <c r="N10" i="1" s="1"/>
  <c r="I28" i="20"/>
  <c r="N51" i="1" a="1"/>
  <c r="N51" i="1" s="1"/>
  <c r="N87" i="1" a="1"/>
  <c r="N87" i="1" s="1"/>
  <c r="N113" i="1" a="1"/>
  <c r="N113" i="1" s="1"/>
  <c r="I39" i="21"/>
  <c r="O18" i="2" a="1"/>
  <c r="O18" i="2" s="1"/>
  <c r="I18" i="21" s="1"/>
  <c r="N41" i="2" a="1"/>
  <c r="N41" i="2" s="1"/>
  <c r="H41" i="21" s="1"/>
  <c r="N79" i="2" a="1"/>
  <c r="N79" i="2" s="1"/>
  <c r="H79" i="21" s="1"/>
  <c r="O17" i="1" a="1"/>
  <c r="O17" i="1" s="1"/>
  <c r="L34" i="1" a="1"/>
  <c r="L34" i="1" s="1"/>
  <c r="O60" i="1" a="1"/>
  <c r="O60" i="1" s="1"/>
  <c r="N89" i="1" a="1"/>
  <c r="N89" i="1" s="1"/>
  <c r="O114" i="1" a="1"/>
  <c r="O114" i="1" s="1"/>
  <c r="I37" i="21"/>
  <c r="O91" i="2" a="1"/>
  <c r="O91" i="2" s="1"/>
  <c r="I91" i="21" s="1"/>
  <c r="N22" i="1" a="1"/>
  <c r="N22" i="1" s="1"/>
  <c r="O45" i="1" a="1"/>
  <c r="O45" i="1" s="1"/>
  <c r="O72" i="1" a="1"/>
  <c r="O72" i="1" s="1"/>
  <c r="O108" i="1" a="1"/>
  <c r="O108" i="1"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P95" i="1" s="1" a="1"/>
  <c r="Q97" i="1" s="1"/>
  <c r="O116" i="1" a="1"/>
  <c r="O116" i="1" s="1"/>
  <c r="O6" i="2" a="1"/>
  <c r="O6" i="2" s="1"/>
  <c r="I6" i="21" s="1"/>
  <c r="O24" i="2" a="1"/>
  <c r="O24" i="2" s="1"/>
  <c r="I24" i="21" s="1"/>
  <c r="O90" i="2" a="1"/>
  <c r="O90" i="2" s="1"/>
  <c r="I90" i="21" s="1"/>
  <c r="O21" i="1" a="1"/>
  <c r="O21" i="1" s="1"/>
  <c r="L38" i="1" a="1"/>
  <c r="L38" i="1" s="1"/>
  <c r="O64" i="1" a="1"/>
  <c r="O64" i="1" s="1"/>
  <c r="O96" i="1" a="1"/>
  <c r="O96" i="1" s="1"/>
  <c r="O10" i="2" a="1"/>
  <c r="O10" i="2" s="1"/>
  <c r="I10" i="21" s="1"/>
  <c r="N4" i="2" a="1"/>
  <c r="N4" i="2" s="1"/>
  <c r="H4" i="21" s="1"/>
  <c r="N116" i="2" a="1"/>
  <c r="N116" i="2" s="1"/>
  <c r="H116" i="21" s="1"/>
  <c r="N31" i="1" a="1"/>
  <c r="N31" i="1" s="1"/>
  <c r="L54" i="1" a="1"/>
  <c r="L54" i="1" s="1"/>
  <c r="O79" i="1" a="1"/>
  <c r="O79" i="1" s="1"/>
  <c r="N115" i="1" a="1"/>
  <c r="N115" i="1" s="1"/>
  <c r="N8" i="1" a="1"/>
  <c r="N8" i="1" s="1"/>
  <c r="I23" i="20"/>
  <c r="H28" i="20"/>
  <c r="O90" i="1" a="1"/>
  <c r="O90" i="1" s="1"/>
  <c r="L45" i="1" a="1"/>
  <c r="L45" i="1" s="1"/>
  <c r="I37" i="20"/>
  <c r="N116" i="1" a="1"/>
  <c r="N116" i="1" s="1"/>
  <c r="N21" i="1" a="1"/>
  <c r="N21" i="1" s="1"/>
  <c r="L43" i="1" a="1"/>
  <c r="L43" i="1" s="1"/>
  <c r="N20" i="1" a="1"/>
  <c r="N20" i="1" s="1"/>
  <c r="N60" i="1" a="1"/>
  <c r="N60" i="1" s="1"/>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R50" i="1" s="1" a="1"/>
  <c r="S52"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I9" i="35"/>
  <c r="H9" i="35"/>
  <c r="M59" i="9" a="1"/>
  <c r="M59" i="9" s="1"/>
  <c r="Z4" i="14" a="1"/>
  <c r="Z4" i="14" s="1"/>
  <c r="H115" i="23"/>
  <c r="E114" i="23"/>
  <c r="F114" i="23" s="1"/>
  <c r="E115" i="23"/>
  <c r="F115" i="23" s="1"/>
  <c r="I113" i="23"/>
  <c r="I78" i="23"/>
  <c r="I114" i="23"/>
  <c r="H113" i="23"/>
  <c r="E78" i="23"/>
  <c r="F78" i="23" s="1"/>
  <c r="I115" i="23"/>
  <c r="H114" i="23"/>
  <c r="H21" i="23"/>
  <c r="Z3" i="14" a="1"/>
  <c r="Z3" i="14" s="1"/>
  <c r="T2" i="14" a="1"/>
  <c r="T2" i="14" s="1"/>
  <c r="A6" i="14"/>
  <c r="Z5" i="14" a="1"/>
  <c r="Z5" i="14" s="1"/>
  <c r="Z17" i="14" a="1"/>
  <c r="Z17" i="14" s="1"/>
  <c r="H4" i="23"/>
  <c r="I7" i="23"/>
  <c r="E17" i="23"/>
  <c r="F17" i="23" s="1"/>
  <c r="H29" i="23"/>
  <c r="H33" i="23"/>
  <c r="E43" i="23"/>
  <c r="F43" i="23" s="1"/>
  <c r="I59" i="23"/>
  <c r="H72" i="23"/>
  <c r="H78" i="23"/>
  <c r="I9" i="23"/>
  <c r="H18" i="23"/>
  <c r="I20" i="23"/>
  <c r="H22" i="23"/>
  <c r="I24" i="23"/>
  <c r="I27" i="23"/>
  <c r="E30" i="23"/>
  <c r="F30" i="23" s="1"/>
  <c r="H34" i="23"/>
  <c r="H36" i="23"/>
  <c r="H52" i="23"/>
  <c r="H64" i="23"/>
  <c r="H88" i="23"/>
  <c r="I95" i="23"/>
  <c r="I98" i="23"/>
  <c r="I104" i="23"/>
  <c r="E5" i="23"/>
  <c r="F5" i="23" s="1"/>
  <c r="I16" i="23"/>
  <c r="I23" i="23"/>
  <c r="H37" i="23"/>
  <c r="I41" i="23"/>
  <c r="H45" i="23"/>
  <c r="H53" i="23"/>
  <c r="I60" i="23"/>
  <c r="I62" i="23"/>
  <c r="H86" i="23"/>
  <c r="I107" i="23"/>
  <c r="I8" i="23"/>
  <c r="I11" i="23"/>
  <c r="I15" i="23"/>
  <c r="I19" i="23"/>
  <c r="I21" i="23"/>
  <c r="I25" i="23"/>
  <c r="H28" i="23"/>
  <c r="E32" i="23"/>
  <c r="F32" i="23" s="1"/>
  <c r="I42" i="23"/>
  <c r="H50" i="23"/>
  <c r="I54" i="23"/>
  <c r="I61" i="23"/>
  <c r="H68" i="23"/>
  <c r="H73" i="23"/>
  <c r="H79" i="23"/>
  <c r="I90" i="23"/>
  <c r="I96" i="23"/>
  <c r="H100" i="23"/>
  <c r="H5" i="23"/>
  <c r="H32" i="23"/>
  <c r="I37" i="23"/>
  <c r="E52" i="23"/>
  <c r="F52" i="23" s="1"/>
  <c r="H60" i="23"/>
  <c r="I73" i="23"/>
  <c r="E33" i="23"/>
  <c r="F33" i="23" s="1"/>
  <c r="E42" i="23"/>
  <c r="F42" i="23" s="1"/>
  <c r="H43" i="23"/>
  <c r="I45" i="23"/>
  <c r="H17" i="23"/>
  <c r="I33" i="23"/>
  <c r="E11" i="23"/>
  <c r="F11" i="23" s="1"/>
  <c r="H9" i="23"/>
  <c r="H11" i="23"/>
  <c r="H25" i="23"/>
  <c r="H27" i="23"/>
  <c r="I32" i="23"/>
  <c r="I36" i="23"/>
  <c r="I50" i="23"/>
  <c r="I52" i="23"/>
  <c r="I53" i="23"/>
  <c r="E59" i="23"/>
  <c r="F59" i="23" s="1"/>
  <c r="I68" i="23"/>
  <c r="E73" i="23"/>
  <c r="F73" i="23" s="1"/>
  <c r="E79" i="23"/>
  <c r="F79" i="23" s="1"/>
  <c r="H95" i="23"/>
  <c r="E107" i="23"/>
  <c r="F107" i="23" s="1"/>
  <c r="E41" i="23"/>
  <c r="F41" i="23" s="1"/>
  <c r="H42" i="23"/>
  <c r="I43" i="23"/>
  <c r="I17" i="23"/>
  <c r="H30" i="23"/>
  <c r="E100" i="23"/>
  <c r="F100" i="23" s="1"/>
  <c r="E104" i="23"/>
  <c r="F104" i="23" s="1"/>
  <c r="H107" i="23"/>
  <c r="E45" i="23"/>
  <c r="F45" i="23" s="1"/>
  <c r="I30" i="23"/>
  <c r="E53" i="23"/>
  <c r="F53" i="23" s="1"/>
  <c r="H54" i="23"/>
  <c r="I79" i="23"/>
  <c r="E88" i="23"/>
  <c r="F88" i="23" s="1"/>
  <c r="H98" i="23"/>
  <c r="I100" i="23"/>
  <c r="H104" i="23"/>
  <c r="H6" i="23"/>
  <c r="E6" i="23"/>
  <c r="F6" i="23" s="1"/>
  <c r="I6" i="23"/>
  <c r="H10" i="23"/>
  <c r="I10" i="23"/>
  <c r="E10" i="23"/>
  <c r="F10" i="23" s="1"/>
  <c r="H14" i="23"/>
  <c r="I14" i="23"/>
  <c r="E14" i="23"/>
  <c r="F14" i="23" s="1"/>
  <c r="H91" i="23"/>
  <c r="I91" i="23"/>
  <c r="E91" i="23"/>
  <c r="F91" i="23" s="1"/>
  <c r="H99" i="23"/>
  <c r="I99" i="23"/>
  <c r="E99" i="23"/>
  <c r="F99" i="23" s="1"/>
  <c r="I22" i="23"/>
  <c r="I28" i="23"/>
  <c r="I31" i="23"/>
  <c r="H31" i="23"/>
  <c r="H51" i="23"/>
  <c r="I51" i="23"/>
  <c r="E51" i="23"/>
  <c r="F51" i="23" s="1"/>
  <c r="E77" i="23"/>
  <c r="F77" i="23" s="1"/>
  <c r="E22" i="23"/>
  <c r="F22" i="23" s="1"/>
  <c r="I5" i="23"/>
  <c r="E9" i="23"/>
  <c r="F9" i="23" s="1"/>
  <c r="E19" i="23"/>
  <c r="F19" i="23" s="1"/>
  <c r="E21" i="23"/>
  <c r="F21" i="23" s="1"/>
  <c r="E25" i="23"/>
  <c r="F25" i="23" s="1"/>
  <c r="E28" i="23"/>
  <c r="F28" i="23" s="1"/>
  <c r="I29" i="23"/>
  <c r="E31" i="23"/>
  <c r="F31" i="23" s="1"/>
  <c r="I35" i="23"/>
  <c r="E35" i="23"/>
  <c r="F35" i="23" s="1"/>
  <c r="E36" i="23"/>
  <c r="F36" i="23" s="1"/>
  <c r="H71" i="23"/>
  <c r="I71" i="23"/>
  <c r="E71" i="23"/>
  <c r="F71" i="23" s="1"/>
  <c r="H55" i="23"/>
  <c r="I55" i="23"/>
  <c r="E55" i="23"/>
  <c r="F55" i="23" s="1"/>
  <c r="E4" i="23"/>
  <c r="F4" i="23" s="1"/>
  <c r="E8" i="23"/>
  <c r="F8" i="23" s="1"/>
  <c r="E16" i="23"/>
  <c r="F16" i="23" s="1"/>
  <c r="E18" i="23"/>
  <c r="F18" i="23" s="1"/>
  <c r="E20" i="23"/>
  <c r="F20" i="23" s="1"/>
  <c r="E24" i="23"/>
  <c r="F24" i="23" s="1"/>
  <c r="E29" i="23"/>
  <c r="F29" i="23" s="1"/>
  <c r="H35" i="23"/>
  <c r="H63" i="23"/>
  <c r="I63" i="23"/>
  <c r="E63" i="23"/>
  <c r="F63" i="23" s="1"/>
  <c r="H69" i="23"/>
  <c r="I69" i="23"/>
  <c r="E69" i="23"/>
  <c r="F69" i="23" s="1"/>
  <c r="H87" i="23"/>
  <c r="I87" i="23"/>
  <c r="E87" i="23"/>
  <c r="F87" i="23" s="1"/>
  <c r="E50" i="23"/>
  <c r="F50" i="23" s="1"/>
  <c r="E54" i="23"/>
  <c r="F54" i="23" s="1"/>
  <c r="E60" i="23"/>
  <c r="F60" i="23" s="1"/>
  <c r="E62" i="23"/>
  <c r="F62" i="23" s="1"/>
  <c r="E68" i="23"/>
  <c r="F68" i="23" s="1"/>
  <c r="E86" i="23"/>
  <c r="F86" i="23" s="1"/>
  <c r="E90" i="23"/>
  <c r="F90" i="23" s="1"/>
  <c r="E96" i="23"/>
  <c r="F96" i="23" s="1"/>
  <c r="E98" i="23"/>
  <c r="F98" i="23"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U51" i="4" l="1"/>
  <c r="T50" i="4"/>
  <c r="U50" i="4" s="1"/>
  <c r="R86" i="4" a="1"/>
  <c r="R86" i="5" a="1"/>
  <c r="R86" i="5" s="1"/>
  <c r="S86" i="5" s="1"/>
  <c r="T68" i="4" a="1"/>
  <c r="R68" i="5" a="1"/>
  <c r="R68" i="5" s="1"/>
  <c r="S68" i="5" s="1"/>
  <c r="R68" i="4" a="1"/>
  <c r="R95" i="4" a="1"/>
  <c r="R18" i="5" a="1"/>
  <c r="R31" i="5" a="1"/>
  <c r="R31" i="5" s="1"/>
  <c r="S31" i="5" s="1"/>
  <c r="T41" i="4" a="1"/>
  <c r="T41" i="4" s="1"/>
  <c r="U41" i="4" s="1"/>
  <c r="T59" i="5" a="1"/>
  <c r="T50" i="5" a="1"/>
  <c r="T50" i="5" s="1"/>
  <c r="U50" i="5" s="1"/>
  <c r="R41" i="4" a="1"/>
  <c r="R41" i="4" s="1"/>
  <c r="S41" i="4" s="1"/>
  <c r="T31" i="5" a="1"/>
  <c r="T31" i="5" s="1"/>
  <c r="U31" i="5" s="1"/>
  <c r="T95" i="5" a="1"/>
  <c r="T77" i="4" a="1"/>
  <c r="T77" i="4" s="1"/>
  <c r="U77" i="4" s="1"/>
  <c r="R77" i="2" a="1"/>
  <c r="R77" i="2" s="1"/>
  <c r="S77" i="2" s="1"/>
  <c r="R27" i="1" a="1"/>
  <c r="R27" i="1" s="1"/>
  <c r="S27" i="1" s="1"/>
  <c r="N120" i="5" a="1"/>
  <c r="R77" i="5" a="1"/>
  <c r="R77" i="5" s="1"/>
  <c r="S77" i="5" s="1"/>
  <c r="R41" i="5" a="1"/>
  <c r="R41" i="5" s="1"/>
  <c r="S41" i="5" s="1"/>
  <c r="R104" i="4" a="1"/>
  <c r="T41" i="5" a="1"/>
  <c r="T41" i="5" s="1"/>
  <c r="U41" i="5" s="1"/>
  <c r="R59" i="5"/>
  <c r="S59" i="5" s="1"/>
  <c r="S60" i="5"/>
  <c r="R59" i="4" a="1"/>
  <c r="T68" i="5" a="1"/>
  <c r="T68" i="5" s="1"/>
  <c r="U68" i="5" s="1"/>
  <c r="T104" i="4" a="1"/>
  <c r="T113" i="5" a="1"/>
  <c r="T113" i="5" s="1"/>
  <c r="U113" i="5" s="1"/>
  <c r="R4" i="5" a="1"/>
  <c r="R4" i="5" s="1"/>
  <c r="S4" i="5" s="1"/>
  <c r="N124" i="5" a="1"/>
  <c r="R113" i="4" a="1"/>
  <c r="R113" i="4" s="1"/>
  <c r="S113" i="4" s="1"/>
  <c r="T113" i="4" a="1"/>
  <c r="T113" i="4" s="1"/>
  <c r="U113" i="4" s="1"/>
  <c r="R50" i="4" a="1"/>
  <c r="N126" i="4" a="1"/>
  <c r="R4" i="4" a="1"/>
  <c r="N121" i="4" a="1"/>
  <c r="T18" i="5" a="1"/>
  <c r="T86" i="5" a="1"/>
  <c r="T86" i="5" s="1"/>
  <c r="U86" i="5" s="1"/>
  <c r="R18" i="4" a="1"/>
  <c r="T59" i="4" a="1"/>
  <c r="T18" i="4" a="1"/>
  <c r="N132" i="5" a="1"/>
  <c r="N128" i="5" a="1"/>
  <c r="R31" i="4" a="1"/>
  <c r="S96" i="5"/>
  <c r="R95" i="5"/>
  <c r="S95" i="5" s="1"/>
  <c r="U97" i="4"/>
  <c r="U96" i="4"/>
  <c r="T95" i="4"/>
  <c r="U95" i="4" s="1"/>
  <c r="N136" i="4" a="1"/>
  <c r="T4" i="4" a="1"/>
  <c r="N131" i="4" a="1"/>
  <c r="T31" i="4" a="1"/>
  <c r="T86" i="4" a="1"/>
  <c r="P4" i="1" a="1"/>
  <c r="Q5" i="1" s="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P14" i="2" a="1"/>
  <c r="Q15" i="2" s="1"/>
  <c r="N135" i="1" a="1"/>
  <c r="N125" i="1" a="1"/>
  <c r="P14" i="1" a="1"/>
  <c r="H77" i="23"/>
  <c r="Q96" i="1"/>
  <c r="R86" i="1" a="1"/>
  <c r="I89" i="20"/>
  <c r="P114" i="2" a="1"/>
  <c r="P114" i="2" s="1"/>
  <c r="H114" i="21"/>
  <c r="R114" i="2" a="1"/>
  <c r="R114" i="2" s="1"/>
  <c r="I114" i="21"/>
  <c r="I110" i="22"/>
  <c r="P86" i="2" a="1"/>
  <c r="P86" i="2" s="1"/>
  <c r="Q86" i="2" s="1"/>
  <c r="H90" i="21"/>
  <c r="R59" i="1" a="1"/>
  <c r="I63" i="20"/>
  <c r="I77" i="23"/>
  <c r="H41" i="23"/>
  <c r="P95" i="2" a="1"/>
  <c r="P95" i="2" s="1"/>
  <c r="Q95" i="2" s="1"/>
  <c r="H99" i="2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 i="2" a="1"/>
  <c r="R95" i="2" a="1"/>
  <c r="R95" i="2" s="1"/>
  <c r="S95" i="2" s="1"/>
  <c r="R50" i="2" a="1"/>
  <c r="R77" i="1" a="1"/>
  <c r="R77" i="1" s="1"/>
  <c r="S77" i="1" s="1"/>
  <c r="P41" i="2" a="1"/>
  <c r="P41" i="2" s="1"/>
  <c r="Q41" i="2" s="1"/>
  <c r="P68" i="2" a="1"/>
  <c r="P68" i="2" s="1"/>
  <c r="Q68" i="2" s="1"/>
  <c r="R4" i="1"/>
  <c r="S4" i="1" s="1"/>
  <c r="P50" i="1"/>
  <c r="Q50" i="1" s="1"/>
  <c r="Q51" i="1"/>
  <c r="S5" i="1"/>
  <c r="S28" i="1"/>
  <c r="R68" i="1"/>
  <c r="S68" i="1" s="1"/>
  <c r="S69" i="1"/>
  <c r="S51" i="1"/>
  <c r="R50" i="1"/>
  <c r="S50" i="1" s="1"/>
  <c r="Q51" i="2"/>
  <c r="P50" i="2"/>
  <c r="Q50" i="2" s="1"/>
  <c r="Y19" i="14" a="1"/>
  <c r="Y19" i="14" s="1"/>
  <c r="Z11" i="14" a="1"/>
  <c r="Z11" i="14" s="1"/>
  <c r="Y17" i="14" a="1"/>
  <c r="Y17" i="14" s="1"/>
  <c r="Z8" i="14" a="1"/>
  <c r="Z8" i="14" s="1"/>
  <c r="Z9" i="14" a="1"/>
  <c r="Z9" i="14" s="1"/>
  <c r="Z13" i="14" a="1"/>
  <c r="Z13" i="14" s="1"/>
  <c r="E108" i="23"/>
  <c r="F108" i="23" s="1"/>
  <c r="I86" i="23"/>
  <c r="E37" i="23"/>
  <c r="F37" i="23" s="1"/>
  <c r="E109" i="23"/>
  <c r="F109" i="23" s="1"/>
  <c r="E95" i="23"/>
  <c r="F95" i="23" s="1"/>
  <c r="I72" i="23"/>
  <c r="E27" i="23"/>
  <c r="F27" i="23" s="1"/>
  <c r="E106" i="23"/>
  <c r="F106" i="23" s="1"/>
  <c r="H61" i="23"/>
  <c r="E7" i="23"/>
  <c r="F7" i="23" s="1"/>
  <c r="I109" i="23"/>
  <c r="H90" i="23"/>
  <c r="Z15" i="14" a="1"/>
  <c r="Z15" i="14" s="1"/>
  <c r="Z14" i="14" a="1"/>
  <c r="Z14" i="14" s="1"/>
  <c r="I39" i="23"/>
  <c r="I106" i="23"/>
  <c r="I34" i="23"/>
  <c r="H106" i="23"/>
  <c r="I89" i="23"/>
  <c r="E64" i="23"/>
  <c r="F64" i="23" s="1"/>
  <c r="H24" i="23"/>
  <c r="E39" i="23"/>
  <c r="F39" i="23" s="1"/>
  <c r="H59" i="23"/>
  <c r="I4" i="23"/>
  <c r="H108" i="23"/>
  <c r="I105" i="23"/>
  <c r="E89" i="23"/>
  <c r="F89" i="23" s="1"/>
  <c r="H19" i="23"/>
  <c r="H105" i="23"/>
  <c r="H62" i="23"/>
  <c r="E23" i="23"/>
  <c r="F23" i="23" s="1"/>
  <c r="H39" i="23"/>
  <c r="E105" i="23"/>
  <c r="F105" i="23" s="1"/>
  <c r="I88" i="23"/>
  <c r="H38" i="23"/>
  <c r="H20" i="23"/>
  <c r="E38" i="23"/>
  <c r="F38" i="23" s="1"/>
  <c r="E70" i="23"/>
  <c r="F70" i="23" s="1"/>
  <c r="E61" i="23"/>
  <c r="F61" i="23" s="1"/>
  <c r="E15" i="23"/>
  <c r="F15" i="23" s="1"/>
  <c r="Z16" i="14" a="1"/>
  <c r="Z16" i="14" s="1"/>
  <c r="Z7" i="14" a="1"/>
  <c r="Z7" i="14" s="1"/>
  <c r="Z6" i="14" a="1"/>
  <c r="Z6" i="14" s="1"/>
  <c r="H109" i="23"/>
  <c r="H97" i="23"/>
  <c r="H16" i="23"/>
  <c r="E97" i="23"/>
  <c r="F97" i="23" s="1"/>
  <c r="E34" i="23"/>
  <c r="F34" i="23" s="1"/>
  <c r="I108" i="23"/>
  <c r="E72" i="23"/>
  <c r="F72" i="23" s="1"/>
  <c r="H15" i="23"/>
  <c r="H96" i="23"/>
  <c r="H23" i="23"/>
  <c r="Z12" i="14" a="1"/>
  <c r="Z12" i="14" s="1"/>
  <c r="Z19" i="14" a="1"/>
  <c r="Z19" i="14" s="1"/>
  <c r="Z18" i="14" a="1"/>
  <c r="Z18" i="14" s="1"/>
  <c r="Z10" i="14" a="1"/>
  <c r="Z10" i="14" s="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U19" i="4" l="1"/>
  <c r="U20" i="4"/>
  <c r="T18" i="4"/>
  <c r="U18" i="4" s="1"/>
  <c r="S96" i="4"/>
  <c r="S97" i="4"/>
  <c r="R95" i="4"/>
  <c r="S95" i="4" s="1"/>
  <c r="Q6" i="1"/>
  <c r="P4" i="1"/>
  <c r="Q4" i="1" s="1"/>
  <c r="U87" i="4"/>
  <c r="T86" i="4"/>
  <c r="U86" i="4" s="1"/>
  <c r="U61" i="4"/>
  <c r="T59" i="4"/>
  <c r="U59" i="4" s="1"/>
  <c r="U60" i="4"/>
  <c r="T18" i="5"/>
  <c r="U18" i="5" s="1"/>
  <c r="U19" i="5"/>
  <c r="U106" i="4"/>
  <c r="U105" i="4"/>
  <c r="T104" i="4"/>
  <c r="U104" i="4" s="1"/>
  <c r="U96" i="5"/>
  <c r="T95" i="5"/>
  <c r="U95" i="5" s="1"/>
  <c r="R68" i="4"/>
  <c r="S68" i="4" s="1"/>
  <c r="S70" i="4"/>
  <c r="S69" i="4"/>
  <c r="U32" i="4"/>
  <c r="T31" i="4"/>
  <c r="U31" i="4" s="1"/>
  <c r="U33" i="4"/>
  <c r="R18" i="4"/>
  <c r="S18" i="4" s="1"/>
  <c r="S20" i="4"/>
  <c r="S19" i="4"/>
  <c r="N121" i="4"/>
  <c r="O121" i="4" s="1"/>
  <c r="O122" i="4"/>
  <c r="O124" i="4"/>
  <c r="O123" i="4"/>
  <c r="S61" i="4"/>
  <c r="R59" i="4"/>
  <c r="S59" i="4" s="1"/>
  <c r="S60" i="4"/>
  <c r="T68" i="4"/>
  <c r="U68" i="4" s="1"/>
  <c r="U70" i="4"/>
  <c r="U69" i="4"/>
  <c r="T4" i="4"/>
  <c r="U4" i="4" s="1"/>
  <c r="U5" i="4"/>
  <c r="O128" i="4"/>
  <c r="O127" i="4"/>
  <c r="N126" i="4"/>
  <c r="O126" i="4" s="1"/>
  <c r="O129" i="4"/>
  <c r="R104" i="4"/>
  <c r="S104" i="4" s="1"/>
  <c r="S106" i="4"/>
  <c r="S105" i="4"/>
  <c r="T59" i="5"/>
  <c r="U59" i="5" s="1"/>
  <c r="U60" i="5"/>
  <c r="Q87" i="1"/>
  <c r="O139" i="4"/>
  <c r="O138" i="4"/>
  <c r="O137" i="4"/>
  <c r="N136" i="4"/>
  <c r="O136" i="4" s="1"/>
  <c r="R31" i="4"/>
  <c r="S31" i="4" s="1"/>
  <c r="S32" i="4"/>
  <c r="S33" i="4"/>
  <c r="S51" i="4"/>
  <c r="R50" i="4"/>
  <c r="S50" i="4" s="1"/>
  <c r="S87" i="4"/>
  <c r="R86" i="4"/>
  <c r="S86" i="4" s="1"/>
  <c r="R95" i="1"/>
  <c r="S95" i="1" s="1"/>
  <c r="N128" i="5"/>
  <c r="O128" i="5" s="1"/>
  <c r="O130" i="5"/>
  <c r="O129" i="5"/>
  <c r="O126" i="5"/>
  <c r="O125" i="5"/>
  <c r="N124" i="5"/>
  <c r="O124" i="5" s="1"/>
  <c r="N131" i="4"/>
  <c r="O131" i="4" s="1"/>
  <c r="O134" i="4"/>
  <c r="O133" i="4"/>
  <c r="O132" i="4"/>
  <c r="S5" i="4"/>
  <c r="R4" i="4"/>
  <c r="S4" i="4" s="1"/>
  <c r="O134" i="5"/>
  <c r="O133" i="5"/>
  <c r="N132" i="5"/>
  <c r="O132" i="5" s="1"/>
  <c r="O121" i="5"/>
  <c r="N120" i="5"/>
  <c r="O120" i="5" s="1"/>
  <c r="O122" i="5"/>
  <c r="R18" i="5"/>
  <c r="S18" i="5" s="1"/>
  <c r="S19" i="5"/>
  <c r="Q69" i="1"/>
  <c r="Q105" i="1"/>
  <c r="Q28" i="1"/>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15" i="1"/>
  <c r="P14" i="2"/>
  <c r="Q14" i="2" s="1"/>
  <c r="I70" i="23"/>
  <c r="H7" i="23"/>
  <c r="I38" i="23"/>
  <c r="R86" i="1"/>
  <c r="S86" i="1" s="1"/>
  <c r="S88" i="1"/>
  <c r="S87" i="1"/>
  <c r="I18" i="23"/>
  <c r="H89" i="23"/>
  <c r="I64" i="23"/>
  <c r="H8" i="23"/>
  <c r="I97" i="23"/>
  <c r="H70" i="23"/>
  <c r="R14" i="2"/>
  <c r="S14" i="2" s="1"/>
  <c r="S15" i="2"/>
  <c r="S61" i="1"/>
  <c r="S60" i="1"/>
  <c r="R59" i="1"/>
  <c r="S59" i="1" s="1"/>
  <c r="S60" i="2"/>
  <c r="R59" i="2"/>
  <c r="S59" i="2" s="1"/>
  <c r="O136" i="2"/>
  <c r="N135" i="2"/>
  <c r="O135" i="2" s="1"/>
  <c r="R50" i="2"/>
  <c r="S50" i="2" s="1"/>
  <c r="S51" i="2"/>
  <c r="O131" i="2"/>
  <c r="N130" i="2"/>
  <c r="O130" i="2" s="1"/>
  <c r="P59" i="2"/>
  <c r="Q59" i="2" s="1"/>
  <c r="Q60" i="2"/>
  <c r="O126" i="2"/>
  <c r="O127" i="2"/>
  <c r="N125" i="2"/>
  <c r="O125" i="2" s="1"/>
  <c r="N120" i="2"/>
  <c r="O122" i="2"/>
  <c r="O121" i="2"/>
  <c r="P4" i="2"/>
  <c r="Q4" i="2" s="1"/>
  <c r="Q5" i="2"/>
  <c r="O120" i="1"/>
  <c r="R113" i="1" s="1" a="1"/>
  <c r="P113" i="1" a="1"/>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E13" i="22"/>
  <c r="F13" i="22"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I38" i="22"/>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I15" i="22"/>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H15" i="22"/>
  <c r="H33" i="22"/>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I18" i="22"/>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L16" i="13" a="1"/>
  <c r="L16" i="13" s="1"/>
  <c r="E16" i="30" s="1"/>
  <c r="F16" i="30" s="1"/>
  <c r="L100" i="13" a="1"/>
  <c r="L100" i="13" s="1"/>
  <c r="E100" i="30" s="1"/>
  <c r="F100" i="30" s="1"/>
  <c r="L86" i="13" a="1"/>
  <c r="L86" i="13" s="1"/>
  <c r="E86" i="30" s="1"/>
  <c r="F86" i="30" s="1"/>
  <c r="L18" i="13" a="1"/>
  <c r="L18" i="13" s="1"/>
  <c r="E18" i="30" s="1"/>
  <c r="F18" i="30" s="1"/>
  <c r="L34" i="13" a="1"/>
  <c r="L34" i="13" s="1"/>
  <c r="E34" i="30" s="1"/>
  <c r="F34" i="30" s="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I13" i="22"/>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Z36" i="14" a="1"/>
  <c r="Z36" i="14" s="1"/>
  <c r="L29" i="13" a="1"/>
  <c r="L29" i="13" s="1"/>
  <c r="E29" i="30" s="1"/>
  <c r="F29" i="30" s="1"/>
  <c r="L54" i="13" a="1"/>
  <c r="L54" i="13" s="1"/>
  <c r="E54" i="30" s="1"/>
  <c r="F54" i="30" s="1"/>
  <c r="L41" i="13" a="1"/>
  <c r="L41" i="13" s="1"/>
  <c r="E41" i="30" s="1"/>
  <c r="F41" i="30" s="1"/>
  <c r="L59" i="13" a="1"/>
  <c r="L59" i="13" s="1"/>
  <c r="E59" i="30" s="1"/>
  <c r="F59" i="30" s="1"/>
  <c r="Z30" i="14" a="1"/>
  <c r="Z30" i="14" s="1"/>
  <c r="Z31" i="14" a="1"/>
  <c r="Z31" i="14" s="1"/>
  <c r="Z40" i="14" a="1"/>
  <c r="Z40" i="14" s="1"/>
  <c r="L40" i="13" a="1"/>
  <c r="L40" i="13" s="1"/>
  <c r="E40" i="30" s="1"/>
  <c r="F40" i="30" s="1"/>
  <c r="L27" i="13" a="1"/>
  <c r="L27" i="13" s="1"/>
  <c r="E27" i="30" s="1"/>
  <c r="F27" i="30" s="1"/>
  <c r="L42" i="13" a="1"/>
  <c r="L42" i="13" s="1"/>
  <c r="E42" i="30" s="1"/>
  <c r="F42" i="30" s="1"/>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H4" i="22"/>
  <c r="I4" i="22"/>
  <c r="R49" i="13" a="1"/>
  <c r="R49" i="13" s="1"/>
  <c r="S49" i="13" s="1"/>
  <c r="I49" i="30"/>
  <c r="R13" i="12" a="1"/>
  <c r="R13" i="12" s="1"/>
  <c r="S13" i="12" s="1"/>
  <c r="I13" i="24"/>
  <c r="H43" i="22"/>
  <c r="I43" i="22"/>
  <c r="O120" i="2"/>
  <c r="S114" i="2" s="1"/>
  <c r="Q114" i="2"/>
  <c r="P113" i="1"/>
  <c r="Q113" i="1" s="1"/>
  <c r="Q114" i="1"/>
  <c r="R113" i="1"/>
  <c r="S113" i="1" s="1"/>
  <c r="S114" i="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L97" i="13" a="1"/>
  <c r="L97" i="13" s="1"/>
  <c r="E97" i="30" s="1"/>
  <c r="F97" i="30" s="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R40" i="13" a="1"/>
  <c r="S41" i="13" s="1"/>
  <c r="I42" i="30"/>
  <c r="R58" i="13" a="1"/>
  <c r="S59" i="13" s="1"/>
  <c r="I61" i="30"/>
  <c r="P40" i="12" a="1"/>
  <c r="Q41" i="12" s="1"/>
  <c r="H45" i="24"/>
  <c r="R58" i="12" a="1"/>
  <c r="R58" i="12" s="1"/>
  <c r="S58" i="12" s="1"/>
  <c r="I61" i="24"/>
  <c r="R67" i="13" a="1"/>
  <c r="S68" i="13" s="1"/>
  <c r="P58" i="12" a="1"/>
  <c r="Q59" i="12" s="1"/>
  <c r="H61" i="24"/>
  <c r="R40" i="12" a="1"/>
  <c r="R40" i="12" s="1"/>
  <c r="S40" i="12" s="1"/>
  <c r="P67" i="13" a="1"/>
  <c r="P58" i="13"/>
  <c r="Q58" i="13" s="1"/>
  <c r="Q59" i="13"/>
  <c r="L106" i="13" a="1"/>
  <c r="L106" i="13" s="1"/>
  <c r="E106" i="30" s="1"/>
  <c r="F106" i="30" s="1"/>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S59" i="12" l="1"/>
  <c r="P58" i="12"/>
  <c r="Q58" i="12" s="1"/>
  <c r="H84" i="19"/>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Q95" i="12" l="1"/>
  <c r="R94" i="13"/>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Q61" i="11" s="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S15" i="8" s="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R14" i="8"/>
  <c r="S14" i="8" s="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P50" i="8" l="1"/>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tc={EE02BB7C-4698-44B0-9E35-59EFADA401EE}</author>
    <author>tc={F43104FF-DC4D-469B-803E-7BD7C8F83D67}</author>
  </authors>
  <commentList>
    <comment ref="F53" authorId="0" shapeId="0" xr:uid="{EE02BB7C-4698-44B0-9E35-59EFADA401EE}">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89" authorId="1" shapeId="0" xr:uid="{F43104FF-DC4D-469B-803E-7BD7C8F83D67}">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<sst xmlns="http://schemas.openxmlformats.org/spreadsheetml/2006/main" count="10055" uniqueCount="1671">
  <si>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</si>
  <si>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</si>
  <si>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</si>
  <si>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</si>
  <si>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</si>
  <si>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</si>
  <si>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</si>
  <si>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</si>
  <si>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</si>
  <si>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</si>
  <si>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</si>
  <si>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</si>
  <si>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</si>
  <si>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</si>
  <si>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</si>
  <si>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</si>
  <si>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</si>
  <si>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</si>
  <si>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</si>
  <si>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</si>
  <si>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</si>
  <si>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</si>
  <si>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</si>
  <si>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</si>
  <si>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</si>
  <si>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</si>
  <si>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</si>
  <si>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</si>
  <si>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</si>
  <si>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</si>
  <si>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</si>
  <si>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</si>
  <si>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</si>
  <si>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</si>
  <si>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</si>
  <si>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</si>
  <si>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</si>
  <si>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</si>
  <si>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</si>
  <si>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</si>
  <si>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</si>
  <si>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</si>
  <si>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</si>
  <si>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</si>
  <si>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</si>
  <si>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</si>
  <si>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</si>
  <si>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</si>
  <si>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</si>
  <si>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</si>
  <si>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</si>
  <si>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</si>
  <si>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</si>
  <si>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</si>
  <si>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</si>
  <si>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</si>
  <si>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</si>
  <si>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</si>
  <si>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</si>
  <si>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</si>
  <si>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</si>
  <si>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</si>
  <si>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</si>
  <si>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</si>
  <si>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</si>
  <si>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</si>
  <si>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</si>
  <si>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</si>
  <si>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</si>
  <si>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</si>
  <si>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</si>
  <si>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</si>
  <si>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</si>
  <si>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</si>
  <si>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</si>
  <si>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</si>
  <si>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</si>
  <si>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</si>
  <si>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</si>
  <si>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</si>
  <si>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</si>
  <si>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</si>
  <si>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</si>
  <si>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</si>
  <si>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</si>
  <si>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</si>
  <si>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</si>
  <si>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</si>
  <si>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</si>
  <si>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</si>
  <si>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</si>
  <si>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</si>
  <si>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</si>
  <si>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</si>
  <si>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</si>
  <si>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</si>
  <si>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</si>
  <si>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</si>
  <si>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</si>
  <si>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</si>
  <si>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</si>
  <si>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</si>
  <si>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</si>
  <si>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</si>
  <si>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</si>
  <si>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</si>
  <si>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</si>
  <si>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</si>
  <si>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</si>
  <si>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</si>
  <si>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</si>
  <si>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</si>
  <si>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</si>
  <si>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</si>
  <si>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</si>
  <si>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</si>
  <si>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</si>
  <si>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</si>
  <si>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</si>
  <si>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</si>
  <si>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</si>
  <si>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</si>
  <si>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</si>
  <si>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</si>
  <si>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</si>
  <si>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</si>
  <si>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</si>
  <si>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</si>
  <si>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</si>
  <si>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</si>
  <si>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</si>
  <si>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</si>
  <si>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</si>
  <si>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</si>
  <si>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</si>
  <si>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</si>
  <si>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</si>
  <si>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</si>
  <si>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</si>
  <si>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</si>
  <si>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</si>
  <si>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</si>
  <si>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</si>
  <si>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</si>
  <si>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</si>
  <si>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</si>
  <si>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</si>
  <si>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</si>
  <si>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</si>
  <si>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</si>
  <si>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</si>
  <si>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</si>
  <si>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</si>
  <si>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</si>
  <si>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</si>
  <si>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</si>
  <si>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</si>
  <si>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</si>
  <si>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</si>
  <si>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</si>
  <si>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</si>
  <si>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</si>
  <si>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</si>
  <si>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</si>
  <si>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</si>
  <si>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</si>
  <si>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</si>
  <si>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</si>
  <si>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</si>
  <si>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</si>
  <si>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</si>
  <si>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</si>
  <si>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</si>
  <si>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</si>
  <si>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</si>
  <si>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</si>
  <si>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</si>
  <si>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</si>
  <si>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</si>
  <si>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</si>
  <si>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</si>
  <si>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</si>
  <si>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</si>
  <si>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</si>
  <si>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</si>
  <si>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</si>
  <si>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</si>
  <si>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</si>
  <si>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</si>
  <si>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</si>
  <si>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</si>
  <si>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</si>
  <si>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</si>
  <si>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</si>
  <si>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</si>
  <si>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</si>
  <si>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</si>
  <si>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</si>
  <si>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</si>
  <si>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</si>
  <si>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</si>
  <si>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</si>
  <si>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</si>
  <si>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</si>
  <si>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</si>
  <si>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</si>
  <si>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</si>
  <si>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</si>
  <si>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</si>
  <si>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</si>
  <si>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</si>
  <si>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</si>
  <si>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</si>
  <si>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</si>
  <si>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</si>
  <si>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</si>
  <si>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</si>
  <si>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</si>
  <si>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</si>
  <si>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</si>
  <si>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</si>
  <si>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</si>
  <si>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</si>
  <si>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</si>
  <si>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</si>
  <si>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</si>
  <si>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</si>
  <si>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</si>
  <si>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</si>
  <si>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</si>
  <si>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</si>
  <si>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</si>
  <si>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</si>
  <si>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</si>
  <si>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</si>
  <si>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</si>
  <si>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</si>
  <si>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</si>
  <si>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</si>
  <si>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</si>
  <si>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</si>
  <si>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</si>
  <si>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</si>
  <si>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</si>
  <si>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</si>
  <si>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</si>
  <si>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</si>
  <si>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</si>
  <si>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</si>
  <si>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</si>
  <si>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</si>
  <si>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</si>
  <si>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</si>
  <si>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</si>
  <si>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</si>
  <si>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</si>
  <si>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</si>
  <si>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</si>
  <si>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</si>
  <si>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</si>
  <si>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</si>
  <si>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</si>
  <si>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</si>
  <si>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</si>
  <si>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</si>
  <si>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</si>
  <si>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</si>
  <si>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</si>
  <si>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</si>
  <si>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</si>
  <si>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</si>
  <si>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</si>
  <si>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</si>
  <si>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</si>
  <si>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</si>
  <si>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</si>
  <si>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</si>
  <si>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</si>
  <si>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</si>
  <si>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</si>
  <si>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</si>
  <si>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</si>
  <si>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</si>
  <si>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</si>
  <si>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</si>
  <si>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</si>
  <si>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</si>
  <si>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</si>
  <si>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</si>
  <si>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</si>
  <si>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</si>
  <si>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</si>
  <si>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</si>
  <si>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</si>
  <si>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</si>
  <si>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</si>
  <si>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</si>
  <si>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</si>
  <si>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</si>
  <si>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</si>
  <si>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</si>
  <si>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</si>
  <si>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</si>
  <si>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</si>
  <si>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</si>
  <si>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</si>
  <si>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</si>
  <si>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</si>
  <si>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</si>
  <si>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</si>
  <si>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</si>
  <si>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</si>
  <si>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</si>
  <si>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</si>
  <si>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</si>
  <si>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</si>
  <si>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</si>
  <si>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</si>
  <si>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</si>
  <si>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</si>
  <si>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</si>
  <si>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</si>
  <si>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</si>
  <si>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</si>
  <si>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</si>
  <si>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</si>
  <si>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</si>
  <si>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</si>
  <si>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</si>
  <si>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</si>
  <si>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</si>
  <si>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</si>
  <si>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</si>
  <si>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</si>
  <si>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</si>
  <si>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</si>
  <si>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</si>
  <si>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</si>
  <si>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</si>
  <si>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</si>
  <si>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</si>
  <si>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</si>
  <si>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</si>
  <si>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</si>
  <si>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</si>
  <si>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</si>
  <si>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</si>
  <si>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</si>
  <si>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</si>
  <si>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</si>
  <si>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</si>
  <si>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</si>
  <si>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</si>
  <si>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</si>
  <si>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</si>
  <si>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</si>
  <si>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</si>
  <si>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</si>
  <si>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</si>
  <si>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</si>
  <si>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</si>
  <si>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</si>
  <si>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</si>
  <si>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</si>
  <si>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</si>
  <si>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</si>
  <si>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</si>
  <si>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</si>
  <si>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</si>
  <si>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</si>
  <si>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</si>
  <si>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</si>
  <si>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</si>
  <si>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</si>
  <si>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</si>
  <si>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</si>
  <si>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</si>
  <si>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</si>
  <si>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</si>
  <si>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</si>
  <si>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</si>
  <si>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</si>
  <si>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</si>
  <si>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</si>
  <si>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</si>
  <si>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</si>
  <si>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</si>
  <si>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</si>
  <si>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</si>
  <si>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</si>
  <si>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</si>
  <si>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</si>
  <si>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</si>
  <si>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</si>
  <si>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</si>
  <si>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</si>
  <si>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</si>
  <si>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</si>
  <si>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</si>
  <si>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</si>
  <si>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</si>
  <si>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</si>
  <si>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</si>
  <si>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</si>
  <si>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</si>
  <si>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</si>
  <si>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</si>
  <si>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</si>
  <si>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</si>
  <si>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</si>
  <si>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</si>
  <si>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</si>
  <si>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</si>
  <si>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</si>
  <si>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</si>
  <si>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</si>
  <si>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</si>
  <si>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</si>
  <si>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</si>
  <si>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</si>
  <si>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</si>
  <si>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</si>
  <si>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</si>
  <si>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</si>
  <si>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</si>
  <si>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</si>
  <si>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</si>
  <si>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</si>
  <si>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</si>
  <si>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</si>
  <si>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</si>
  <si>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</si>
  <si>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</si>
  <si>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</si>
  <si>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</si>
  <si>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</si>
  <si>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</si>
  <si>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</si>
  <si>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</si>
  <si>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</si>
  <si>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</si>
  <si>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</si>
  <si>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</si>
  <si>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</si>
  <si>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</si>
  <si>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</si>
  <si>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</si>
  <si>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</si>
  <si>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</si>
  <si>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</si>
  <si>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</si>
  <si>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</si>
  <si>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</si>
  <si>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</si>
  <si>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</si>
  <si>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</si>
  <si>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</si>
  <si>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</si>
  <si>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</si>
  <si>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</si>
  <si>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</si>
  <si>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</si>
  <si>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</si>
  <si>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</si>
  <si>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</si>
  <si>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</si>
  <si>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</si>
  <si>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</si>
  <si>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</si>
  <si>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</si>
  <si>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</si>
  <si>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</si>
  <si>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</si>
  <si>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</si>
  <si>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</si>
  <si>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</si>
  <si>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</si>
  <si>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</si>
  <si>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</si>
  <si>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</si>
  <si>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</si>
  <si>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</si>
  <si>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</si>
  <si>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</si>
  <si>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</si>
  <si>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</si>
  <si>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</si>
  <si>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</si>
  <si>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</si>
  <si>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</si>
  <si>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</si>
  <si>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</si>
  <si>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</si>
  <si>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</si>
  <si>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</si>
  <si>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</si>
  <si>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</si>
  <si>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</si>
  <si>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</si>
  <si>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</si>
  <si>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</si>
  <si>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</si>
  <si>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</si>
  <si>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</si>
  <si>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</si>
  <si>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</si>
  <si>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</si>
  <si>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</si>
  <si>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</si>
  <si>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</si>
  <si>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</si>
  <si>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</si>
  <si>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</si>
  <si>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</si>
  <si>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</si>
  <si>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</si>
  <si>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</si>
  <si>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</si>
  <si>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</si>
  <si>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</si>
  <si>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</si>
  <si>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</si>
  <si>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</si>
  <si>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</si>
  <si>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</si>
  <si>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</si>
  <si>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</si>
  <si>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</si>
  <si>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</si>
  <si>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</si>
  <si>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</si>
  <si>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</si>
  <si>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</si>
  <si>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</si>
  <si>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</si>
  <si>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</si>
  <si>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JP0_JPL0_P4_LV_Source/Return</t>
  </si>
  <si>
    <t>JP9_JPL2_P4_LV_Source/Return</t>
  </si>
  <si>
    <t>JP0_JPU0_P2W_LV_Source/Return</t>
  </si>
  <si>
    <t>JP7_JPU1_P3_LV_Source/Return</t>
  </si>
  <si>
    <t>JP6_JPU1_P4_LV_Source/Return</t>
  </si>
  <si>
    <t>JP7_JPU1_P2E_LV_Source/Return</t>
  </si>
  <si>
    <t>JP7_JPU1_P1W_LV_Source/Return</t>
  </si>
  <si>
    <t>JP3_JPU0_P2E_LV_Source/Return</t>
  </si>
  <si>
    <t>JP7_JPU1_P1E_LV_Source/Return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</si>
  <si>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</si>
  <si>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</si>
  <si>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</si>
  <si>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</si>
  <si>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</si>
  <si>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</si>
  <si>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</si>
  <si>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</si>
  <si>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</si>
  <si>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</si>
  <si>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</si>
  <si>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</si>
  <si>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</si>
  <si>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</si>
  <si>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</si>
  <si>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</si>
  <si>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</si>
  <si>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</si>
  <si>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</si>
  <si>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</si>
  <si>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</si>
  <si>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</si>
  <si>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</si>
  <si>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</si>
  <si>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</si>
  <si>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</si>
  <si>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</si>
  <si>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</si>
  <si>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</si>
  <si>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</si>
  <si>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</si>
  <si>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</si>
  <si>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</si>
  <si>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</si>
  <si>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</si>
  <si>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</si>
  <si>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</si>
  <si>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</si>
  <si>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</si>
  <si>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</si>
  <si>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</si>
  <si>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</si>
  <si>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</si>
  <si>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</si>
  <si>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</si>
  <si>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</si>
  <si>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</si>
  <si>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</si>
  <si>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</si>
  <si>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</si>
  <si>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</si>
  <si>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</si>
  <si>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</si>
  <si>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</si>
  <si>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</si>
  <si>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</si>
  <si>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</si>
  <si>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</si>
  <si>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</si>
  <si>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</si>
  <si>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</si>
  <si>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</si>
  <si>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</si>
  <si>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</si>
  <si>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</si>
  <si>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</si>
  <si>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</si>
  <si>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</si>
  <si>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</si>
  <si>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</si>
  <si>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</si>
  <si>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</si>
  <si>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</si>
  <si>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</si>
  <si>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</si>
  <si>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</si>
  <si>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</si>
  <si>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</si>
  <si>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</si>
  <si>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</si>
  <si>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</si>
  <si>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</si>
  <si>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</si>
  <si>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</si>
  <si>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</si>
  <si>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</si>
  <si>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</si>
  <si>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</si>
  <si>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</si>
  <si>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</si>
  <si>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</si>
  <si>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</si>
  <si>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</si>
  <si>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</si>
  <si>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</si>
  <si>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</si>
  <si>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</si>
  <si>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</si>
  <si>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</si>
  <si>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</si>
  <si>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</si>
  <si>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</si>
  <si>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</si>
  <si>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</si>
  <si>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</si>
  <si>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</si>
  <si>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</si>
  <si>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</si>
  <si>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</si>
  <si>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</si>
  <si>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</si>
  <si>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</si>
  <si>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</si>
  <si>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</si>
  <si>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</si>
  <si>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</si>
  <si>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</si>
  <si>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</si>
  <si>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</si>
  <si>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</si>
  <si>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</si>
  <si>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</si>
  <si>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</si>
  <si>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</si>
  <si>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</si>
  <si>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</si>
  <si>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</si>
  <si>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</si>
  <si>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</si>
  <si>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</si>
  <si>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</si>
  <si>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</si>
  <si>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</si>
  <si>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</si>
  <si>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</si>
  <si>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</si>
  <si>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</si>
  <si>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</si>
  <si>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</si>
  <si>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</si>
  <si>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</si>
  <si>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</si>
  <si>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</si>
  <si>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</si>
  <si>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</si>
  <si>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</si>
  <si>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</si>
  <si>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</si>
  <si>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</si>
  <si>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</si>
  <si>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</si>
  <si>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</si>
  <si>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</si>
  <si>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</si>
  <si>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</si>
  <si>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</si>
  <si>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</si>
  <si>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</si>
  <si>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</si>
  <si>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</si>
  <si>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</si>
  <si>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</si>
  <si>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</si>
  <si>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</si>
  <si>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</si>
  <si>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</si>
  <si>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</si>
  <si>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</si>
  <si>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</si>
  <si>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</si>
  <si>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</si>
  <si>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</si>
  <si>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</si>
  <si>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</si>
  <si>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</si>
  <si>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</si>
  <si>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</si>
  <si>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</si>
  <si>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</si>
  <si>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</si>
  <si>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</si>
  <si>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</si>
  <si>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</si>
  <si>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</si>
  <si>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</si>
  <si>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</si>
  <si>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</si>
  <si>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</si>
  <si>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</si>
  <si>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</si>
  <si>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</si>
  <si>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</si>
  <si>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</si>
  <si>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</si>
  <si>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</si>
  <si>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</si>
  <si>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</si>
  <si>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</si>
  <si>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</si>
  <si>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</si>
  <si>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</si>
  <si>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</si>
  <si>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</si>
  <si>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</si>
  <si>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</si>
  <si>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</si>
  <si>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</si>
  <si>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</si>
  <si>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</si>
  <si>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</si>
  <si>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</si>
  <si>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</si>
  <si>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</si>
  <si>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</si>
  <si>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</si>
  <si>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</si>
  <si>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</si>
  <si>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</si>
  <si>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</si>
  <si>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</si>
  <si>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</si>
  <si>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</si>
  <si>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</si>
  <si>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</si>
  <si>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</si>
  <si>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</si>
  <si>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</si>
  <si>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</si>
  <si>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</si>
  <si>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</si>
  <si>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</si>
  <si>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</si>
  <si>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</si>
  <si>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</si>
  <si>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</si>
  <si>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</si>
  <si>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</si>
  <si>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</si>
  <si>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</si>
  <si>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</si>
  <si>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</si>
  <si>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</si>
  <si>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</si>
  <si>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</si>
  <si>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</si>
  <si>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</si>
  <si>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</si>
  <si>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</si>
  <si>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</si>
  <si>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</si>
  <si>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</si>
  <si>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</si>
  <si>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</si>
  <si>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</si>
  <si>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</si>
  <si>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</si>
  <si>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</si>
  <si>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</si>
  <si>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</si>
  <si>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</si>
  <si>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</si>
  <si>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</si>
  <si>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</si>
  <si>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</si>
  <si>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</si>
  <si>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</si>
  <si>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</si>
  <si>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</si>
  <si>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</si>
  <si>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</si>
  <si>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</si>
  <si>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</si>
  <si>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</si>
  <si>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</si>
  <si>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</si>
  <si>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</si>
  <si>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</si>
  <si>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</si>
  <si>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</si>
  <si>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</si>
  <si>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</si>
  <si>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</si>
  <si>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</si>
  <si>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</si>
  <si>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</si>
  <si>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</si>
  <si>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</si>
  <si>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</si>
  <si>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</si>
  <si>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</si>
  <si>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</si>
  <si>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</si>
  <si>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</si>
  <si>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</si>
  <si>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</si>
  <si>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</si>
  <si>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</si>
  <si>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</si>
  <si>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</si>
  <si>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</si>
  <si>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</si>
  <si>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</si>
  <si>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</si>
  <si>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</si>
  <si>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</si>
  <si>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</si>
  <si>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</si>
  <si>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</si>
  <si>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</si>
  <si>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</si>
  <si>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</si>
  <si>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</si>
  <si>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</si>
  <si>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</si>
  <si>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</si>
  <si>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</si>
  <si>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</si>
  <si>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</si>
  <si>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</si>
  <si>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</si>
  <si>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</si>
  <si>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</si>
  <si>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</si>
  <si>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</si>
  <si>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</si>
  <si>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</si>
  <si>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</si>
  <si>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</si>
  <si>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</si>
  <si>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</si>
  <si>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</si>
  <si>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</si>
  <si>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</si>
  <si>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</si>
  <si>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</si>
  <si>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</si>
  <si>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</si>
  <si>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</si>
  <si>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</si>
  <si>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</si>
  <si>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</si>
  <si>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</si>
  <si>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</si>
  <si>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</si>
  <si>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</si>
  <si>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</si>
  <si>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</si>
  <si>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</si>
  <si>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</si>
  <si>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</si>
  <si>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</si>
  <si>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</si>
  <si>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</si>
  <si>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</si>
  <si>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</si>
  <si>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</si>
  <si>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</si>
  <si>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</si>
  <si>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</si>
  <si>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</si>
  <si>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</si>
  <si>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</si>
  <si>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</si>
  <si>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</si>
  <si>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</si>
  <si>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</si>
  <si>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</si>
  <si>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</si>
  <si>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</si>
  <si>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</si>
  <si>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</si>
  <si>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</si>
  <si>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</si>
  <si>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</si>
  <si>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</si>
  <si>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</si>
  <si>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</si>
  <si>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</si>
  <si>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</si>
  <si>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</si>
  <si>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</si>
  <si>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</si>
  <si>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</si>
  <si>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</si>
  <si>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</si>
  <si>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</si>
  <si>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</si>
  <si>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</si>
  <si>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</si>
  <si>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</si>
  <si>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</si>
  <si>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</si>
  <si>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</si>
  <si>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</si>
  <si>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</si>
  <si>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</si>
  <si>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</si>
  <si>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</si>
  <si>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</si>
  <si>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</si>
  <si>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</si>
  <si>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</si>
  <si>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</si>
  <si>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</si>
  <si>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</si>
  <si>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</si>
  <si>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</si>
  <si>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</si>
  <si>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</si>
  <si>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</si>
  <si>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</si>
  <si>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</si>
  <si>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</si>
  <si>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</si>
  <si>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</si>
  <si>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</si>
  <si>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</si>
  <si>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</si>
  <si>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</si>
  <si>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</si>
  <si>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</si>
  <si>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</si>
  <si>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</si>
  <si>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</si>
  <si>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</si>
  <si>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</si>
  <si>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</si>
  <si>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</si>
  <si>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</si>
  <si>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</si>
  <si>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</si>
  <si>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</si>
  <si>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</si>
  <si>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</si>
  <si>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</si>
  <si>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</si>
  <si>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</si>
  <si>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</si>
  <si>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</si>
  <si>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</si>
  <si>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</si>
  <si>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</si>
  <si>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</si>
  <si>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</si>
  <si>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</si>
  <si>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</si>
  <si>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</si>
  <si>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</si>
  <si>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</si>
  <si>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</si>
  <si>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</si>
  <si>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</si>
  <si>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</si>
  <si>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</si>
  <si>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</si>
  <si>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</si>
  <si>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</si>
  <si>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</si>
  <si>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</si>
  <si>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</si>
  <si>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</si>
  <si>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</si>
  <si>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</si>
  <si>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</si>
  <si>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</si>
  <si>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</si>
  <si>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</si>
  <si>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</si>
  <si>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</si>
  <si>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</si>
  <si>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</si>
  <si>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</si>
  <si>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</si>
  <si>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</si>
  <si>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</si>
  <si>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</si>
  <si>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</si>
  <si>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</si>
  <si>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</si>
  <si>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</si>
  <si>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</si>
  <si>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</si>
  <si>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</si>
  <si>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</si>
  <si>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</si>
  <si>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</si>
  <si>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</si>
  <si>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</si>
  <si>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</si>
  <si>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</si>
  <si>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</si>
  <si>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</si>
  <si>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</si>
  <si>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</si>
  <si>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</si>
  <si>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</si>
  <si>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</si>
  <si>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</si>
  <si>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</si>
  <si>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</si>
  <si>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</si>
  <si>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</si>
  <si>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</si>
  <si>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</si>
  <si>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</si>
  <si>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</si>
  <si>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</si>
  <si>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</si>
  <si>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</si>
  <si>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</si>
  <si>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</si>
  <si>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</si>
  <si>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</si>
  <si>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</si>
  <si>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</si>
  <si>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</si>
  <si>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</si>
  <si>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</si>
  <si>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</si>
  <si>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</si>
  <si>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</si>
  <si>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</si>
  <si>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</si>
  <si>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</si>
  <si>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</si>
  <si>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</si>
  <si>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</si>
  <si>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</si>
  <si>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</si>
  <si>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</si>
  <si>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</si>
  <si>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</si>
  <si>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</si>
  <si>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</si>
  <si>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</si>
  <si>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</si>
  <si>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</si>
  <si>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</si>
  <si>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</si>
  <si>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</si>
  <si>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</si>
  <si>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</si>
  <si>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</si>
  <si>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</si>
  <si>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</si>
  <si>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</si>
  <si>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</si>
  <si>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</si>
  <si>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</si>
  <si>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</si>
  <si>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</si>
  <si>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</si>
  <si>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</si>
  <si>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</si>
  <si>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</si>
  <si>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</si>
  <si>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</si>
  <si>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</si>
  <si>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</si>
  <si>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</si>
  <si>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</si>
  <si>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</si>
  <si>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</si>
  <si>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</si>
  <si>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</si>
  <si>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</si>
  <si>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</si>
  <si>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</si>
  <si>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</si>
  <si>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</si>
  <si>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</si>
  <si>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</si>
  <si>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</si>
  <si>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</si>
  <si>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</si>
  <si>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</si>
  <si>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</si>
  <si>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</si>
  <si>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</si>
  <si>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</si>
  <si>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</si>
  <si>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</si>
  <si>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</si>
  <si>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</si>
  <si>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</si>
  <si>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</si>
  <si>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</si>
  <si>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</si>
  <si>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</si>
  <si>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</si>
  <si>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</si>
  <si>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</si>
  <si>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</si>
  <si>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</si>
  <si>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</si>
  <si>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</si>
  <si>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</si>
  <si>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</si>
  <si>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</si>
  <si>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</si>
  <si>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</si>
  <si>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</si>
  <si>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</si>
  <si>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</si>
  <si>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</si>
  <si>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</si>
  <si>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</si>
  <si>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</si>
  <si>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</si>
  <si>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</si>
  <si>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</si>
  <si>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</si>
  <si>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</si>
  <si>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</si>
  <si>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</si>
  <si>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</si>
  <si>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</si>
  <si>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</si>
  <si>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</si>
  <si>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</si>
  <si>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</si>
  <si>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</si>
  <si>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</si>
  <si>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</si>
  <si>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</si>
  <si>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</si>
  <si>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</si>
  <si>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</si>
  <si>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</si>
  <si>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</si>
  <si>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</si>
  <si>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</si>
  <si>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</si>
  <si>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</si>
  <si>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</si>
  <si>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</si>
  <si>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</si>
  <si>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</si>
  <si>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</si>
  <si>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</si>
  <si>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</si>
  <si>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</si>
  <si>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</si>
  <si>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</si>
  <si>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</si>
  <si>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</si>
  <si>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</si>
  <si>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</si>
  <si>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</si>
  <si>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</si>
  <si>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</si>
  <si>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</si>
  <si>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</si>
  <si>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</si>
  <si>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</si>
  <si>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</si>
  <si>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</si>
  <si>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</si>
  <si>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</si>
  <si>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</si>
  <si>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</si>
  <si>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</si>
  <si>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</si>
  <si>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</si>
  <si>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</si>
  <si>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</si>
  <si>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</si>
  <si>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</si>
  <si>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</si>
  <si>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</si>
  <si>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</si>
  <si>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</si>
  <si>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</si>
  <si>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</si>
  <si>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</si>
  <si>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</si>
  <si>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</si>
  <si>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</si>
  <si>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</si>
  <si>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</si>
  <si>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</si>
  <si>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</si>
  <si>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</si>
  <si>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</si>
  <si>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</si>
  <si>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</si>
  <si>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</si>
  <si>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</si>
  <si>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</si>
  <si>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</si>
  <si>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</si>
  <si>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</si>
  <si>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</si>
  <si>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</si>
  <si>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</si>
  <si>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</si>
  <si>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</si>
  <si>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</si>
  <si>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</si>
  <si>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</si>
  <si>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</si>
  <si>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</si>
  <si>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</si>
  <si>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</si>
  <si>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</si>
  <si>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</si>
  <si>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</si>
  <si>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</si>
  <si>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</si>
  <si>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</si>
  <si>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</si>
  <si>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</si>
  <si>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</si>
  <si>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</si>
  <si>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</si>
  <si>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</si>
  <si>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</si>
  <si>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</si>
  <si>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</si>
  <si>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</si>
  <si>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</si>
  <si>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</si>
  <si>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</si>
  <si>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</si>
  <si>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</si>
  <si>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</si>
  <si>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</si>
  <si>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</si>
  <si>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</si>
  <si>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</si>
  <si>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</si>
  <si>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</si>
  <si>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</si>
  <si>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</si>
  <si>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</si>
  <si>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</si>
  <si>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</si>
  <si>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</si>
  <si>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</si>
  <si>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</si>
  <si>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</si>
  <si>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</si>
  <si>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</si>
  <si>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</si>
  <si>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</si>
  <si>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</si>
  <si>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</si>
  <si>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</si>
  <si>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</si>
  <si>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</si>
  <si>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</si>
  <si>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</si>
  <si>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</si>
  <si>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</si>
  <si>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</si>
  <si>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</si>
  <si>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</si>
  <si>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</si>
  <si>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</si>
  <si>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</si>
  <si>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</si>
  <si>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</si>
  <si>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</si>
  <si>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</si>
  <si>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</si>
  <si>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</si>
  <si>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</si>
  <si>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</si>
  <si>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</si>
  <si>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</si>
  <si>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</si>
  <si>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</si>
  <si>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</si>
  <si>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</si>
  <si>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</si>
  <si>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</si>
  <si>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</si>
  <si>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</si>
  <si>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</si>
  <si>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</si>
  <si>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</si>
  <si>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</si>
  <si>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</si>
  <si>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</si>
  <si>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</si>
  <si>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</si>
  <si>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</si>
  <si>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</si>
  <si>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</si>
  <si>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</si>
  <si>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</si>
  <si>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</si>
  <si>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</si>
  <si>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</si>
  <si>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</si>
  <si>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</si>
  <si>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</si>
  <si>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</si>
  <si>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</si>
  <si>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</si>
  <si>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</si>
  <si>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</si>
  <si>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</si>
  <si>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</si>
  <si>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</si>
  <si>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</si>
  <si>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</si>
  <si>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</si>
  <si>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</si>
  <si>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</si>
  <si>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</si>
  <si>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</si>
  <si>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</si>
  <si>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</si>
  <si>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</si>
  <si>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</si>
  <si>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</si>
  <si>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</si>
  <si>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</si>
  <si>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</si>
  <si>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</si>
  <si>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</si>
  <si>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</si>
  <si>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</si>
  <si>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</si>
  <si>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</si>
  <si>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</si>
  <si>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</si>
  <si>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</si>
  <si>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</si>
  <si>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</si>
  <si>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</si>
  <si>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</si>
  <si>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</si>
  <si>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</si>
  <si>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</si>
  <si>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</si>
  <si>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</si>
  <si>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</si>
  <si>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</si>
  <si>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</si>
  <si>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</si>
  <si>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</si>
  <si>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</si>
  <si>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</si>
  <si>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</si>
  <si>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</si>
  <si>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</si>
  <si>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</si>
  <si>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</si>
  <si>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</si>
  <si>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</si>
  <si>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</si>
  <si>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</si>
  <si>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</si>
  <si>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</si>
  <si>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</si>
  <si>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</si>
  <si>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</si>
  <si>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</si>
  <si>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</si>
  <si>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</si>
  <si>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</si>
  <si>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</si>
  <si>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</si>
  <si>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</si>
  <si>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</si>
  <si>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</si>
  <si>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</si>
  <si>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</si>
  <si>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</si>
  <si>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</si>
  <si>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</si>
  <si>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</si>
  <si>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</si>
  <si>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</si>
  <si>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</si>
  <si>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</si>
  <si>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</si>
  <si>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</si>
  <si>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</si>
  <si>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</si>
  <si>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</si>
  <si>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</si>
  <si>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</si>
  <si>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</si>
  <si>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</si>
  <si>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</si>
  <si>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</si>
  <si>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</si>
  <si>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</si>
  <si>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</si>
  <si>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</si>
  <si>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</si>
  <si>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</si>
  <si>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</si>
  <si>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</si>
  <si>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</si>
  <si>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</si>
  <si>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</si>
  <si>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</si>
  <si>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</si>
  <si>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</si>
  <si>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</si>
  <si>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</si>
  <si>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</si>
  <si>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</si>
  <si>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</si>
  <si>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</si>
  <si>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</si>
  <si>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</si>
  <si>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</si>
  <si>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</si>
  <si>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</si>
  <si>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</si>
  <si>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</si>
  <si>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</si>
  <si>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</si>
  <si>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</si>
  <si>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</si>
  <si>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</si>
  <si>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</si>
  <si>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</si>
  <si>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</si>
  <si>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</si>
  <si>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</si>
  <si>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</si>
  <si>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</si>
  <si>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</si>
  <si>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</si>
  <si>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</si>
  <si>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</si>
  <si>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</si>
  <si>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</si>
  <si>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</si>
  <si>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</si>
  <si>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</si>
  <si>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</si>
  <si>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</si>
  <si>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</si>
  <si>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</si>
  <si>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</si>
  <si>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</si>
  <si>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</si>
  <si>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</si>
  <si>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</si>
  <si>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</si>
  <si>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</si>
  <si>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</si>
  <si>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</si>
  <si>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</si>
  <si>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</si>
  <si>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</si>
  <si>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</si>
  <si>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</si>
  <si>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</si>
  <si>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</si>
  <si>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</si>
  <si>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</si>
  <si>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</si>
  <si>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</si>
  <si>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</si>
  <si>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</si>
  <si>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</si>
  <si>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</si>
  <si>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</si>
  <si>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</si>
  <si>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</si>
  <si>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</si>
  <si>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</si>
  <si>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</si>
  <si>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</si>
  <si>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</si>
  <si>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</si>
  <si>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</si>
  <si>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</si>
  <si>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</si>
  <si>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</si>
  <si>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</si>
  <si>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</si>
  <si>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</si>
  <si>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</si>
  <si>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</si>
  <si>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</si>
  <si>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</si>
  <si>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</si>
  <si>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</si>
  <si>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</si>
  <si>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</si>
  <si>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</si>
  <si>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</si>
  <si>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</si>
  <si>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</si>
  <si>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</si>
  <si>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</si>
  <si>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</si>
  <si>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</si>
  <si>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</si>
  <si>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</si>
  <si>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</si>
  <si>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</si>
  <si>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</si>
  <si>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</si>
  <si>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</si>
  <si>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</si>
  <si>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</si>
  <si>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</si>
  <si>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</si>
  <si>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</si>
  <si>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</si>
  <si>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</si>
  <si>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</si>
  <si>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</si>
  <si>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</si>
  <si>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</si>
  <si>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</si>
  <si>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</si>
  <si>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</si>
  <si>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</si>
  <si>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</si>
  <si>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</si>
  <si>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</si>
  <si>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</si>
  <si>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</si>
  <si>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</si>
  <si>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</si>
  <si>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</si>
  <si>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</si>
  <si>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</si>
  <si>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</si>
  <si>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</si>
  <si>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</si>
  <si>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</si>
  <si>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</si>
  <si>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</si>
  <si>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</si>
  <si>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</si>
  <si>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</si>
  <si>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</si>
  <si>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</si>
  <si>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</si>
  <si>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</si>
  <si>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</si>
  <si>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</si>
  <si>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</si>
  <si>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</si>
  <si>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</si>
  <si>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</si>
  <si>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</si>
  <si>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</si>
  <si>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</si>
  <si>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</si>
  <si>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</si>
  <si>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</si>
  <si>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</si>
  <si>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</si>
  <si>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</si>
  <si>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</si>
  <si>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</si>
  <si>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</si>
  <si>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</si>
  <si>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</si>
  <si>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</si>
  <si>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</si>
  <si>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</si>
  <si>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</si>
  <si>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</si>
  <si>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</si>
  <si>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</si>
  <si>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</si>
  <si>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</si>
  <si>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</si>
  <si>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</si>
  <si>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</si>
  <si>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</si>
  <si>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</si>
  <si>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</si>
  <si>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</si>
  <si>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</si>
  <si>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</si>
  <si>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</si>
  <si>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</si>
  <si>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</si>
  <si>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</si>
  <si>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</si>
  <si>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</si>
  <si>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</si>
  <si>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</si>
  <si>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</si>
  <si>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</si>
  <si>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</si>
  <si>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</si>
  <si>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</si>
  <si>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</si>
  <si>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</si>
  <si>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</si>
  <si>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</si>
  <si>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</si>
  <si>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</si>
  <si>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</si>
  <si>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</si>
  <si>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</si>
  <si>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</si>
  <si>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</si>
  <si>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</si>
  <si>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</si>
  <si>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</si>
  <si>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</si>
  <si>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</si>
  <si>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</si>
  <si>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</si>
  <si>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</si>
  <si>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</si>
  <si>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</si>
  <si>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</si>
  <si>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</si>
  <si>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note that these fixes will mean that many cables will not be the correct lengths (ie. not the lengths indicated in this doc)! Note too: the cable-making _HMM sheets weren't fixed.</t>
  </si>
  <si>
    <t>Separate sheets detail how the shifters moved the Positronics and labels to account for/fix these errors. Note that these sheets were reordered so that the entries were ordered by Positronic connectors. Also, when the correct mapping required moving Positronics across PPP regions for a line, the color code for the line was also manually corrected. Finally, for completeness, two columns were added in these two sheets to indicatre the actual cable lengths that are being used.</t>
  </si>
  <si>
    <t>A-top ACTUAL</t>
  </si>
  <si>
    <t>C-bot ACTUAL</t>
  </si>
  <si>
    <t>SHEET IS BROKEN BECAUSE "HYBRID - MAG - MIRROR - STEREO" WAS EDITED!</t>
  </si>
  <si>
    <t>SHEET IS BROKEN BECAUSE "HYBRID - MAG - MIRROR - STRAIGHT" WAS EDITED!</t>
  </si>
  <si>
    <t>JP1_JPU0_P2E_LV_Source/Retrun</t>
  </si>
  <si>
    <t>A L (m)</t>
  </si>
  <si>
    <t>C L (m)</t>
  </si>
  <si>
    <t>splice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</si>
</sst>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
      <sz val="11"/>
      <color theme="5" tint="-0.249977111117893"/>
      <name val="Calibri"/>
      <family val="2"/>
      <scheme val="minor"/>
    </font>
    <font>
      <sz val="11"/>
      <color theme="8" tint="0.59999389629810485"/>
      <name val="Calibri"/>
      <family val="2"/>
      <scheme val="minor"/>
    </font>
    <font>
      <b/>
      <sz val="14"/>
      <color theme="5" tint="-0.249977111117893"/>
      <name val="Calibri"/>
      <family val="2"/>
      <scheme val="minor"/>
    </font>
    <font>
      <sz val="14"/>
      <color theme="5" tint="-0.249977111117893"/>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cellStyleXfs>
  <cellXfs count="374">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xf>
    <xf numFmtId="0" fontId="7" fillId="0" borderId="0" xfId="0" applyFont="1" applyAlignment="1">
      <alignment vertical="center" wrapText="1"/>
    </xf>
    <xf numFmtId="0" fontId="0" fillId="9" borderId="17" xfId="0" applyFill="1" applyBorder="1" applyAlignment="1">
      <alignment horizontal="center" vertical="center"/>
    </xf>
    <xf numFmtId="14" fontId="5" fillId="0" borderId="0" xfId="0" applyNumberFormat="1" applyFont="1" applyAlignment="1">
      <alignment horizontal="center"/>
    </xf>
    <xf numFmtId="0" fontId="47" fillId="10" borderId="13" xfId="0" applyFont="1" applyFill="1" applyBorder="1" applyAlignment="1">
      <alignment horizontal="center"/>
    </xf>
    <xf numFmtId="0" fontId="0" fillId="9" borderId="13" xfId="0" applyFill="1" applyBorder="1" applyAlignment="1">
      <alignment horizontal="center"/>
    </xf>
    <xf numFmtId="0" fontId="48" fillId="0" borderId="0" xfId="0" applyFont="1" applyAlignment="1">
      <alignment horizontal="center" vertical="center"/>
    </xf>
    <xf numFmtId="0" fontId="49" fillId="0" borderId="0" xfId="0" applyFont="1" applyAlignment="1">
      <alignment horizontal="center" vertical="center"/>
    </xf>
    <xf numFmtId="14" fontId="0" fillId="0" borderId="0" xfId="0" applyNumberFormat="1" applyAlignment="1">
      <alignment horizontal="center"/>
    </xf>
    <xf numFmtId="0" fontId="17" fillId="0" borderId="0" xfId="0" applyFont="1"/>
    <xf numFmtId="0" fontId="22" fillId="0" borderId="0" xfId="0" applyFont="1"/>
    <xf numFmtId="0" fontId="42" fillId="0" borderId="0" xfId="0" applyFont="1" applyAlignment="1">
      <alignment horizontal="center"/>
    </xf>
    <xf numFmtId="0" fontId="42" fillId="0" borderId="7" xfId="0" applyFont="1" applyBorder="1" applyAlignment="1">
      <alignment horizontal="center"/>
    </xf>
    <xf numFmtId="0" fontId="22" fillId="0" borderId="0" xfId="0" applyFont="1" applyAlignment="1">
      <alignment horizontal="center"/>
    </xf>
    <xf numFmtId="0" fontId="22" fillId="0" borderId="2" xfId="0"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29" fillId="0" borderId="0" xfId="0" applyFont="1" applyAlignment="1">
      <alignment horizontal="center" vertical="center" wrapText="1"/>
    </xf>
    <xf numFmtId="0" fontId="20" fillId="0" borderId="0" xfId="0" applyFont="1" applyAlignment="1">
      <alignment horizontal="center" wrapText="1"/>
    </xf>
    <xf numFmtId="0" fontId="0" fillId="0" borderId="0" xfId="0"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10" fillId="0" borderId="0" xfId="0" applyFont="1" applyAlignment="1">
      <alignment horizontal="center"/>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17/06/relationships/rdRichValueTypes" Target="richData/rdRichValueTyp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46" Type="http://schemas.openxmlformats.org/officeDocument/2006/relationships/customXml" Target="../customXml/item1.xml"/><Relationship Id="rId20" Type="http://schemas.openxmlformats.org/officeDocument/2006/relationships/worksheet" Target="worksheets/sheet20.xml"/><Relationship Id="rId41"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v>
    <v>1</v>
  </rv>
  <rv s="0">
    <v>0</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53" dT="2022-02-17T21:21:30.73" personId="{51B975E3-20C2-43C9-AEDA-A40CB683EB5B}" id="{EE02BB7C-4698-44B0-9E35-59EFADA401EE}">
    <text>Changes from 24-J12-4/3 to 24-J12-2/1</text>
  </threadedComment>
  <threadedComment ref="F53" dT="2022-02-17T21:21:34.74" personId="{51B975E3-20C2-43C9-AEDA-A40CB683EB5B}" id="{EC74709C-B3F4-4CE3-A0DF-FE251968FD4C}" parentId="{EE02BB7C-4698-44B0-9E35-59EFADA401EE}">
    <text>Corrected.</text>
  </threadedComment>
  <threadedComment ref="F89" dT="2022-02-16T19:55:02.69" personId="{7D0B713F-5A1B-4399-B01C-EB6C1C7EBD98}" id="{F43104FF-DC4D-469B-803E-7BD7C8F83D67}">
    <text>Moves to 24-J13-2/1</text>
  </threadedComment>
  <threadedComment ref="F89" dT="2022-02-17T06:46:05.09" personId="{51B975E3-20C2-43C9-AEDA-A40CB683EB5B}" id="{6BDCBC0E-B78F-41FC-9A39-6F48C1EB2555}" parentId="{F43104FF-DC4D-469B-803E-7BD7C8F83D67}">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zoomScale="60" zoomScaleNormal="60" workbookViewId="0">
      <selection activeCell="P36" sqref="P36"/>
    </sheetView>
  </sheetViews>
  <sheetFormatPr defaultRowHeight="15" x14ac:dyDescent="0.25"/>
  <cols>
    <col min="2" max="2" width="13.85546875" customWidth="1"/>
    <col min="3" max="3" width="24.140625" customWidth="1"/>
    <col min="4" max="4" width="28.140625" customWidth="1"/>
    <col min="5" max="5" width="42.85546875" customWidth="1"/>
    <col min="11" max="11" width="37.85546875" customWidth="1"/>
    <col min="12" max="12" width="24.42578125" customWidth="1"/>
    <col min="13" max="13" width="81" customWidth="1"/>
  </cols>
  <sheetData>
    <row r="2" spans="2:13" ht="21" x14ac:dyDescent="0.35">
      <c r="C2" s="327" t="s">
        <v>1523</v>
      </c>
      <c r="D2" s="327"/>
      <c r="E2" s="327"/>
      <c r="F2" s="327"/>
      <c r="G2" s="327"/>
      <c r="H2" s="327"/>
      <c r="I2" s="327"/>
      <c r="J2" s="327"/>
      <c r="K2" s="327"/>
      <c r="L2" s="327"/>
      <c r="M2" s="327"/>
    </row>
    <row r="3" spans="2:13" ht="21" x14ac:dyDescent="0.35">
      <c r="B3" s="2"/>
      <c r="C3" s="231"/>
      <c r="D3" s="2"/>
      <c r="E3" s="2"/>
      <c r="F3" s="2"/>
      <c r="G3" s="2"/>
      <c r="H3" s="2"/>
      <c r="I3" s="2"/>
      <c r="J3" s="2"/>
      <c r="K3" s="2"/>
      <c r="L3" s="2"/>
      <c r="M3" s="2"/>
    </row>
    <row r="4" spans="2:13" x14ac:dyDescent="0.25">
      <c r="B4" s="232" t="s">
        <v>1524</v>
      </c>
      <c r="C4" s="233" t="s">
        <v>1525</v>
      </c>
      <c r="D4" s="233" t="s">
        <v>1526</v>
      </c>
      <c r="E4" s="329" t="s">
        <v>1527</v>
      </c>
      <c r="F4" s="329"/>
      <c r="G4" s="329"/>
      <c r="H4" s="329"/>
      <c r="I4" s="329"/>
      <c r="J4" s="329"/>
      <c r="K4" s="233" t="s">
        <v>1549</v>
      </c>
      <c r="L4" s="233" t="s">
        <v>1528</v>
      </c>
      <c r="M4" s="233" t="s">
        <v>1556</v>
      </c>
    </row>
    <row r="5" spans="2:13" x14ac:dyDescent="0.25">
      <c r="B5" s="2">
        <v>1</v>
      </c>
      <c r="C5" s="2" t="s">
        <v>1529</v>
      </c>
      <c r="D5" s="2" t="s">
        <v>1530</v>
      </c>
      <c r="E5" s="328" t="s">
        <v>1531</v>
      </c>
      <c r="F5" s="328"/>
      <c r="G5" s="328"/>
      <c r="H5" s="328"/>
      <c r="I5" s="328"/>
      <c r="J5" s="328"/>
      <c r="K5" s="2" t="s">
        <v>1554</v>
      </c>
      <c r="L5" s="2" t="s">
        <v>1532</v>
      </c>
      <c r="M5" s="2" t="s">
        <v>1557</v>
      </c>
    </row>
    <row r="6" spans="2:13" x14ac:dyDescent="0.25">
      <c r="B6" s="2"/>
      <c r="C6" s="2"/>
      <c r="D6" s="2"/>
      <c r="E6" s="328" t="s">
        <v>1533</v>
      </c>
      <c r="F6" s="328"/>
      <c r="G6" s="328"/>
      <c r="H6" s="328"/>
      <c r="I6" s="328"/>
      <c r="J6" s="328"/>
      <c r="K6" s="2" t="s">
        <v>1554</v>
      </c>
      <c r="L6" s="2" t="s">
        <v>1532</v>
      </c>
      <c r="M6" s="2" t="s">
        <v>1557</v>
      </c>
    </row>
    <row r="7" spans="2:13" x14ac:dyDescent="0.25">
      <c r="B7" s="2"/>
      <c r="C7" s="2"/>
      <c r="D7" s="2"/>
      <c r="E7" s="2"/>
      <c r="F7" s="2"/>
      <c r="G7" s="2"/>
      <c r="H7" s="2"/>
      <c r="I7" s="2"/>
      <c r="J7" s="2"/>
      <c r="K7" s="2"/>
      <c r="L7" s="2"/>
      <c r="M7" s="2"/>
    </row>
    <row r="8" spans="2:13" x14ac:dyDescent="0.25">
      <c r="B8" s="2">
        <v>2</v>
      </c>
      <c r="C8" s="2" t="s">
        <v>1534</v>
      </c>
      <c r="D8" s="2" t="s">
        <v>1535</v>
      </c>
      <c r="E8" s="330" t="s">
        <v>1553</v>
      </c>
      <c r="F8" s="330"/>
      <c r="G8" s="330"/>
      <c r="H8" s="330"/>
      <c r="I8" s="330"/>
      <c r="J8" s="330"/>
      <c r="K8" s="324" t="s">
        <v>1532</v>
      </c>
      <c r="L8" s="323" t="s">
        <v>1532</v>
      </c>
      <c r="M8" s="324" t="s">
        <v>1558</v>
      </c>
    </row>
    <row r="9" spans="2:13" x14ac:dyDescent="0.25">
      <c r="B9" s="2"/>
      <c r="C9" s="2"/>
      <c r="D9" s="2"/>
      <c r="E9" s="330"/>
      <c r="F9" s="330"/>
      <c r="G9" s="330"/>
      <c r="H9" s="330"/>
      <c r="I9" s="330"/>
      <c r="J9" s="330"/>
      <c r="K9" s="324"/>
      <c r="L9" s="323"/>
      <c r="M9" s="324"/>
    </row>
    <row r="10" spans="2:13" x14ac:dyDescent="0.25">
      <c r="B10" s="2"/>
      <c r="C10" s="2"/>
      <c r="D10" s="2"/>
      <c r="E10" s="234"/>
      <c r="F10" s="234"/>
      <c r="G10" s="234"/>
      <c r="H10" s="234"/>
      <c r="I10" s="234"/>
      <c r="J10" s="234"/>
      <c r="K10" s="234"/>
      <c r="L10" s="2"/>
      <c r="M10" s="2"/>
    </row>
    <row r="11" spans="2:13" x14ac:dyDescent="0.25">
      <c r="B11" s="2">
        <v>3</v>
      </c>
      <c r="C11" s="2" t="s">
        <v>1536</v>
      </c>
      <c r="D11" s="2" t="s">
        <v>1535</v>
      </c>
      <c r="E11" s="330" t="s">
        <v>1552</v>
      </c>
      <c r="F11" s="330"/>
      <c r="G11" s="330"/>
      <c r="H11" s="330"/>
      <c r="I11" s="330"/>
      <c r="J11" s="330"/>
      <c r="K11" s="323" t="s">
        <v>1532</v>
      </c>
      <c r="L11" s="323" t="s">
        <v>1532</v>
      </c>
      <c r="M11" s="324" t="s">
        <v>1558</v>
      </c>
    </row>
    <row r="12" spans="2:13" x14ac:dyDescent="0.25">
      <c r="B12" s="2"/>
      <c r="C12" s="2"/>
      <c r="D12" s="2"/>
      <c r="E12" s="330"/>
      <c r="F12" s="330"/>
      <c r="G12" s="330"/>
      <c r="H12" s="330"/>
      <c r="I12" s="330"/>
      <c r="J12" s="330"/>
      <c r="K12" s="323"/>
      <c r="L12" s="323"/>
      <c r="M12" s="324"/>
    </row>
    <row r="13" spans="2:13" x14ac:dyDescent="0.25">
      <c r="B13" s="2"/>
      <c r="C13" s="2"/>
      <c r="D13" s="2"/>
      <c r="E13" s="2"/>
      <c r="F13" s="2"/>
      <c r="G13" s="2"/>
      <c r="H13" s="2"/>
      <c r="I13" s="2"/>
      <c r="J13" s="2"/>
      <c r="K13" s="2"/>
      <c r="L13" s="2"/>
      <c r="M13" s="2"/>
    </row>
    <row r="14" spans="2:13" x14ac:dyDescent="0.25">
      <c r="B14" s="2">
        <v>4</v>
      </c>
      <c r="C14" s="2" t="s">
        <v>1537</v>
      </c>
      <c r="D14" s="2" t="s">
        <v>1538</v>
      </c>
      <c r="E14" s="328" t="s">
        <v>1539</v>
      </c>
      <c r="F14" s="328"/>
      <c r="G14" s="328"/>
      <c r="H14" s="328"/>
      <c r="I14" s="328"/>
      <c r="J14" s="328"/>
      <c r="K14" s="2" t="s">
        <v>1540</v>
      </c>
      <c r="L14" s="2" t="s">
        <v>1540</v>
      </c>
      <c r="M14" s="2"/>
    </row>
    <row r="15" spans="2:13" x14ac:dyDescent="0.25">
      <c r="B15" s="2"/>
      <c r="C15" s="2"/>
      <c r="D15" s="2"/>
      <c r="E15" s="2"/>
      <c r="F15" s="2"/>
      <c r="G15" s="2"/>
      <c r="H15" s="2"/>
      <c r="I15" s="2"/>
      <c r="J15" s="2"/>
      <c r="K15" s="2"/>
      <c r="L15" s="2"/>
      <c r="M15" s="2"/>
    </row>
    <row r="16" spans="2:13" x14ac:dyDescent="0.25">
      <c r="B16" s="2">
        <v>5</v>
      </c>
      <c r="C16" s="2" t="s">
        <v>1541</v>
      </c>
      <c r="D16" s="2" t="s">
        <v>1542</v>
      </c>
      <c r="E16" s="328" t="s">
        <v>1543</v>
      </c>
      <c r="F16" s="328"/>
      <c r="G16" s="328"/>
      <c r="H16" s="328"/>
      <c r="I16" s="328"/>
      <c r="J16" s="328"/>
      <c r="K16" s="2" t="s">
        <v>1540</v>
      </c>
      <c r="L16" s="2" t="s">
        <v>1540</v>
      </c>
      <c r="M16" s="2"/>
    </row>
    <row r="17" spans="2:13" x14ac:dyDescent="0.25">
      <c r="B17" s="2"/>
      <c r="C17" s="2"/>
      <c r="D17" s="2"/>
      <c r="E17" s="2"/>
      <c r="F17" s="2"/>
      <c r="G17" s="2"/>
      <c r="H17" s="2"/>
      <c r="I17" s="2"/>
      <c r="J17" s="2"/>
      <c r="K17" s="2"/>
      <c r="L17" s="2"/>
      <c r="M17" s="2"/>
    </row>
    <row r="18" spans="2:13" x14ac:dyDescent="0.25">
      <c r="B18" s="2">
        <v>6</v>
      </c>
      <c r="C18" s="2" t="s">
        <v>1541</v>
      </c>
      <c r="D18" s="2" t="s">
        <v>1544</v>
      </c>
      <c r="E18" s="330" t="s">
        <v>1545</v>
      </c>
      <c r="F18" s="330"/>
      <c r="G18" s="330"/>
      <c r="H18" s="330"/>
      <c r="I18" s="330"/>
      <c r="J18" s="330"/>
      <c r="K18" s="324" t="s">
        <v>1554</v>
      </c>
      <c r="L18" s="323" t="s">
        <v>1532</v>
      </c>
      <c r="M18" s="324" t="s">
        <v>1558</v>
      </c>
    </row>
    <row r="19" spans="2:13" x14ac:dyDescent="0.25">
      <c r="B19" s="2"/>
      <c r="C19" s="2"/>
      <c r="D19" s="2"/>
      <c r="E19" s="330"/>
      <c r="F19" s="330"/>
      <c r="G19" s="330"/>
      <c r="H19" s="330"/>
      <c r="I19" s="330"/>
      <c r="J19" s="330"/>
      <c r="K19" s="324"/>
      <c r="L19" s="323"/>
      <c r="M19" s="324"/>
    </row>
    <row r="20" spans="2:13" x14ac:dyDescent="0.25">
      <c r="B20" s="2"/>
      <c r="C20" s="2"/>
      <c r="D20" s="2"/>
      <c r="E20" s="2"/>
      <c r="F20" s="2"/>
      <c r="G20" s="2"/>
      <c r="H20" s="2"/>
      <c r="I20" s="2"/>
      <c r="J20" s="2"/>
      <c r="K20" s="2"/>
      <c r="L20" s="2"/>
      <c r="M20" s="2"/>
    </row>
    <row r="21" spans="2:13" x14ac:dyDescent="0.25">
      <c r="B21" s="2">
        <v>7</v>
      </c>
      <c r="C21" s="2" t="s">
        <v>1546</v>
      </c>
      <c r="D21" s="2" t="s">
        <v>1547</v>
      </c>
      <c r="E21" s="326" t="s">
        <v>1548</v>
      </c>
      <c r="F21" s="326"/>
      <c r="G21" s="326"/>
      <c r="H21" s="326"/>
      <c r="I21" s="326"/>
      <c r="J21" s="326"/>
      <c r="K21" s="326" t="s">
        <v>1554</v>
      </c>
      <c r="L21" s="323" t="s">
        <v>1532</v>
      </c>
      <c r="M21" s="324" t="s">
        <v>1557</v>
      </c>
    </row>
    <row r="22" spans="2:13" x14ac:dyDescent="0.25">
      <c r="B22" s="2"/>
      <c r="C22" s="2"/>
      <c r="D22" s="2"/>
      <c r="E22" s="326"/>
      <c r="F22" s="326"/>
      <c r="G22" s="326"/>
      <c r="H22" s="326"/>
      <c r="I22" s="326"/>
      <c r="J22" s="326"/>
      <c r="K22" s="326"/>
      <c r="L22" s="323"/>
      <c r="M22" s="324"/>
    </row>
    <row r="23" spans="2:13" x14ac:dyDescent="0.25">
      <c r="B23" s="2"/>
      <c r="C23" s="2"/>
      <c r="D23" s="2"/>
      <c r="E23" s="2"/>
      <c r="F23" s="2"/>
      <c r="G23" s="2"/>
      <c r="H23" s="2"/>
      <c r="I23" s="2"/>
      <c r="J23" s="2"/>
      <c r="K23" s="2"/>
      <c r="L23" s="2"/>
      <c r="M23" s="2"/>
    </row>
    <row r="24" spans="2:13" x14ac:dyDescent="0.25">
      <c r="B24" s="2">
        <v>8</v>
      </c>
      <c r="C24" s="2" t="s">
        <v>1550</v>
      </c>
      <c r="D24" s="2" t="s">
        <v>1551</v>
      </c>
      <c r="E24" s="324" t="s">
        <v>1555</v>
      </c>
      <c r="F24" s="324"/>
      <c r="G24" s="324"/>
      <c r="H24" s="324"/>
      <c r="I24" s="324"/>
      <c r="J24" s="324"/>
      <c r="K24" s="323" t="s">
        <v>1540</v>
      </c>
      <c r="L24" s="323" t="s">
        <v>1540</v>
      </c>
      <c r="M24" s="324"/>
    </row>
    <row r="25" spans="2:13" x14ac:dyDescent="0.25">
      <c r="B25" s="2"/>
      <c r="C25" s="2"/>
      <c r="D25" s="2"/>
      <c r="E25" s="324"/>
      <c r="F25" s="324"/>
      <c r="G25" s="324"/>
      <c r="H25" s="324"/>
      <c r="I25" s="324"/>
      <c r="J25" s="324"/>
      <c r="K25" s="323"/>
      <c r="L25" s="323"/>
      <c r="M25" s="324"/>
    </row>
    <row r="26" spans="2:13" x14ac:dyDescent="0.25">
      <c r="B26" s="2"/>
      <c r="C26" s="2"/>
      <c r="D26" s="2"/>
      <c r="E26" s="2"/>
      <c r="F26" s="2"/>
      <c r="G26" s="2"/>
      <c r="H26" s="2"/>
      <c r="I26" s="2"/>
      <c r="J26" s="2"/>
      <c r="K26" s="2"/>
      <c r="L26" s="2"/>
      <c r="M26" s="2"/>
    </row>
    <row r="27" spans="2:13" ht="15" customHeight="1" x14ac:dyDescent="0.25">
      <c r="B27" s="2">
        <v>9</v>
      </c>
      <c r="C27" s="2" t="s">
        <v>1649</v>
      </c>
      <c r="D27" s="2" t="s">
        <v>1650</v>
      </c>
      <c r="E27" s="325" t="s">
        <v>1651</v>
      </c>
      <c r="F27" s="325"/>
      <c r="G27" s="325"/>
      <c r="H27" s="325"/>
      <c r="I27" s="325"/>
      <c r="J27" s="325"/>
      <c r="K27" s="323" t="s">
        <v>1554</v>
      </c>
      <c r="L27" s="323" t="s">
        <v>1532</v>
      </c>
      <c r="M27" s="323" t="s">
        <v>1652</v>
      </c>
    </row>
    <row r="28" spans="2:13" x14ac:dyDescent="0.25">
      <c r="B28" s="2"/>
      <c r="C28" s="2"/>
      <c r="D28" s="2"/>
      <c r="E28" s="325"/>
      <c r="F28" s="325"/>
      <c r="G28" s="325"/>
      <c r="H28" s="325"/>
      <c r="I28" s="325"/>
      <c r="J28" s="325"/>
      <c r="K28" s="323"/>
      <c r="L28" s="323"/>
      <c r="M28" s="323"/>
    </row>
    <row r="29" spans="2:13" x14ac:dyDescent="0.25">
      <c r="B29" s="2"/>
      <c r="C29" s="2"/>
      <c r="D29" s="2"/>
      <c r="E29" s="325"/>
      <c r="F29" s="325"/>
      <c r="G29" s="325"/>
      <c r="H29" s="325"/>
      <c r="I29" s="325"/>
      <c r="J29" s="325"/>
      <c r="K29" s="323"/>
      <c r="L29" s="323"/>
      <c r="M29" s="323"/>
    </row>
    <row r="30" spans="2:13" x14ac:dyDescent="0.25">
      <c r="B30" s="2"/>
      <c r="C30" s="2"/>
      <c r="D30" s="2"/>
      <c r="E30" s="2"/>
      <c r="F30" s="2"/>
      <c r="G30" s="2"/>
      <c r="H30" s="2"/>
      <c r="I30" s="2"/>
      <c r="J30" s="2"/>
      <c r="K30" s="2"/>
      <c r="L30" s="2"/>
      <c r="M30" s="2"/>
    </row>
    <row r="31" spans="2:13" x14ac:dyDescent="0.25">
      <c r="B31" s="2">
        <v>10</v>
      </c>
      <c r="C31" s="2" t="s">
        <v>1653</v>
      </c>
      <c r="D31" s="2" t="s">
        <v>1654</v>
      </c>
      <c r="E31" s="323" t="s">
        <v>1655</v>
      </c>
      <c r="F31" s="323"/>
      <c r="G31" s="323"/>
      <c r="H31" s="323"/>
      <c r="I31" s="323"/>
      <c r="J31" s="323"/>
      <c r="K31" s="323" t="s">
        <v>1554</v>
      </c>
      <c r="L31" s="323" t="s">
        <v>1532</v>
      </c>
      <c r="M31" s="323" t="s">
        <v>1656</v>
      </c>
    </row>
    <row r="32" spans="2:13" x14ac:dyDescent="0.25">
      <c r="B32" s="2"/>
      <c r="C32" s="2"/>
      <c r="D32" s="2"/>
      <c r="E32" s="323"/>
      <c r="F32" s="323"/>
      <c r="G32" s="323"/>
      <c r="H32" s="323"/>
      <c r="I32" s="323"/>
      <c r="J32" s="323"/>
      <c r="K32" s="323"/>
      <c r="L32" s="323"/>
      <c r="M32" s="323"/>
    </row>
    <row r="33" spans="2:13" x14ac:dyDescent="0.25">
      <c r="B33" s="2"/>
      <c r="C33" s="2"/>
      <c r="D33" s="2"/>
      <c r="E33" s="2"/>
      <c r="F33" s="2"/>
      <c r="G33" s="2"/>
      <c r="H33" s="2"/>
      <c r="I33" s="2"/>
      <c r="J33" s="2"/>
      <c r="K33" s="2"/>
      <c r="L33" s="2"/>
      <c r="M33" s="2"/>
    </row>
    <row r="34" spans="2:13" ht="15" customHeight="1" x14ac:dyDescent="0.25">
      <c r="B34" s="2">
        <v>11</v>
      </c>
      <c r="C34" s="2" t="s">
        <v>1657</v>
      </c>
      <c r="D34" s="2" t="s">
        <v>1658</v>
      </c>
      <c r="E34" s="324" t="s">
        <v>1661</v>
      </c>
      <c r="F34" s="324"/>
      <c r="G34" s="324"/>
      <c r="H34" s="324"/>
      <c r="I34" s="324"/>
      <c r="J34" s="324"/>
      <c r="K34" s="323" t="s">
        <v>1554</v>
      </c>
      <c r="L34" s="323" t="s">
        <v>1532</v>
      </c>
      <c r="M34" s="324" t="s">
        <v>1662</v>
      </c>
    </row>
    <row r="35" spans="2:13" x14ac:dyDescent="0.25">
      <c r="B35" s="2"/>
      <c r="C35" s="2"/>
      <c r="D35" s="2"/>
      <c r="E35" s="324"/>
      <c r="F35" s="324"/>
      <c r="G35" s="324"/>
      <c r="H35" s="324"/>
      <c r="I35" s="324"/>
      <c r="J35" s="324"/>
      <c r="K35" s="323"/>
      <c r="L35" s="323"/>
      <c r="M35" s="324"/>
    </row>
    <row r="36" spans="2:13" x14ac:dyDescent="0.25">
      <c r="B36" s="2"/>
      <c r="C36" s="2"/>
      <c r="D36" s="2"/>
      <c r="E36" s="324"/>
      <c r="F36" s="324"/>
      <c r="G36" s="324"/>
      <c r="H36" s="324"/>
      <c r="I36" s="324"/>
      <c r="J36" s="324"/>
      <c r="K36" s="323"/>
      <c r="L36" s="323"/>
      <c r="M36" s="324"/>
    </row>
    <row r="37" spans="2:13" x14ac:dyDescent="0.25">
      <c r="B37" s="2"/>
      <c r="C37" s="2"/>
      <c r="D37" s="2"/>
      <c r="E37" s="324"/>
      <c r="F37" s="324"/>
      <c r="G37" s="324"/>
      <c r="H37" s="324"/>
      <c r="I37" s="324"/>
      <c r="J37" s="324"/>
      <c r="K37" s="323"/>
      <c r="L37" s="323"/>
      <c r="M37" s="324"/>
    </row>
    <row r="38" spans="2:13" x14ac:dyDescent="0.25">
      <c r="B38" s="2"/>
      <c r="C38" s="2"/>
      <c r="D38" s="2"/>
      <c r="E38" s="324"/>
      <c r="F38" s="324"/>
      <c r="G38" s="324"/>
      <c r="H38" s="324"/>
      <c r="I38" s="324"/>
      <c r="J38" s="324"/>
      <c r="K38" s="323"/>
      <c r="L38" s="323"/>
      <c r="M38" s="324"/>
    </row>
    <row r="39" spans="2:13" x14ac:dyDescent="0.25">
      <c r="B39" s="2"/>
      <c r="C39" s="2"/>
      <c r="D39" s="2"/>
      <c r="E39" s="324"/>
      <c r="F39" s="324"/>
      <c r="G39" s="324"/>
      <c r="H39" s="324"/>
      <c r="I39" s="324"/>
      <c r="J39" s="324"/>
      <c r="K39" s="323"/>
      <c r="L39" s="323"/>
      <c r="M39" s="324"/>
    </row>
    <row r="40" spans="2:13" x14ac:dyDescent="0.25">
      <c r="B40" s="2"/>
      <c r="C40" s="2"/>
      <c r="D40" s="2"/>
      <c r="E40" s="2"/>
      <c r="F40" s="2"/>
      <c r="G40" s="2"/>
      <c r="H40" s="2"/>
      <c r="I40" s="2"/>
      <c r="J40" s="2"/>
      <c r="K40" s="2"/>
      <c r="L40" s="2"/>
      <c r="M40" s="2"/>
    </row>
    <row r="41" spans="2:13" ht="14.45" customHeight="1" x14ac:dyDescent="0.25">
      <c r="B41" s="2">
        <v>12</v>
      </c>
      <c r="C41" s="2" t="s">
        <v>1659</v>
      </c>
      <c r="D41" s="2" t="s">
        <v>1650</v>
      </c>
      <c r="E41" s="324" t="s">
        <v>1660</v>
      </c>
      <c r="F41" s="324"/>
      <c r="G41" s="324"/>
      <c r="H41" s="324"/>
      <c r="I41" s="324"/>
      <c r="J41" s="324"/>
      <c r="K41" s="324" t="s">
        <v>1554</v>
      </c>
      <c r="L41" s="324" t="s">
        <v>1532</v>
      </c>
      <c r="M41" s="324"/>
    </row>
    <row r="42" spans="2:13" x14ac:dyDescent="0.25">
      <c r="B42" s="2"/>
      <c r="C42" s="2"/>
      <c r="D42" s="2"/>
      <c r="E42" s="324"/>
      <c r="F42" s="324"/>
      <c r="G42" s="324"/>
      <c r="H42" s="324"/>
      <c r="I42" s="324"/>
      <c r="J42" s="324"/>
      <c r="K42" s="324"/>
      <c r="L42" s="324"/>
      <c r="M42" s="324"/>
    </row>
    <row r="43" spans="2:13" x14ac:dyDescent="0.25">
      <c r="B43" s="2"/>
      <c r="C43" s="2"/>
      <c r="D43" s="2"/>
      <c r="E43" s="324"/>
      <c r="F43" s="324"/>
      <c r="G43" s="324"/>
      <c r="H43" s="324"/>
      <c r="I43" s="324"/>
      <c r="J43" s="324"/>
      <c r="K43" s="324"/>
      <c r="L43" s="324"/>
      <c r="M43" s="324"/>
    </row>
    <row r="44" spans="2:13" x14ac:dyDescent="0.25">
      <c r="B44" s="2"/>
      <c r="C44" s="2"/>
      <c r="D44" s="2"/>
      <c r="E44" s="324"/>
      <c r="F44" s="324"/>
      <c r="G44" s="324"/>
      <c r="H44" s="324"/>
      <c r="I44" s="324"/>
      <c r="J44" s="324"/>
      <c r="K44" s="324"/>
      <c r="L44" s="324"/>
      <c r="M44" s="324"/>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42">
    <mergeCell ref="E41:J44"/>
    <mergeCell ref="K41:K44"/>
    <mergeCell ref="L41:L44"/>
    <mergeCell ref="M41:M44"/>
    <mergeCell ref="M11:M12"/>
    <mergeCell ref="M18:M19"/>
    <mergeCell ref="M21:M22"/>
    <mergeCell ref="M24:M25"/>
    <mergeCell ref="L18:L19"/>
    <mergeCell ref="E14:J14"/>
    <mergeCell ref="E16:J16"/>
    <mergeCell ref="E18:J19"/>
    <mergeCell ref="E11:J12"/>
    <mergeCell ref="L11:L12"/>
    <mergeCell ref="K11:K12"/>
    <mergeCell ref="K18:K19"/>
    <mergeCell ref="C2:M2"/>
    <mergeCell ref="E5:J5"/>
    <mergeCell ref="E6:J6"/>
    <mergeCell ref="E4:J4"/>
    <mergeCell ref="E8:J9"/>
    <mergeCell ref="M8:M9"/>
    <mergeCell ref="L8:L9"/>
    <mergeCell ref="K8:K9"/>
    <mergeCell ref="E27:J29"/>
    <mergeCell ref="K27:K29"/>
    <mergeCell ref="L27:L29"/>
    <mergeCell ref="M27:M29"/>
    <mergeCell ref="K21:K22"/>
    <mergeCell ref="E24:J25"/>
    <mergeCell ref="K24:K25"/>
    <mergeCell ref="L24:L25"/>
    <mergeCell ref="E21:J22"/>
    <mergeCell ref="L21:L22"/>
    <mergeCell ref="E31:J32"/>
    <mergeCell ref="K31:K32"/>
    <mergeCell ref="L31:L32"/>
    <mergeCell ref="M31:M32"/>
    <mergeCell ref="E34:J39"/>
    <mergeCell ref="K34:K39"/>
    <mergeCell ref="L34:L39"/>
    <mergeCell ref="M34:M3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zoomScale="90" zoomScaleNormal="90" workbookViewId="0">
      <selection activeCell="B17" sqref="B17"/>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x14ac:dyDescent="0.25">
      <c r="H1" s="336" t="s">
        <v>1391</v>
      </c>
      <c r="L1" s="337" t="s">
        <v>1434</v>
      </c>
      <c r="M1" s="338" t="s">
        <v>1390</v>
      </c>
      <c r="T1" s="337" t="s">
        <v>1393</v>
      </c>
    </row>
    <row r="2" spans="3:29" ht="23.25" x14ac:dyDescent="0.35">
      <c r="C2" s="331" t="s">
        <v>812</v>
      </c>
      <c r="D2" s="331"/>
      <c r="E2" s="331"/>
      <c r="F2" s="331"/>
      <c r="G2" s="21" t="s">
        <v>1363</v>
      </c>
      <c r="H2" s="336"/>
      <c r="I2" s="339" t="s">
        <v>1389</v>
      </c>
      <c r="J2" s="339"/>
      <c r="K2" s="339"/>
      <c r="L2" s="337"/>
      <c r="M2" s="337"/>
      <c r="N2" s="104" t="s">
        <v>1362</v>
      </c>
      <c r="O2" s="104" t="s">
        <v>1366</v>
      </c>
      <c r="P2" s="21" t="str">
        <f>N2</f>
        <v>A-bot</v>
      </c>
      <c r="R2" s="21" t="str">
        <f>O2</f>
        <v>C-top</v>
      </c>
      <c r="T2" s="337"/>
      <c r="V2" s="1" t="s">
        <v>1282</v>
      </c>
      <c r="W2"/>
    </row>
    <row r="3" spans="3:29" ht="83.25" customHeight="1" thickBot="1" x14ac:dyDescent="0.35">
      <c r="C3" s="39" t="s">
        <v>237</v>
      </c>
      <c r="D3" s="39" t="s">
        <v>238</v>
      </c>
      <c r="E3" s="126" t="s">
        <v>239</v>
      </c>
      <c r="F3" s="126" t="s">
        <v>240</v>
      </c>
      <c r="H3" s="336"/>
      <c r="L3" s="337"/>
      <c r="M3" s="337"/>
      <c r="N3" s="14" t="s">
        <v>1386</v>
      </c>
      <c r="O3" s="14" t="s">
        <v>1386</v>
      </c>
      <c r="P3" s="21" t="s">
        <v>1386</v>
      </c>
      <c r="Q3" s="14" t="s">
        <v>1387</v>
      </c>
      <c r="R3" s="21" t="s">
        <v>1388</v>
      </c>
      <c r="S3" s="14" t="s">
        <v>1387</v>
      </c>
      <c r="T3" s="337"/>
      <c r="V3" s="2" t="s">
        <v>546</v>
      </c>
      <c r="W3" t="b">
        <v>1</v>
      </c>
    </row>
    <row r="4" spans="3:29" ht="18.600000000000001" customHeight="1" x14ac:dyDescent="0.25">
      <c r="C4" s="239" t="s">
        <v>0</v>
      </c>
      <c r="D4" s="240" t="s">
        <v>1</v>
      </c>
      <c r="E4" s="5" t="s">
        <v>2</v>
      </c>
      <c r="F4" s="6" t="s">
        <v>3</v>
      </c>
      <c r="G4" s="65" t="str">
        <f>IF(LEFT(F4,3)="2.5", MID(F4,7,2),LEFT(F4,2))</f>
        <v>23</v>
      </c>
      <c r="H4" s="14" t="s">
        <v>1359</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6">_xlfn._xlws.FILTER(_xlfn.UNIQUE(N4:N12),_xlfn.UNIQUE(N4:N12)&lt;&gt;"")</f>
        <v>8</v>
      </c>
      <c r="Q4" s="14">
        <f>COUNTIF(N4:N12,P4)</f>
        <v>4</v>
      </c>
      <c r="R4" s="21" cm="1">
        <f t="array" ref="R4:R6">_xlfn._xlws.FILTER(_xlfn.UNIQUE(O4:O12),_xlfn.UNIQUE(O4:O12)&lt;&gt;"")</f>
        <v>7.2</v>
      </c>
      <c r="S4" s="14">
        <f>COUNTIF(O4:O12,R4)</f>
        <v>4</v>
      </c>
      <c r="T4" s="14">
        <f>COUNTA($G4:$G12)</f>
        <v>7</v>
      </c>
      <c r="V4" s="2" t="s">
        <v>545</v>
      </c>
      <c r="W4" s="2" t="s">
        <v>553</v>
      </c>
      <c r="AB4" s="332" t="s">
        <v>1326</v>
      </c>
      <c r="AC4" s="333"/>
    </row>
    <row r="5" spans="3:29" ht="15.75" thickBot="1" x14ac:dyDescent="0.3">
      <c r="C5" s="241" t="s">
        <v>4</v>
      </c>
      <c r="D5" s="242" t="s">
        <v>5</v>
      </c>
      <c r="E5" s="2" t="s">
        <v>6</v>
      </c>
      <c r="F5" s="8" t="s">
        <v>7</v>
      </c>
      <c r="G5" s="65" t="str">
        <f t="shared" ref="G5:G11" si="0">IF(LEFT(F5,3)="2.5", MID(F5,7,2),LEFT(F5,2))</f>
        <v>18</v>
      </c>
      <c r="H5" s="2" t="s">
        <v>1359</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547</v>
      </c>
      <c r="W5" s="2" t="s">
        <v>553</v>
      </c>
      <c r="AB5" s="334"/>
      <c r="AC5" s="335"/>
    </row>
    <row r="6" spans="3:29" x14ac:dyDescent="0.25">
      <c r="C6" s="241" t="s">
        <v>406</v>
      </c>
      <c r="D6" s="242"/>
      <c r="E6" s="243" t="s">
        <v>671</v>
      </c>
      <c r="F6" s="8"/>
      <c r="G6" s="65"/>
      <c r="H6" s="2"/>
      <c r="I6" s="2"/>
      <c r="J6" s="2"/>
      <c r="K6" s="2"/>
      <c r="M6" s="21" t="str">
        <v>18</v>
      </c>
      <c r="P6" s="21">
        <v>7.2</v>
      </c>
      <c r="Q6" s="14">
        <f>COUNTIF(N4:N12,P6)</f>
        <v>1</v>
      </c>
      <c r="R6" s="21" t="str">
        <v>|6.4|</v>
      </c>
      <c r="S6" s="14">
        <f>COUNTIF(O4:O12,R6)</f>
        <v>1</v>
      </c>
      <c r="V6" s="102" t="s">
        <v>548</v>
      </c>
      <c r="W6" s="103" t="b">
        <v>1</v>
      </c>
    </row>
    <row r="7" spans="3:29" x14ac:dyDescent="0.25">
      <c r="C7" s="241" t="s">
        <v>8</v>
      </c>
      <c r="D7" s="242" t="s">
        <v>9</v>
      </c>
      <c r="E7" s="2" t="s">
        <v>10</v>
      </c>
      <c r="F7" s="8" t="s">
        <v>11</v>
      </c>
      <c r="G7" s="65" t="str">
        <f t="shared" si="0"/>
        <v>18</v>
      </c>
      <c r="H7" s="2" t="s">
        <v>1359</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V7" s="2" t="s">
        <v>549</v>
      </c>
      <c r="W7" s="2" t="s">
        <v>553</v>
      </c>
    </row>
    <row r="8" spans="3:29" x14ac:dyDescent="0.25">
      <c r="C8" s="241" t="s">
        <v>12</v>
      </c>
      <c r="D8" s="242" t="s">
        <v>13</v>
      </c>
      <c r="E8" s="2" t="s">
        <v>14</v>
      </c>
      <c r="F8" s="8" t="s">
        <v>15</v>
      </c>
      <c r="G8" s="65" t="str">
        <f t="shared" si="0"/>
        <v>15</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9" x14ac:dyDescent="0.25">
      <c r="C9" s="241" t="s">
        <v>16</v>
      </c>
      <c r="D9" s="242" t="s">
        <v>17</v>
      </c>
      <c r="E9" s="2" t="s">
        <v>18</v>
      </c>
      <c r="F9" s="8" t="s">
        <v>19</v>
      </c>
      <c r="G9" s="65" t="str">
        <f t="shared" si="0"/>
        <v>13</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9" x14ac:dyDescent="0.25">
      <c r="C10" s="241" t="s">
        <v>103</v>
      </c>
      <c r="D10" s="242" t="s">
        <v>104</v>
      </c>
      <c r="E10" s="2" t="s">
        <v>105</v>
      </c>
      <c r="F10" s="8" t="s">
        <v>106</v>
      </c>
      <c r="G10" s="65" t="str">
        <f t="shared" si="0"/>
        <v>23</v>
      </c>
      <c r="H10" s="2" t="s">
        <v>1359</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25">
      <c r="C11" s="244" t="s">
        <v>103</v>
      </c>
      <c r="D11" s="245" t="s">
        <v>104</v>
      </c>
      <c r="E11" s="245" t="s">
        <v>105</v>
      </c>
      <c r="F11" s="246" t="s">
        <v>427</v>
      </c>
      <c r="G11" s="65" t="str">
        <f t="shared" si="0"/>
        <v>23</v>
      </c>
      <c r="H11" s="2" t="s">
        <v>1359</v>
      </c>
      <c r="I11" s="93"/>
      <c r="J11" s="2"/>
      <c r="K11" s="2"/>
      <c r="L11" s="14" t="str" cm="1">
        <f t="array" ref="L11">INDEX(Cable_L!$B$3:$B$80,MATCH(1,COUNTIFS($G11,Cable_L!$A$3:$A$80,$H11,Cable_L!$C$3:$C$80),0))</f>
        <v>1b</v>
      </c>
      <c r="V11" s="2" t="s">
        <v>552</v>
      </c>
      <c r="W11" s="2" t="s">
        <v>553</v>
      </c>
      <c r="AA11" s="2" t="s">
        <v>422</v>
      </c>
      <c r="AB11" s="2"/>
      <c r="AC11" s="2" t="s">
        <v>1283</v>
      </c>
    </row>
    <row r="12" spans="3:29" x14ac:dyDescent="0.25">
      <c r="C12" s="247" t="s">
        <v>406</v>
      </c>
      <c r="D12" s="248"/>
      <c r="E12" s="249" t="s">
        <v>672</v>
      </c>
      <c r="F12" s="250"/>
      <c r="G12" s="65"/>
      <c r="H12" s="2"/>
      <c r="I12" s="2"/>
      <c r="J12" s="2"/>
      <c r="K12" s="2"/>
    </row>
    <row r="13" spans="3:29" x14ac:dyDescent="0.25">
      <c r="C13" s="251"/>
      <c r="D13" s="251"/>
      <c r="G13" s="65"/>
      <c r="H13" s="2"/>
      <c r="I13" s="2"/>
      <c r="J13" s="2"/>
      <c r="K13" s="2"/>
    </row>
    <row r="14" spans="3:29" x14ac:dyDescent="0.25">
      <c r="C14" s="239" t="s">
        <v>20</v>
      </c>
      <c r="D14" s="240" t="s">
        <v>21</v>
      </c>
      <c r="E14" s="5" t="s">
        <v>617</v>
      </c>
      <c r="F14" s="6" t="s">
        <v>22</v>
      </c>
      <c r="G14" s="65" t="str">
        <f t="shared" ref="G14:G25" si="1">IF(LEFT(F14,3)="2.5", MID(F14,7,2),LEFT(F14,2))</f>
        <v>23</v>
      </c>
      <c r="H14" s="2" t="s">
        <v>1359</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6">_xlfn._xlws.FILTER(_xlfn.UNIQUE(N14:N25),_xlfn.UNIQUE(N14:N25)&lt;&gt;"")</f>
        <v>8</v>
      </c>
      <c r="Q14" s="14">
        <f>COUNTIF(N14:N25,P14)</f>
        <v>5</v>
      </c>
      <c r="R14" s="21" cm="1">
        <f t="array" ref="R14:R16">_xlfn._xlws.FILTER(_xlfn.UNIQUE(O14:O25),_xlfn.UNIQUE(O14:O25)&lt;&gt;"")</f>
        <v>7.2</v>
      </c>
      <c r="S14" s="14">
        <f>COUNTIF(O14:O25,R14)</f>
        <v>5</v>
      </c>
      <c r="T14" s="14">
        <f>COUNTA($G14:$G25)</f>
        <v>12</v>
      </c>
      <c r="AA14" s="2" t="s">
        <v>432</v>
      </c>
      <c r="AB14" s="2"/>
    </row>
    <row r="15" spans="3:29" x14ac:dyDescent="0.25">
      <c r="C15" s="244" t="s">
        <v>20</v>
      </c>
      <c r="D15" s="245" t="s">
        <v>21</v>
      </c>
      <c r="E15" s="245" t="s">
        <v>617</v>
      </c>
      <c r="F15" s="246" t="s">
        <v>428</v>
      </c>
      <c r="G15" s="65" t="str">
        <f t="shared" si="1"/>
        <v>23</v>
      </c>
      <c r="H15" s="2" t="s">
        <v>1359</v>
      </c>
      <c r="I15" s="95"/>
      <c r="J15" s="2"/>
      <c r="K15" s="2"/>
      <c r="L15" s="14" t="str" cm="1">
        <f t="array" ref="L15">INDEX(Cable_L!$B$3:$B$80,MATCH(1,COUNTIFS($G15,Cable_L!$A$3:$A$80,$H15,Cable_L!$C$3:$C$80),0))</f>
        <v>1b</v>
      </c>
      <c r="P15" s="21">
        <v>7.6000000000000005</v>
      </c>
      <c r="Q15" s="14">
        <f>COUNTIF(N14:N25,P15)</f>
        <v>2</v>
      </c>
      <c r="R15" s="21" t="str">
        <v>|6.8|</v>
      </c>
      <c r="S15" s="14">
        <f>COUNTIF(O14:O25,R15)</f>
        <v>2</v>
      </c>
      <c r="AA15" s="2" t="s">
        <v>422</v>
      </c>
      <c r="AB15" s="2"/>
      <c r="AC15" s="2" t="s">
        <v>1283</v>
      </c>
    </row>
    <row r="16" spans="3:29" x14ac:dyDescent="0.25">
      <c r="C16" s="241" t="s">
        <v>23</v>
      </c>
      <c r="D16" s="242" t="s">
        <v>24</v>
      </c>
      <c r="E16" s="2" t="s">
        <v>25</v>
      </c>
      <c r="F16" s="8" t="s">
        <v>26</v>
      </c>
      <c r="G16" s="65" t="str">
        <f t="shared" si="1"/>
        <v>18</v>
      </c>
      <c r="H16" s="2" t="s">
        <v>1359</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7.2</v>
      </c>
      <c r="Q16" s="14">
        <f>COUNTIF(N14:N25,P16)</f>
        <v>1</v>
      </c>
      <c r="R16" s="21" t="str">
        <v>|6.4|</v>
      </c>
      <c r="S16" s="14">
        <f>COUNTIF(O15:O25,R16)</f>
        <v>1</v>
      </c>
      <c r="V16" s="180" t="s">
        <v>1435</v>
      </c>
    </row>
    <row r="17" spans="3:29" x14ac:dyDescent="0.25">
      <c r="C17" s="241" t="s">
        <v>27</v>
      </c>
      <c r="D17" s="242" t="s">
        <v>28</v>
      </c>
      <c r="E17" s="2" t="s">
        <v>29</v>
      </c>
      <c r="F17" s="8" t="s">
        <v>30</v>
      </c>
      <c r="G17" s="65" t="str">
        <f t="shared" si="1"/>
        <v>15</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9" x14ac:dyDescent="0.25">
      <c r="C18" s="241" t="s">
        <v>31</v>
      </c>
      <c r="D18" s="242" t="s">
        <v>32</v>
      </c>
      <c r="E18" s="2" t="s">
        <v>33</v>
      </c>
      <c r="F18" s="8" t="s">
        <v>34</v>
      </c>
      <c r="G18" s="65" t="str">
        <f t="shared" si="1"/>
        <v>21</v>
      </c>
      <c r="H18" s="2" t="s">
        <v>1359</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25">
      <c r="C19" s="244" t="s">
        <v>31</v>
      </c>
      <c r="D19" s="245" t="s">
        <v>32</v>
      </c>
      <c r="E19" s="245" t="s">
        <v>33</v>
      </c>
      <c r="F19" s="246" t="s">
        <v>421</v>
      </c>
      <c r="G19" s="65" t="str">
        <f t="shared" si="1"/>
        <v>21</v>
      </c>
      <c r="H19" s="2" t="s">
        <v>1359</v>
      </c>
      <c r="I19" s="93"/>
      <c r="J19" s="2"/>
      <c r="K19" s="2"/>
      <c r="L19" s="14" t="str" cm="1">
        <f t="array" ref="L19">INDEX(Cable_L!$B$3:$B$80,MATCH(1,COUNTIFS($G19,Cable_L!$A$3:$A$80,$H19,Cable_L!$C$3:$C$80),0))</f>
        <v>1b</v>
      </c>
      <c r="M19" s="21" cm="1">
        <f t="array" ref="M19:M23">_xlfn._xlws.SORT(VALUE(_xlfn.UNIQUE(G14:G25)))</f>
        <v>13</v>
      </c>
      <c r="AA19" s="2" t="s">
        <v>422</v>
      </c>
      <c r="AB19" s="2"/>
      <c r="AC19" s="2" t="s">
        <v>1283</v>
      </c>
    </row>
    <row r="20" spans="3:29" x14ac:dyDescent="0.25">
      <c r="C20" s="241" t="s">
        <v>35</v>
      </c>
      <c r="D20" s="242" t="s">
        <v>36</v>
      </c>
      <c r="E20" s="2" t="s">
        <v>37</v>
      </c>
      <c r="F20" s="8"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41" t="s">
        <v>39</v>
      </c>
      <c r="D21" s="242" t="s">
        <v>40</v>
      </c>
      <c r="E21" s="2" t="s">
        <v>41</v>
      </c>
      <c r="F21" s="8" t="s">
        <v>42</v>
      </c>
      <c r="G21" s="65" t="str">
        <f t="shared" si="1"/>
        <v>13</v>
      </c>
      <c r="H21" s="2" t="s">
        <v>1359</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41" t="s">
        <v>87</v>
      </c>
      <c r="D22" s="242" t="s">
        <v>88</v>
      </c>
      <c r="E22" s="2" t="s">
        <v>89</v>
      </c>
      <c r="F22" s="8" t="s">
        <v>90</v>
      </c>
      <c r="G22" s="65" t="str">
        <f t="shared" si="1"/>
        <v>21</v>
      </c>
      <c r="H22" s="2" t="s">
        <v>1359</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25">
      <c r="C23" s="244" t="s">
        <v>87</v>
      </c>
      <c r="D23" s="245" t="s">
        <v>88</v>
      </c>
      <c r="E23" s="245" t="s">
        <v>89</v>
      </c>
      <c r="F23" s="246" t="s">
        <v>419</v>
      </c>
      <c r="G23" s="65" t="str">
        <f t="shared" si="1"/>
        <v>21</v>
      </c>
      <c r="H23" s="2" t="s">
        <v>1359</v>
      </c>
      <c r="I23" s="93"/>
      <c r="J23" s="2"/>
      <c r="L23" s="14" t="str" cm="1">
        <f t="array" ref="L23">INDEX(Cable_L!$B$3:$B$80,MATCH(1,COUNTIFS($G23,Cable_L!$A$3:$A$80,$H23,Cable_L!$C$3:$C$80),0))</f>
        <v>1b</v>
      </c>
      <c r="M23" s="21">
        <v>23</v>
      </c>
      <c r="AA23" s="2" t="s">
        <v>422</v>
      </c>
      <c r="AB23" s="2"/>
      <c r="AC23" s="2" t="s">
        <v>1283</v>
      </c>
    </row>
    <row r="24" spans="3:29" x14ac:dyDescent="0.25">
      <c r="C24" s="241" t="s">
        <v>91</v>
      </c>
      <c r="D24" s="242" t="s">
        <v>92</v>
      </c>
      <c r="E24" s="2" t="s">
        <v>93</v>
      </c>
      <c r="F24" s="8" t="s">
        <v>94</v>
      </c>
      <c r="G24" s="65" t="str">
        <f t="shared" si="1"/>
        <v>21</v>
      </c>
      <c r="H24" s="2" t="s">
        <v>1359</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25">
      <c r="C25" s="252" t="s">
        <v>91</v>
      </c>
      <c r="D25" s="248" t="s">
        <v>92</v>
      </c>
      <c r="E25" s="248" t="s">
        <v>93</v>
      </c>
      <c r="F25" s="250" t="s">
        <v>420</v>
      </c>
      <c r="G25" s="65" t="str">
        <f t="shared" si="1"/>
        <v>21</v>
      </c>
      <c r="H25" s="2" t="s">
        <v>1359</v>
      </c>
      <c r="I25" s="93"/>
      <c r="J25" s="2"/>
      <c r="K25" s="2"/>
      <c r="L25" s="14" t="str" cm="1">
        <f t="array" ref="L25">INDEX(Cable_L!$B$3:$B$80,MATCH(1,COUNTIFS($G25,Cable_L!$A$3:$A$80,$H25,Cable_L!$C$3:$C$80),0))</f>
        <v>1b</v>
      </c>
      <c r="AA25" s="2" t="s">
        <v>422</v>
      </c>
      <c r="AB25" s="2"/>
      <c r="AC25" s="2" t="s">
        <v>1283</v>
      </c>
    </row>
    <row r="26" spans="3:29" x14ac:dyDescent="0.25">
      <c r="C26" s="242"/>
      <c r="D26" s="242"/>
      <c r="G26" s="65"/>
      <c r="H26" s="2"/>
      <c r="I26" s="2"/>
      <c r="J26" s="2"/>
      <c r="K26" s="2"/>
      <c r="AA26" s="2"/>
      <c r="AB26" s="2"/>
    </row>
    <row r="27" spans="3:29" x14ac:dyDescent="0.25">
      <c r="C27" s="239" t="s">
        <v>43</v>
      </c>
      <c r="D27" s="240" t="s">
        <v>44</v>
      </c>
      <c r="E27" s="5" t="s">
        <v>45</v>
      </c>
      <c r="F27" s="6" t="s">
        <v>46</v>
      </c>
      <c r="G27" s="65" t="str">
        <f t="shared" ref="G27:G39" si="2">IF(LEFT(F27,3)="2.5", MID(F27,7,2),LEFT(F27,2))</f>
        <v>22</v>
      </c>
      <c r="H27" s="2" t="s">
        <v>1359</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8">_xlfn._xlws.FILTER(_xlfn.UNIQUE(N27:N39),_xlfn.UNIQUE(N27:N39)&lt;&gt;"")</f>
        <v>8</v>
      </c>
      <c r="Q27" s="14">
        <f>COUNTIF(N27:N39,P27)</f>
        <v>6</v>
      </c>
      <c r="R27" s="21" cm="1">
        <f t="array" ref="R27:R28">_xlfn._xlws.FILTER(_xlfn.UNIQUE(O27:O39),_xlfn.UNIQUE(O27:O39)&lt;&gt;"")</f>
        <v>7.2</v>
      </c>
      <c r="S27" s="14">
        <f>COUNTIF(O27:O39,R27)</f>
        <v>6</v>
      </c>
      <c r="T27" s="14">
        <f>COUNTA($G27:$G39)</f>
        <v>13</v>
      </c>
      <c r="AA27" s="2" t="s">
        <v>432</v>
      </c>
      <c r="AB27" s="2"/>
    </row>
    <row r="28" spans="3:29" x14ac:dyDescent="0.25">
      <c r="C28" s="244" t="s">
        <v>43</v>
      </c>
      <c r="D28" s="245" t="s">
        <v>44</v>
      </c>
      <c r="E28" s="245" t="s">
        <v>45</v>
      </c>
      <c r="F28" s="246" t="s">
        <v>426</v>
      </c>
      <c r="G28" s="65" t="str">
        <f t="shared" si="2"/>
        <v>22</v>
      </c>
      <c r="H28" s="2" t="s">
        <v>1359</v>
      </c>
      <c r="I28" s="95"/>
      <c r="J28" s="2"/>
      <c r="K28" s="2"/>
      <c r="L28" s="14" t="str" cm="1">
        <f t="array" ref="L28">INDEX(Cable_L!$B$3:$B$80,MATCH(1,COUNTIFS($G28,Cable_L!$A$3:$A$80,$H28,Cable_L!$C$3:$C$80),0))</f>
        <v>1b</v>
      </c>
      <c r="P28" s="21">
        <v>7.6000000000000005</v>
      </c>
      <c r="Q28" s="14">
        <f>COUNTIF(N27:N39,P28)</f>
        <v>2</v>
      </c>
      <c r="R28" s="21" t="str">
        <v>|6.8|</v>
      </c>
      <c r="S28" s="14">
        <f>COUNTIF(O27:O39,R28)</f>
        <v>2</v>
      </c>
      <c r="AA28" s="2" t="s">
        <v>422</v>
      </c>
      <c r="AB28" s="2"/>
      <c r="AC28" s="2" t="s">
        <v>1283</v>
      </c>
    </row>
    <row r="29" spans="3:29" x14ac:dyDescent="0.25">
      <c r="C29" s="241" t="s">
        <v>47</v>
      </c>
      <c r="D29" s="242" t="s">
        <v>48</v>
      </c>
      <c r="E29" s="2" t="s">
        <v>49</v>
      </c>
      <c r="F29" s="8" t="s">
        <v>50</v>
      </c>
      <c r="G29" s="65" t="str">
        <f t="shared" si="2"/>
        <v>18</v>
      </c>
      <c r="H29" s="2" t="s">
        <v>1359</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V29" s="180" t="s">
        <v>1435</v>
      </c>
    </row>
    <row r="30" spans="3:29" x14ac:dyDescent="0.25">
      <c r="C30" s="241" t="s">
        <v>51</v>
      </c>
      <c r="D30" s="242" t="s">
        <v>52</v>
      </c>
      <c r="E30" s="2" t="s">
        <v>53</v>
      </c>
      <c r="F30" s="8" t="s">
        <v>54</v>
      </c>
      <c r="G30" s="65" t="str">
        <f t="shared" si="2"/>
        <v>15</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41" t="s">
        <v>55</v>
      </c>
      <c r="D31" s="242" t="s">
        <v>56</v>
      </c>
      <c r="E31" s="2" t="s">
        <v>57</v>
      </c>
      <c r="F31" s="8" t="s">
        <v>58</v>
      </c>
      <c r="G31" s="65" t="str">
        <f t="shared" si="2"/>
        <v>22</v>
      </c>
      <c r="H31" s="2" t="s">
        <v>1359</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25">
      <c r="C32" s="244" t="s">
        <v>55</v>
      </c>
      <c r="D32" s="245" t="s">
        <v>56</v>
      </c>
      <c r="E32" s="245" t="s">
        <v>57</v>
      </c>
      <c r="F32" s="246" t="s">
        <v>424</v>
      </c>
      <c r="G32" s="65" t="str">
        <f t="shared" si="2"/>
        <v>22</v>
      </c>
      <c r="H32" s="2" t="s">
        <v>1359</v>
      </c>
      <c r="I32" s="93"/>
      <c r="J32" s="2"/>
      <c r="K32" s="2"/>
      <c r="L32" s="14" t="str" cm="1">
        <f t="array" ref="L32">INDEX(Cable_L!$B$3:$B$80,MATCH(1,COUNTIFS($G32,Cable_L!$A$3:$A$80,$H32,Cable_L!$C$3:$C$80),0))</f>
        <v>1b</v>
      </c>
      <c r="M32" s="21" cm="1">
        <f t="array" ref="M32:M35">_xlfn._xlws.SORT(VALUE(_xlfn.UNIQUE(G27:G39)))</f>
        <v>15</v>
      </c>
      <c r="AA32" s="2" t="s">
        <v>422</v>
      </c>
      <c r="AB32" s="2"/>
      <c r="AC32" s="2" t="s">
        <v>1283</v>
      </c>
    </row>
    <row r="33" spans="2:29" x14ac:dyDescent="0.25">
      <c r="C33" s="241" t="s">
        <v>59</v>
      </c>
      <c r="D33" s="242" t="s">
        <v>60</v>
      </c>
      <c r="E33" s="2" t="s">
        <v>61</v>
      </c>
      <c r="F33" s="8" t="s">
        <v>62</v>
      </c>
      <c r="G33" s="65" t="str">
        <f t="shared" si="2"/>
        <v>21</v>
      </c>
      <c r="H33" s="2" t="s">
        <v>1359</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25">
      <c r="C34" s="244" t="s">
        <v>59</v>
      </c>
      <c r="D34" s="245" t="s">
        <v>60</v>
      </c>
      <c r="E34" s="245" t="s">
        <v>61</v>
      </c>
      <c r="F34" s="246" t="s">
        <v>418</v>
      </c>
      <c r="G34" s="65" t="str">
        <f t="shared" si="2"/>
        <v>21</v>
      </c>
      <c r="H34" s="2" t="s">
        <v>1359</v>
      </c>
      <c r="I34" s="93"/>
      <c r="J34" s="2"/>
      <c r="K34" s="2"/>
      <c r="L34" s="14" t="str" cm="1">
        <f t="array" ref="L34">INDEX(Cable_L!$B$3:$B$80,MATCH(1,COUNTIFS($G34,Cable_L!$A$3:$A$80,$H34,Cable_L!$C$3:$C$80),0))</f>
        <v>1b</v>
      </c>
      <c r="M34" s="21">
        <v>21</v>
      </c>
      <c r="AA34" s="2" t="s">
        <v>422</v>
      </c>
      <c r="AB34" s="2"/>
      <c r="AC34" s="2" t="s">
        <v>1283</v>
      </c>
    </row>
    <row r="35" spans="2:29" x14ac:dyDescent="0.25">
      <c r="C35" s="241" t="s">
        <v>63</v>
      </c>
      <c r="D35" s="242" t="s">
        <v>64</v>
      </c>
      <c r="E35" s="2" t="s">
        <v>65</v>
      </c>
      <c r="F35" s="8" t="s">
        <v>66</v>
      </c>
      <c r="G35" s="65" t="str">
        <f t="shared" si="2"/>
        <v>15</v>
      </c>
      <c r="H35" s="2" t="s">
        <v>1359</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41" t="s">
        <v>95</v>
      </c>
      <c r="D36" s="242" t="s">
        <v>96</v>
      </c>
      <c r="E36" s="2" t="s">
        <v>97</v>
      </c>
      <c r="F36" s="8" t="s">
        <v>98</v>
      </c>
      <c r="G36" s="65" t="str">
        <f t="shared" si="2"/>
        <v>22</v>
      </c>
      <c r="H36" s="2" t="s">
        <v>1359</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25">
      <c r="C37" s="244" t="s">
        <v>95</v>
      </c>
      <c r="D37" s="245" t="s">
        <v>96</v>
      </c>
      <c r="E37" s="245" t="s">
        <v>97</v>
      </c>
      <c r="F37" s="246" t="s">
        <v>425</v>
      </c>
      <c r="G37" s="65" t="str">
        <f t="shared" si="2"/>
        <v>22</v>
      </c>
      <c r="H37" s="2" t="s">
        <v>1359</v>
      </c>
      <c r="I37" s="93"/>
      <c r="J37" s="2"/>
      <c r="K37" s="2"/>
      <c r="L37" s="14" t="str" cm="1">
        <f t="array" ref="L37">INDEX(Cable_L!$B$3:$B$80,MATCH(1,COUNTIFS($G37,Cable_L!$A$3:$A$80,$H37,Cable_L!$C$3:$C$80),0))</f>
        <v>1b</v>
      </c>
      <c r="AA37" s="2" t="s">
        <v>422</v>
      </c>
      <c r="AB37" s="2"/>
      <c r="AC37" s="2" t="s">
        <v>1283</v>
      </c>
    </row>
    <row r="38" spans="2:29" x14ac:dyDescent="0.25">
      <c r="C38" s="241" t="s">
        <v>99</v>
      </c>
      <c r="D38" s="242" t="s">
        <v>100</v>
      </c>
      <c r="E38" s="2" t="s">
        <v>101</v>
      </c>
      <c r="F38" s="8" t="s">
        <v>102</v>
      </c>
      <c r="G38" s="65" t="str">
        <f t="shared" si="2"/>
        <v>22</v>
      </c>
      <c r="H38" s="2" t="s">
        <v>1359</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25">
      <c r="C39" s="252" t="s">
        <v>99</v>
      </c>
      <c r="D39" s="248" t="s">
        <v>100</v>
      </c>
      <c r="E39" s="248" t="s">
        <v>101</v>
      </c>
      <c r="F39" s="250" t="s">
        <v>423</v>
      </c>
      <c r="G39" s="65" t="str">
        <f t="shared" si="2"/>
        <v>22</v>
      </c>
      <c r="H39" s="2" t="s">
        <v>1359</v>
      </c>
      <c r="I39" s="93"/>
      <c r="J39" s="2"/>
      <c r="K39" s="2"/>
      <c r="L39" s="14" t="str" cm="1">
        <f t="array" ref="L39">INDEX(Cable_L!$B$3:$B$80,MATCH(1,COUNTIFS($G39,Cable_L!$A$3:$A$80,$H39,Cable_L!$C$3:$C$80),0))</f>
        <v>1b</v>
      </c>
      <c r="AA39" s="2" t="s">
        <v>422</v>
      </c>
      <c r="AB39" s="2"/>
      <c r="AC39" s="2" t="s">
        <v>1283</v>
      </c>
    </row>
    <row r="40" spans="2:29" x14ac:dyDescent="0.25">
      <c r="C40" s="242"/>
      <c r="D40" s="242"/>
      <c r="G40" s="65"/>
      <c r="H40" s="2"/>
      <c r="I40" s="2"/>
      <c r="J40" s="2"/>
      <c r="K40" s="2"/>
      <c r="AA40" s="2"/>
      <c r="AB40" s="2"/>
      <c r="AC40" s="2"/>
    </row>
    <row r="41" spans="2:29" x14ac:dyDescent="0.25">
      <c r="C41" s="239" t="s">
        <v>67</v>
      </c>
      <c r="D41" s="240" t="s">
        <v>68</v>
      </c>
      <c r="E41" s="5" t="s">
        <v>69</v>
      </c>
      <c r="F41" s="6" t="s">
        <v>70</v>
      </c>
      <c r="G41" s="65" t="str">
        <f t="shared" ref="G41:G44" si="3">IF(LEFT(F41,3)="2.5", MID(F41,7,2),LEFT(F41,2))</f>
        <v>13</v>
      </c>
      <c r="H41" s="2" t="s">
        <v>1358</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41" t="s">
        <v>71</v>
      </c>
      <c r="D42" s="242" t="s">
        <v>72</v>
      </c>
      <c r="E42" s="2" t="s">
        <v>73</v>
      </c>
      <c r="F42" s="8" t="s">
        <v>74</v>
      </c>
      <c r="G42" s="65" t="str">
        <f t="shared" si="3"/>
        <v>13</v>
      </c>
      <c r="H42" s="2" t="s">
        <v>1358</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41" t="s">
        <v>75</v>
      </c>
      <c r="D43" s="242" t="s">
        <v>76</v>
      </c>
      <c r="E43" s="2" t="s">
        <v>77</v>
      </c>
      <c r="F43" s="8" t="s">
        <v>78</v>
      </c>
      <c r="G43" s="65" t="str">
        <f t="shared" si="3"/>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7"/>
      <c r="C44" s="241" t="s">
        <v>79</v>
      </c>
      <c r="D44" s="242" t="s">
        <v>80</v>
      </c>
      <c r="E44" s="2" t="s">
        <v>81</v>
      </c>
      <c r="F44" s="8" t="s">
        <v>82</v>
      </c>
      <c r="G44" s="65" t="str">
        <f t="shared" si="3"/>
        <v>15</v>
      </c>
      <c r="H44" s="2" t="s">
        <v>1358</v>
      </c>
      <c r="I44" s="69"/>
      <c r="J44" s="93"/>
      <c r="K44" s="93"/>
      <c r="L44" s="99" t="str" cm="1">
        <f t="array" ref="L44">INDEX(Cable_L!$B$3:$B$80,MATCH(1,COUNTIFS($G44,Cable_L!$A$3:$A$80,$H44,Cable_L!$C$3:$C$80),0))</f>
        <v>2e</v>
      </c>
      <c r="M44" s="185"/>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41" t="s">
        <v>83</v>
      </c>
      <c r="D45" s="242" t="s">
        <v>84</v>
      </c>
      <c r="E45" s="2" t="s">
        <v>85</v>
      </c>
      <c r="F45" s="8" t="s">
        <v>86</v>
      </c>
      <c r="G45" s="65" t="str">
        <f t="shared" ref="G45" si="4">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41" t="s">
        <v>406</v>
      </c>
      <c r="D46" s="242"/>
      <c r="E46" s="2" t="s">
        <v>1303</v>
      </c>
      <c r="F46" s="8"/>
      <c r="G46" s="65"/>
      <c r="H46" s="2"/>
      <c r="I46" s="2"/>
      <c r="J46" s="2"/>
      <c r="K46" s="2"/>
    </row>
    <row r="47" spans="2:29" x14ac:dyDescent="0.25">
      <c r="C47" s="241" t="s">
        <v>406</v>
      </c>
      <c r="D47" s="242"/>
      <c r="E47" s="2" t="s">
        <v>1304</v>
      </c>
      <c r="F47" s="8"/>
      <c r="G47" s="65"/>
      <c r="H47" s="2"/>
      <c r="I47" s="2"/>
      <c r="J47" s="2"/>
      <c r="K47" s="2"/>
    </row>
    <row r="48" spans="2:29" x14ac:dyDescent="0.25">
      <c r="C48" s="247" t="s">
        <v>406</v>
      </c>
      <c r="D48" s="253"/>
      <c r="E48" s="10" t="s">
        <v>1305</v>
      </c>
      <c r="F48" s="11"/>
      <c r="G48" s="65"/>
      <c r="H48" s="2"/>
      <c r="I48" s="2"/>
      <c r="J48" s="2"/>
      <c r="K48" s="2"/>
    </row>
    <row r="49" spans="3:20" x14ac:dyDescent="0.25">
      <c r="C49" s="242"/>
      <c r="D49" s="242"/>
      <c r="G49" s="65"/>
      <c r="H49" s="2"/>
      <c r="I49" s="2"/>
      <c r="J49" s="2"/>
      <c r="K49" s="2"/>
    </row>
    <row r="50" spans="3:20" x14ac:dyDescent="0.25">
      <c r="C50" s="239" t="s">
        <v>107</v>
      </c>
      <c r="D50" s="240" t="s">
        <v>1</v>
      </c>
      <c r="E50" s="5" t="s">
        <v>108</v>
      </c>
      <c r="F50" s="6" t="s">
        <v>109</v>
      </c>
      <c r="G50" s="65" t="str">
        <f t="shared" ref="G50:G55" si="5">IF(LEFT(F50,3)="2.5", MID(F50,7,2),LEFT(F50,2))</f>
        <v>24</v>
      </c>
      <c r="H50" s="2" t="s">
        <v>1359</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41" t="s">
        <v>110</v>
      </c>
      <c r="D51" s="242" t="s">
        <v>5</v>
      </c>
      <c r="E51" s="2" t="s">
        <v>111</v>
      </c>
      <c r="F51" s="8" t="s">
        <v>112</v>
      </c>
      <c r="G51" s="65" t="str">
        <f t="shared" si="5"/>
        <v>19</v>
      </c>
      <c r="H51" s="2" t="s">
        <v>1359</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41" t="s">
        <v>406</v>
      </c>
      <c r="D52" s="242"/>
      <c r="E52" s="2" t="s">
        <v>673</v>
      </c>
      <c r="F52" s="8"/>
      <c r="G52" s="65"/>
      <c r="H52" s="2" t="s">
        <v>1359</v>
      </c>
      <c r="I52" s="98"/>
      <c r="J52" s="2"/>
      <c r="K52" s="2"/>
      <c r="M52" s="21" t="str">
        <v>19</v>
      </c>
      <c r="P52" s="21">
        <v>7.2</v>
      </c>
      <c r="Q52" s="14">
        <f>COUNTIF(N50:N57,P52)</f>
        <v>1</v>
      </c>
      <c r="R52" s="21" t="str">
        <v>|6.4|</v>
      </c>
      <c r="S52" s="14">
        <f>COUNTIF(O50:O57,R52)</f>
        <v>1</v>
      </c>
    </row>
    <row r="53" spans="3:20" x14ac:dyDescent="0.25">
      <c r="C53" s="241" t="s">
        <v>113</v>
      </c>
      <c r="D53" s="242" t="s">
        <v>9</v>
      </c>
      <c r="E53" s="2" t="s">
        <v>114</v>
      </c>
      <c r="F53" s="8" t="s">
        <v>115</v>
      </c>
      <c r="G53" s="65" t="str">
        <f t="shared" si="5"/>
        <v>19</v>
      </c>
      <c r="H53" s="2" t="s">
        <v>1359</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41" t="s">
        <v>116</v>
      </c>
      <c r="D54" s="242" t="s">
        <v>13</v>
      </c>
      <c r="E54" s="2" t="s">
        <v>117</v>
      </c>
      <c r="F54" s="8" t="s">
        <v>118</v>
      </c>
      <c r="G54" s="65" t="str">
        <f t="shared" si="5"/>
        <v>16</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119</v>
      </c>
      <c r="D55" s="242" t="s">
        <v>17</v>
      </c>
      <c r="E55" s="2" t="s">
        <v>120</v>
      </c>
      <c r="F55" s="8" t="s">
        <v>121</v>
      </c>
      <c r="G55" s="65" t="str">
        <f t="shared" si="5"/>
        <v>14</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1306</v>
      </c>
      <c r="F56" s="8"/>
      <c r="G56" s="65"/>
      <c r="H56" s="2"/>
      <c r="I56" s="2"/>
      <c r="J56" s="2"/>
      <c r="K56" s="2"/>
    </row>
    <row r="57" spans="3:20" x14ac:dyDescent="0.25">
      <c r="C57" s="247" t="s">
        <v>406</v>
      </c>
      <c r="D57" s="253"/>
      <c r="E57" s="10" t="s">
        <v>1307</v>
      </c>
      <c r="F57" s="11"/>
      <c r="G57" s="65"/>
      <c r="H57" s="2"/>
      <c r="I57" s="2"/>
      <c r="J57" s="2"/>
      <c r="K57" s="2"/>
    </row>
    <row r="58" spans="3:20" x14ac:dyDescent="0.25">
      <c r="C58" s="242"/>
      <c r="D58" s="242"/>
      <c r="G58" s="65"/>
      <c r="H58" s="2"/>
      <c r="I58" s="2"/>
      <c r="J58" s="2"/>
      <c r="K58" s="2"/>
    </row>
    <row r="59" spans="3:20" x14ac:dyDescent="0.25">
      <c r="C59" s="239" t="s">
        <v>122</v>
      </c>
      <c r="D59" s="240" t="s">
        <v>21</v>
      </c>
      <c r="E59" s="5" t="s">
        <v>123</v>
      </c>
      <c r="F59" s="6" t="s">
        <v>124</v>
      </c>
      <c r="G59" s="65" t="str">
        <f t="shared" ref="G59:G64" si="6">IF(LEFT(F59,3)="2.5", MID(F59,7,2),LEFT(F59,2))</f>
        <v>24</v>
      </c>
      <c r="H59" s="2" t="s">
        <v>1359</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41" t="s">
        <v>125</v>
      </c>
      <c r="D60" s="242" t="s">
        <v>24</v>
      </c>
      <c r="E60" s="2" t="s">
        <v>126</v>
      </c>
      <c r="F60" s="8" t="s">
        <v>127</v>
      </c>
      <c r="G60" s="65" t="str">
        <f t="shared" si="6"/>
        <v>19</v>
      </c>
      <c r="H60" s="2" t="s">
        <v>1359</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41" t="s">
        <v>128</v>
      </c>
      <c r="D61" s="242" t="s">
        <v>28</v>
      </c>
      <c r="E61" s="2" t="s">
        <v>129</v>
      </c>
      <c r="F61" s="8" t="s">
        <v>130</v>
      </c>
      <c r="G61" s="65" t="str">
        <f t="shared" si="6"/>
        <v>16</v>
      </c>
      <c r="H61" s="2" t="s">
        <v>1359</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41" t="s">
        <v>131</v>
      </c>
      <c r="D62" s="242" t="s">
        <v>32</v>
      </c>
      <c r="E62" s="2" t="s">
        <v>132</v>
      </c>
      <c r="F62" s="8" t="s">
        <v>133</v>
      </c>
      <c r="G62" s="65" t="str">
        <f t="shared" si="6"/>
        <v>19</v>
      </c>
      <c r="H62" s="2" t="s">
        <v>1359</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41" t="s">
        <v>134</v>
      </c>
      <c r="D63" s="242" t="s">
        <v>36</v>
      </c>
      <c r="E63" s="2" t="s">
        <v>135</v>
      </c>
      <c r="F63" s="8" t="s">
        <v>136</v>
      </c>
      <c r="G63" s="65" t="str">
        <f t="shared" si="6"/>
        <v>16</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137</v>
      </c>
      <c r="D64" s="242" t="s">
        <v>40</v>
      </c>
      <c r="E64" s="2" t="s">
        <v>138</v>
      </c>
      <c r="F64" s="8" t="s">
        <v>139</v>
      </c>
      <c r="G64" s="65" t="str">
        <f t="shared" si="6"/>
        <v>14</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41" t="s">
        <v>406</v>
      </c>
      <c r="D65" s="242"/>
      <c r="E65" s="2" t="s">
        <v>1308</v>
      </c>
      <c r="F65" s="8"/>
      <c r="G65" s="65"/>
      <c r="H65" s="2"/>
      <c r="I65" s="2"/>
      <c r="J65" s="2"/>
      <c r="K65" s="2"/>
    </row>
    <row r="66" spans="2:20" x14ac:dyDescent="0.25">
      <c r="C66" s="247" t="s">
        <v>406</v>
      </c>
      <c r="D66" s="253"/>
      <c r="E66" s="10" t="s">
        <v>1309</v>
      </c>
      <c r="F66" s="11"/>
      <c r="G66" s="65"/>
      <c r="H66" s="2"/>
      <c r="I66" s="2"/>
      <c r="J66" s="2"/>
      <c r="K66" s="2"/>
    </row>
    <row r="67" spans="2:20" x14ac:dyDescent="0.25">
      <c r="C67" s="242"/>
      <c r="D67" s="242"/>
      <c r="G67" s="65"/>
      <c r="H67" s="2"/>
      <c r="I67" s="2"/>
      <c r="J67" s="2"/>
      <c r="K67" s="2"/>
    </row>
    <row r="68" spans="2:20" x14ac:dyDescent="0.25">
      <c r="C68" s="239" t="s">
        <v>140</v>
      </c>
      <c r="D68" s="240" t="s">
        <v>44</v>
      </c>
      <c r="E68" s="5" t="s">
        <v>141</v>
      </c>
      <c r="F68" s="6" t="s">
        <v>433</v>
      </c>
      <c r="G68" s="65" t="str">
        <f t="shared" ref="G68:G73" si="7">IF(LEFT(F68,3)="2.5", MID(F68,7,2),LEFT(F68,2))</f>
        <v>24</v>
      </c>
      <c r="H68" s="2" t="s">
        <v>1359</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41" t="s">
        <v>143</v>
      </c>
      <c r="D69" s="242" t="s">
        <v>144</v>
      </c>
      <c r="E69" s="2" t="s">
        <v>145</v>
      </c>
      <c r="F69" s="8" t="s">
        <v>146</v>
      </c>
      <c r="G69" s="65" t="str">
        <f t="shared" si="7"/>
        <v>19</v>
      </c>
      <c r="H69" s="2" t="s">
        <v>1359</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41" t="s">
        <v>147</v>
      </c>
      <c r="D70" s="242" t="s">
        <v>52</v>
      </c>
      <c r="E70" s="2" t="s">
        <v>148</v>
      </c>
      <c r="F70" s="8" t="s">
        <v>149</v>
      </c>
      <c r="G70" s="65" t="str">
        <f t="shared" si="7"/>
        <v>16</v>
      </c>
      <c r="H70" s="2" t="s">
        <v>1359</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41" t="s">
        <v>150</v>
      </c>
      <c r="D71" s="242" t="s">
        <v>56</v>
      </c>
      <c r="E71" s="2" t="s">
        <v>151</v>
      </c>
      <c r="F71" s="8" t="s">
        <v>152</v>
      </c>
      <c r="G71" s="65" t="str">
        <f t="shared" si="7"/>
        <v>19</v>
      </c>
      <c r="H71" s="2" t="s">
        <v>1359</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41" t="s">
        <v>153</v>
      </c>
      <c r="D72" s="242" t="s">
        <v>60</v>
      </c>
      <c r="E72" s="2" t="s">
        <v>154</v>
      </c>
      <c r="F72" s="8" t="s">
        <v>155</v>
      </c>
      <c r="G72" s="65" t="str">
        <f t="shared" si="7"/>
        <v>19</v>
      </c>
      <c r="H72" s="2" t="s">
        <v>1359</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41" t="s">
        <v>156</v>
      </c>
      <c r="D73" s="242" t="s">
        <v>64</v>
      </c>
      <c r="E73" s="2" t="s">
        <v>157</v>
      </c>
      <c r="F73" s="8" t="s">
        <v>158</v>
      </c>
      <c r="G73" s="65" t="str">
        <f t="shared" si="7"/>
        <v>16</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41" t="s">
        <v>406</v>
      </c>
      <c r="D74" s="242"/>
      <c r="E74" s="2" t="s">
        <v>1310</v>
      </c>
      <c r="F74" s="8"/>
      <c r="G74" s="65"/>
      <c r="H74" s="2"/>
      <c r="I74" s="2"/>
      <c r="J74" s="2"/>
      <c r="K74" s="2"/>
    </row>
    <row r="75" spans="2:20" x14ac:dyDescent="0.25">
      <c r="C75" s="247" t="s">
        <v>406</v>
      </c>
      <c r="D75" s="253"/>
      <c r="E75" s="10" t="s">
        <v>1311</v>
      </c>
      <c r="F75" s="11"/>
      <c r="G75" s="65"/>
      <c r="H75" s="2"/>
      <c r="I75" s="2"/>
      <c r="J75" s="2"/>
      <c r="K75" s="2"/>
    </row>
    <row r="76" spans="2:20" x14ac:dyDescent="0.25">
      <c r="C76" s="242"/>
      <c r="D76" s="242"/>
      <c r="G76" s="65"/>
      <c r="H76" s="2"/>
      <c r="I76" s="2"/>
      <c r="J76" s="2"/>
      <c r="K76" s="2"/>
    </row>
    <row r="77" spans="2:20" x14ac:dyDescent="0.25">
      <c r="C77" s="239" t="s">
        <v>159</v>
      </c>
      <c r="D77" s="240" t="s">
        <v>160</v>
      </c>
      <c r="E77" s="5" t="s">
        <v>161</v>
      </c>
      <c r="F77" s="6" t="s">
        <v>162</v>
      </c>
      <c r="G77" s="65" t="str">
        <f t="shared" ref="G77:G79" si="8">IF(LEFT(F77,3)="2.5", MID(F77,7,2),LEFT(F77,2))</f>
        <v>14</v>
      </c>
      <c r="H77" s="2" t="s">
        <v>1358</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41" t="s">
        <v>163</v>
      </c>
      <c r="D78" s="242" t="s">
        <v>164</v>
      </c>
      <c r="E78" s="2" t="s">
        <v>165</v>
      </c>
      <c r="F78" s="8" t="s">
        <v>166</v>
      </c>
      <c r="G78" s="65" t="str">
        <f t="shared" si="8"/>
        <v>14</v>
      </c>
      <c r="H78" s="2" t="s">
        <v>1358</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41" t="s">
        <v>167</v>
      </c>
      <c r="D79" s="242" t="s">
        <v>168</v>
      </c>
      <c r="E79" s="2" t="s">
        <v>169</v>
      </c>
      <c r="F79" s="8" t="s">
        <v>170</v>
      </c>
      <c r="G79" s="65" t="str">
        <f t="shared" si="8"/>
        <v>13</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7"/>
      <c r="C80" s="241" t="s">
        <v>171</v>
      </c>
      <c r="D80" s="242" t="s">
        <v>172</v>
      </c>
      <c r="E80" s="2" t="s">
        <v>173</v>
      </c>
      <c r="F80" s="8" t="s">
        <v>174</v>
      </c>
      <c r="G80" s="65" t="str">
        <f t="shared" ref="G80" si="9">IF(LEFT(F80,3)="2.5", MID(F80,7,2),LEFT(F80,2))</f>
        <v>16</v>
      </c>
      <c r="H80" s="2" t="s">
        <v>1358</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41" t="s">
        <v>406</v>
      </c>
      <c r="D81" s="242"/>
      <c r="E81" s="2" t="s">
        <v>1312</v>
      </c>
      <c r="F81" s="8"/>
      <c r="G81" s="65"/>
      <c r="H81" s="2"/>
      <c r="I81" s="2"/>
      <c r="J81" s="2"/>
      <c r="K81" s="2"/>
    </row>
    <row r="82" spans="3:20" x14ac:dyDescent="0.25">
      <c r="C82" s="241" t="s">
        <v>406</v>
      </c>
      <c r="D82" s="242"/>
      <c r="E82" s="2" t="s">
        <v>1313</v>
      </c>
      <c r="F82" s="8"/>
      <c r="G82" s="65"/>
      <c r="H82" s="2"/>
      <c r="I82" s="2"/>
      <c r="J82" s="2"/>
      <c r="K82" s="2"/>
    </row>
    <row r="83" spans="3:20" x14ac:dyDescent="0.25">
      <c r="C83" s="241" t="s">
        <v>406</v>
      </c>
      <c r="D83" s="242"/>
      <c r="E83" s="2" t="s">
        <v>1314</v>
      </c>
      <c r="F83" s="8"/>
      <c r="G83" s="65"/>
      <c r="H83" s="2"/>
      <c r="I83" s="2"/>
      <c r="J83" s="2"/>
      <c r="K83" s="2"/>
    </row>
    <row r="84" spans="3:20" x14ac:dyDescent="0.25">
      <c r="C84" s="247" t="s">
        <v>406</v>
      </c>
      <c r="D84" s="253"/>
      <c r="E84" s="10" t="s">
        <v>1315</v>
      </c>
      <c r="F84" s="11"/>
      <c r="G84" s="65"/>
      <c r="H84" s="2"/>
      <c r="I84" s="2"/>
      <c r="J84" s="2"/>
      <c r="K84" s="2"/>
    </row>
    <row r="85" spans="3:20" x14ac:dyDescent="0.25">
      <c r="C85" s="242"/>
      <c r="D85" s="242"/>
      <c r="G85" s="65"/>
      <c r="H85" s="2"/>
      <c r="I85" s="2"/>
      <c r="J85" s="2"/>
      <c r="K85" s="2"/>
    </row>
    <row r="86" spans="3:20" x14ac:dyDescent="0.25">
      <c r="C86" s="239" t="s">
        <v>175</v>
      </c>
      <c r="D86" s="240" t="s">
        <v>1</v>
      </c>
      <c r="E86" s="5" t="s">
        <v>176</v>
      </c>
      <c r="F86" s="6" t="s">
        <v>177</v>
      </c>
      <c r="G86" s="65" t="str">
        <f t="shared" ref="G86:G91" si="10">IF(LEFT(F86,3)="2.5", MID(F86,7,2),LEFT(F86,2))</f>
        <v>24</v>
      </c>
      <c r="H86" s="2" t="s">
        <v>1359</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41" t="s">
        <v>178</v>
      </c>
      <c r="D87" s="242" t="s">
        <v>5</v>
      </c>
      <c r="E87" s="2" t="s">
        <v>179</v>
      </c>
      <c r="F87" s="8" t="s">
        <v>180</v>
      </c>
      <c r="G87" s="65" t="str">
        <f t="shared" si="10"/>
        <v>20</v>
      </c>
      <c r="H87" s="2" t="s">
        <v>1359</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41" t="s">
        <v>406</v>
      </c>
      <c r="D88" s="242"/>
      <c r="E88" s="2" t="s">
        <v>674</v>
      </c>
      <c r="F88" s="8"/>
      <c r="G88" s="65"/>
      <c r="H88" s="2"/>
      <c r="I88" s="2"/>
      <c r="J88" s="2"/>
      <c r="K88" s="2"/>
      <c r="M88" s="21" t="str">
        <v>20</v>
      </c>
      <c r="P88" s="21">
        <v>7.2</v>
      </c>
      <c r="Q88" s="14">
        <f>COUNTIF(N86:N93,P88)</f>
        <v>1</v>
      </c>
      <c r="R88" s="21" t="str">
        <v>|6.4|</v>
      </c>
      <c r="S88" s="14">
        <f>COUNTIF(O86:O93,R88)</f>
        <v>1</v>
      </c>
    </row>
    <row r="89" spans="3:20" x14ac:dyDescent="0.25">
      <c r="C89" s="241" t="s">
        <v>181</v>
      </c>
      <c r="D89" s="242" t="s">
        <v>9</v>
      </c>
      <c r="E89" s="2" t="s">
        <v>182</v>
      </c>
      <c r="F89" s="8" t="s">
        <v>183</v>
      </c>
      <c r="G89" s="65" t="str">
        <f t="shared" si="10"/>
        <v>20</v>
      </c>
      <c r="H89" s="2" t="s">
        <v>1359</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41" t="s">
        <v>184</v>
      </c>
      <c r="D90" s="242" t="s">
        <v>13</v>
      </c>
      <c r="E90" s="2" t="s">
        <v>185</v>
      </c>
      <c r="F90" s="8" t="s">
        <v>186</v>
      </c>
      <c r="G90" s="65" t="str">
        <f t="shared" si="10"/>
        <v>17</v>
      </c>
      <c r="H90" s="2" t="s">
        <v>1359</v>
      </c>
      <c r="I90" s="146"/>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187</v>
      </c>
      <c r="D91" s="242" t="s">
        <v>17</v>
      </c>
      <c r="E91" s="2" t="s">
        <v>188</v>
      </c>
      <c r="F91" s="8" t="s">
        <v>189</v>
      </c>
      <c r="G91" s="65" t="str">
        <f t="shared" si="10"/>
        <v>14</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1316</v>
      </c>
      <c r="F92" s="8"/>
      <c r="G92" s="65"/>
      <c r="H92" s="2"/>
      <c r="I92" s="2"/>
      <c r="J92" s="2"/>
      <c r="K92" s="2"/>
    </row>
    <row r="93" spans="3:20" x14ac:dyDescent="0.25">
      <c r="C93" s="247" t="s">
        <v>406</v>
      </c>
      <c r="D93" s="253"/>
      <c r="E93" s="10" t="s">
        <v>1317</v>
      </c>
      <c r="F93" s="11"/>
      <c r="G93" s="65"/>
      <c r="H93" s="2"/>
      <c r="I93" s="2"/>
      <c r="J93" s="2"/>
      <c r="K93" s="2"/>
    </row>
    <row r="94" spans="3:20" x14ac:dyDescent="0.25">
      <c r="C94" s="242"/>
      <c r="D94" s="242"/>
      <c r="G94" s="65"/>
      <c r="H94" s="2"/>
      <c r="I94" s="2"/>
      <c r="J94" s="2"/>
      <c r="K94" s="2"/>
    </row>
    <row r="95" spans="3:20" x14ac:dyDescent="0.25">
      <c r="C95" s="239" t="s">
        <v>190</v>
      </c>
      <c r="D95" s="240" t="s">
        <v>21</v>
      </c>
      <c r="E95" s="5" t="s">
        <v>191</v>
      </c>
      <c r="F95" s="6" t="s">
        <v>434</v>
      </c>
      <c r="G95" s="65" t="str">
        <f t="shared" ref="G95:G100" si="11">IF(LEFT(F95,3)="2.5", MID(F95,7,2),LEFT(F95,2))</f>
        <v>24</v>
      </c>
      <c r="H95" s="2" t="s">
        <v>1359</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41" t="s">
        <v>192</v>
      </c>
      <c r="D96" s="242" t="s">
        <v>24</v>
      </c>
      <c r="E96" s="2" t="s">
        <v>193</v>
      </c>
      <c r="F96" s="8" t="s">
        <v>194</v>
      </c>
      <c r="G96" s="65" t="str">
        <f t="shared" si="11"/>
        <v>20</v>
      </c>
      <c r="H96" s="2" t="s">
        <v>1359</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41" t="s">
        <v>195</v>
      </c>
      <c r="D97" s="242" t="s">
        <v>28</v>
      </c>
      <c r="E97" s="2" t="s">
        <v>196</v>
      </c>
      <c r="F97" s="8" t="s">
        <v>197</v>
      </c>
      <c r="G97" s="65" t="str">
        <f t="shared" si="11"/>
        <v>17</v>
      </c>
      <c r="H97" s="2" t="s">
        <v>1359</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41" t="s">
        <v>198</v>
      </c>
      <c r="D98" s="242" t="s">
        <v>32</v>
      </c>
      <c r="E98" s="2" t="s">
        <v>199</v>
      </c>
      <c r="F98" s="8" t="s">
        <v>200</v>
      </c>
      <c r="G98" s="65" t="str">
        <f t="shared" si="11"/>
        <v>20</v>
      </c>
      <c r="H98" s="2" t="s">
        <v>1359</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41" t="s">
        <v>201</v>
      </c>
      <c r="D99" s="242" t="s">
        <v>36</v>
      </c>
      <c r="E99" s="2" t="s">
        <v>202</v>
      </c>
      <c r="F99" s="8" t="s">
        <v>203</v>
      </c>
      <c r="G99" s="65" t="str">
        <f t="shared" si="11"/>
        <v>17</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204</v>
      </c>
      <c r="D100" s="242" t="s">
        <v>40</v>
      </c>
      <c r="E100" s="2" t="s">
        <v>205</v>
      </c>
      <c r="F100" s="8" t="s">
        <v>206</v>
      </c>
      <c r="G100" s="65" t="str">
        <f t="shared" si="11"/>
        <v>14</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1318</v>
      </c>
      <c r="F101" s="8"/>
      <c r="G101" s="65"/>
      <c r="H101" s="2"/>
      <c r="I101" s="2"/>
      <c r="J101" s="2"/>
      <c r="K101" s="2"/>
    </row>
    <row r="102" spans="3:20" x14ac:dyDescent="0.25">
      <c r="C102" s="247" t="s">
        <v>406</v>
      </c>
      <c r="D102" s="253"/>
      <c r="E102" s="10" t="s">
        <v>1319</v>
      </c>
      <c r="F102" s="11"/>
      <c r="G102" s="65"/>
      <c r="H102" s="2"/>
      <c r="I102" s="2"/>
      <c r="J102" s="2"/>
      <c r="K102" s="2"/>
    </row>
    <row r="103" spans="3:20" x14ac:dyDescent="0.25">
      <c r="C103" s="242"/>
      <c r="D103" s="242"/>
      <c r="G103" s="65"/>
      <c r="H103" s="2"/>
      <c r="I103" s="2"/>
      <c r="J103" s="2"/>
      <c r="K103" s="2"/>
    </row>
    <row r="104" spans="3:20" x14ac:dyDescent="0.25">
      <c r="C104" s="239" t="s">
        <v>207</v>
      </c>
      <c r="D104" s="240" t="s">
        <v>44</v>
      </c>
      <c r="E104" s="5" t="s">
        <v>208</v>
      </c>
      <c r="F104" s="6" t="s">
        <v>435</v>
      </c>
      <c r="G104" s="65" t="str">
        <f t="shared" ref="G104:G109" si="12">IF(LEFT(F104,3)="2.5", MID(F104,7,2),LEFT(F104,2))</f>
        <v>24</v>
      </c>
      <c r="H104" s="2" t="s">
        <v>1359</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41" t="s">
        <v>210</v>
      </c>
      <c r="D105" s="242" t="s">
        <v>144</v>
      </c>
      <c r="E105" s="2" t="s">
        <v>211</v>
      </c>
      <c r="F105" s="8" t="s">
        <v>212</v>
      </c>
      <c r="G105" s="65" t="str">
        <f t="shared" si="12"/>
        <v>20</v>
      </c>
      <c r="H105" s="2" t="s">
        <v>1359</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41" t="s">
        <v>213</v>
      </c>
      <c r="D106" s="242" t="s">
        <v>52</v>
      </c>
      <c r="E106" s="2" t="s">
        <v>214</v>
      </c>
      <c r="F106" s="8" t="s">
        <v>215</v>
      </c>
      <c r="G106" s="65" t="str">
        <f t="shared" si="12"/>
        <v>17</v>
      </c>
      <c r="H106" s="2" t="s">
        <v>1359</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216</v>
      </c>
      <c r="D107" s="242" t="s">
        <v>56</v>
      </c>
      <c r="E107" s="2" t="s">
        <v>217</v>
      </c>
      <c r="F107" s="8" t="s">
        <v>218</v>
      </c>
      <c r="G107" s="65" t="str">
        <f t="shared" si="12"/>
        <v>20</v>
      </c>
      <c r="H107" s="2" t="s">
        <v>1359</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41" t="s">
        <v>219</v>
      </c>
      <c r="D108" s="242" t="s">
        <v>60</v>
      </c>
      <c r="E108" s="2" t="s">
        <v>220</v>
      </c>
      <c r="F108" s="8" t="s">
        <v>221</v>
      </c>
      <c r="G108" s="65" t="str">
        <f t="shared" si="12"/>
        <v>20</v>
      </c>
      <c r="H108" s="2" t="s">
        <v>1359</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41" t="s">
        <v>222</v>
      </c>
      <c r="D109" s="242" t="s">
        <v>64</v>
      </c>
      <c r="E109" s="2" t="s">
        <v>223</v>
      </c>
      <c r="F109" s="8" t="s">
        <v>224</v>
      </c>
      <c r="G109" s="65" t="str">
        <f t="shared" si="12"/>
        <v>17</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1320</v>
      </c>
      <c r="F110" s="8"/>
      <c r="G110" s="65"/>
      <c r="I110" s="2"/>
      <c r="K110" s="2"/>
    </row>
    <row r="111" spans="3:20" x14ac:dyDescent="0.25">
      <c r="C111" s="247" t="s">
        <v>406</v>
      </c>
      <c r="D111" s="253"/>
      <c r="E111" s="10" t="s">
        <v>1321</v>
      </c>
      <c r="F111" s="11"/>
      <c r="G111" s="65"/>
      <c r="I111" s="2"/>
      <c r="K111" s="2"/>
    </row>
    <row r="112" spans="3:20" x14ac:dyDescent="0.25">
      <c r="C112" s="242"/>
      <c r="D112" s="242"/>
      <c r="G112" s="65"/>
      <c r="I112" s="2"/>
      <c r="K112" s="2"/>
    </row>
    <row r="113" spans="2:20" x14ac:dyDescent="0.25">
      <c r="C113" s="239" t="s">
        <v>225</v>
      </c>
      <c r="D113" s="240" t="s">
        <v>160</v>
      </c>
      <c r="E113" s="5" t="s">
        <v>226</v>
      </c>
      <c r="F113" s="6" t="s">
        <v>227</v>
      </c>
      <c r="G113" s="65" t="str">
        <f t="shared" ref="G113:G115" si="13">IF(LEFT(F113,3)="2.5", MID(F113,7,2),LEFT(F113,2))</f>
        <v>14</v>
      </c>
      <c r="H113" s="2" t="s">
        <v>1358</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41" t="s">
        <v>228</v>
      </c>
      <c r="D114" s="242" t="s">
        <v>164</v>
      </c>
      <c r="E114" s="2" t="s">
        <v>229</v>
      </c>
      <c r="F114" s="8" t="s">
        <v>230</v>
      </c>
      <c r="G114" s="65" t="str">
        <f t="shared" si="13"/>
        <v>14</v>
      </c>
      <c r="H114" s="2" t="s">
        <v>1358</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41" t="s">
        <v>231</v>
      </c>
      <c r="D115" s="242" t="s">
        <v>168</v>
      </c>
      <c r="E115" s="2" t="s">
        <v>232</v>
      </c>
      <c r="F115" s="8" t="s">
        <v>233</v>
      </c>
      <c r="G115" s="65" t="str">
        <f t="shared" si="13"/>
        <v>13</v>
      </c>
      <c r="H115" s="2" t="s">
        <v>1358</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7"/>
      <c r="C116" s="241" t="s">
        <v>234</v>
      </c>
      <c r="D116" s="242" t="s">
        <v>172</v>
      </c>
      <c r="E116" s="2" t="s">
        <v>235</v>
      </c>
      <c r="F116" s="8" t="s">
        <v>236</v>
      </c>
      <c r="G116" s="65" t="str">
        <f t="shared" ref="G116" si="14">IF(LEFT(F116,3)="2.5", MID(F116,7,2),LEFT(F116,2))</f>
        <v>17</v>
      </c>
      <c r="H116" s="2" t="s">
        <v>1358</v>
      </c>
      <c r="I116" s="69"/>
      <c r="J116" s="98"/>
      <c r="K116" s="98"/>
      <c r="L116" s="99" t="str" cm="1">
        <f t="array" ref="L116">INDEX(Cable_L!$B$3:$B$80,MATCH(1,COUNTIFS($G116,Cable_L!$A$3:$A$80,$H116,Cable_L!$C$3:$C$80),0))</f>
        <v>2e</v>
      </c>
      <c r="M116" s="185"/>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41" t="s">
        <v>406</v>
      </c>
      <c r="D117" s="242"/>
      <c r="E117" s="2" t="s">
        <v>1322</v>
      </c>
      <c r="F117" s="8"/>
      <c r="G117" s="65"/>
      <c r="H117" s="2"/>
      <c r="I117" s="2"/>
      <c r="J117" s="2"/>
      <c r="K117" s="2"/>
    </row>
    <row r="118" spans="2:20" ht="18.75" x14ac:dyDescent="0.25">
      <c r="C118" s="241" t="s">
        <v>406</v>
      </c>
      <c r="D118" s="242"/>
      <c r="E118" s="2" t="s">
        <v>1323</v>
      </c>
      <c r="F118" s="8"/>
      <c r="G118" s="65"/>
      <c r="H118" s="2"/>
      <c r="I118" s="2"/>
      <c r="J118" s="2"/>
      <c r="K118" s="2"/>
      <c r="M118" s="105" t="s">
        <v>1403</v>
      </c>
    </row>
    <row r="119" spans="2:20" ht="18.75" x14ac:dyDescent="0.3">
      <c r="C119" s="241" t="s">
        <v>406</v>
      </c>
      <c r="D119" s="242"/>
      <c r="E119" s="2" t="s">
        <v>1324</v>
      </c>
      <c r="F119" s="8"/>
      <c r="G119" s="65"/>
      <c r="H119" s="2"/>
      <c r="I119" s="2"/>
      <c r="J119" s="2"/>
      <c r="K119" s="2"/>
      <c r="M119" s="106"/>
      <c r="N119" s="107" t="s">
        <v>1359</v>
      </c>
      <c r="O119" s="127" t="s">
        <v>1397</v>
      </c>
    </row>
    <row r="120" spans="2:20" ht="18.75" x14ac:dyDescent="0.25">
      <c r="C120" s="247" t="s">
        <v>406</v>
      </c>
      <c r="D120" s="253"/>
      <c r="E120" s="10" t="s">
        <v>1325</v>
      </c>
      <c r="F120" s="11"/>
      <c r="G120" s="65"/>
      <c r="H120" s="2"/>
      <c r="I120" s="2"/>
      <c r="N120" s="108" cm="1">
        <f t="array" ref="N120:N123">_xlfn._xlws.SORT(_xlfn._xlws.FILTER(_xlfn.UNIQUE($N$4:$N$116),_xlfn.UNIQUE($N$4:$N$116)&lt;&gt;""))</f>
        <v>7.2</v>
      </c>
      <c r="O120" s="109">
        <f>COUNTIFS($N$4:$N$116,"=" &amp; N120,$H$4:$H$116,"blu")</f>
        <v>6</v>
      </c>
    </row>
    <row r="121" spans="2:20" ht="18.75" x14ac:dyDescent="0.25">
      <c r="C121" s="32"/>
      <c r="D121" s="32"/>
      <c r="G121" s="65"/>
      <c r="H121" s="2"/>
      <c r="L121" s="110"/>
      <c r="M121" s="13"/>
      <c r="N121" s="111">
        <v>7.6000000000000005</v>
      </c>
      <c r="O121" s="112">
        <f t="shared" ref="O121:O123" si="15">COUNTIFS($N$4:$N$116,"=" &amp; N121,$H$4:$H$116,"blu")</f>
        <v>15</v>
      </c>
    </row>
    <row r="122" spans="2:20" ht="18.75" x14ac:dyDescent="0.25">
      <c r="C122" s="40" t="s">
        <v>1302</v>
      </c>
      <c r="D122" s="32"/>
      <c r="G122" s="65"/>
      <c r="L122" s="110"/>
      <c r="M122" s="13"/>
      <c r="N122" s="111">
        <v>8</v>
      </c>
      <c r="O122" s="112">
        <f t="shared" si="15"/>
        <v>35</v>
      </c>
    </row>
    <row r="123" spans="2:20" ht="18.75" x14ac:dyDescent="0.25">
      <c r="C123" s="32" t="s">
        <v>406</v>
      </c>
      <c r="D123" s="32"/>
      <c r="F123" s="3" t="s">
        <v>405</v>
      </c>
      <c r="L123" s="110"/>
      <c r="M123" s="13"/>
      <c r="N123" s="113">
        <v>8.1999999999999993</v>
      </c>
      <c r="O123" s="114">
        <f t="shared" si="15"/>
        <v>0</v>
      </c>
    </row>
    <row r="124" spans="2:20" ht="18.75" x14ac:dyDescent="0.25">
      <c r="C124" s="32" t="s">
        <v>406</v>
      </c>
      <c r="D124" s="32"/>
      <c r="F124" s="3" t="s">
        <v>407</v>
      </c>
      <c r="G124" s="65"/>
      <c r="L124" s="110"/>
      <c r="M124" s="13"/>
      <c r="N124" s="115" t="s">
        <v>1358</v>
      </c>
      <c r="O124" s="127" t="s">
        <v>1397</v>
      </c>
    </row>
    <row r="125" spans="2:20" ht="18.75" x14ac:dyDescent="0.25">
      <c r="C125" s="32" t="s">
        <v>406</v>
      </c>
      <c r="D125" s="32"/>
      <c r="F125" s="3" t="s">
        <v>408</v>
      </c>
      <c r="G125" s="65"/>
      <c r="N125" s="116" cm="1">
        <f t="array" ref="N125:N128">_xlfn._xlws.SORT(_xlfn._xlws.FILTER(_xlfn.UNIQUE($N$4:$N$116),_xlfn.UNIQUE($N$4:$N$116)&lt;&gt;""))</f>
        <v>7.2</v>
      </c>
      <c r="O125" s="117">
        <f>COUNTIFS($N$4:$N$116,"=" &amp; N125,$H$4:$H$116,"red")</f>
        <v>0</v>
      </c>
    </row>
    <row r="126" spans="2:20" ht="18.75" x14ac:dyDescent="0.25">
      <c r="C126" s="32" t="s">
        <v>406</v>
      </c>
      <c r="D126" s="32"/>
      <c r="F126" s="3" t="s">
        <v>409</v>
      </c>
      <c r="G126" s="65"/>
      <c r="L126" s="110"/>
      <c r="M126" s="13"/>
      <c r="N126" s="118">
        <v>7.6000000000000005</v>
      </c>
      <c r="O126" s="119">
        <f>COUNTIFS($N$4:$N$116,"=" &amp; N126,$H$4:$H$116,"red")</f>
        <v>0</v>
      </c>
    </row>
    <row r="127" spans="2:20" ht="18.75" x14ac:dyDescent="0.25">
      <c r="C127" s="32" t="s">
        <v>406</v>
      </c>
      <c r="D127" s="32"/>
      <c r="F127" s="3" t="s">
        <v>410</v>
      </c>
      <c r="G127" s="65"/>
      <c r="L127" s="110"/>
      <c r="M127" s="13"/>
      <c r="N127" s="120">
        <v>8</v>
      </c>
      <c r="O127" s="121">
        <f>COUNTIFS($N$4:$N$116,"=" &amp; N127,$H$4:$H$116,"red")</f>
        <v>10</v>
      </c>
    </row>
    <row r="128" spans="2:20" ht="18.75" x14ac:dyDescent="0.25">
      <c r="C128" s="32" t="s">
        <v>406</v>
      </c>
      <c r="D128" s="32"/>
      <c r="F128" s="3" t="s">
        <v>411</v>
      </c>
      <c r="G128" s="65"/>
      <c r="L128" s="110"/>
      <c r="M128" s="13"/>
      <c r="N128" s="122">
        <v>8.1999999999999993</v>
      </c>
      <c r="O128" s="123">
        <f>COUNTIFS($N$4:$N$116,"=" &amp; N128,$H$4:$H$116,"red")</f>
        <v>3</v>
      </c>
    </row>
    <row r="129" spans="3:15" ht="18.75" x14ac:dyDescent="0.25">
      <c r="C129" s="32" t="s">
        <v>406</v>
      </c>
      <c r="D129" s="32"/>
      <c r="F129" s="3" t="s">
        <v>412</v>
      </c>
      <c r="G129" s="65"/>
      <c r="L129" s="110"/>
      <c r="M129" s="13"/>
      <c r="N129" s="107" t="s">
        <v>1359</v>
      </c>
      <c r="O129" s="127" t="s">
        <v>1398</v>
      </c>
    </row>
    <row r="130" spans="3:15" ht="18.75" x14ac:dyDescent="0.25">
      <c r="C130" s="32" t="s">
        <v>406</v>
      </c>
      <c r="D130" s="32"/>
      <c r="F130" s="3" t="s">
        <v>413</v>
      </c>
      <c r="G130" s="65"/>
      <c r="N130" s="108" cm="1">
        <f t="array" ref="N130:N132">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c r="O133" s="114"/>
    </row>
    <row r="134" spans="3:15" ht="18.75" x14ac:dyDescent="0.25">
      <c r="C134" s="32" t="s">
        <v>406</v>
      </c>
      <c r="D134" s="32"/>
      <c r="F134" s="3" t="s">
        <v>417</v>
      </c>
      <c r="G134" s="65"/>
      <c r="L134" s="110"/>
      <c r="M134" s="13"/>
      <c r="N134" s="115" t="s">
        <v>1358</v>
      </c>
      <c r="O134" s="127" t="s">
        <v>1398</v>
      </c>
    </row>
    <row r="135" spans="3:15" ht="18.75" x14ac:dyDescent="0.25">
      <c r="C135" s="32" t="s">
        <v>406</v>
      </c>
      <c r="F135" s="3" t="s">
        <v>429</v>
      </c>
      <c r="G135" s="65"/>
      <c r="N135" s="124" cm="1">
        <f t="array" ref="N135:N137">_xlfn._xlws.SORT(_xlfn._xlws.FILTER(_xlfn.UNIQUE($O$4:$O$116),_xlfn.UNIQUE($O$4:$O$116)&lt;&gt;""))</f>
        <v>7.2</v>
      </c>
      <c r="O135" s="125">
        <f>COUNTIFS($O$4:$O$116,"=" &amp; N135,$H$4:$H$116,"red")</f>
        <v>3</v>
      </c>
    </row>
    <row r="136" spans="3:15" ht="18.75" x14ac:dyDescent="0.3">
      <c r="C136" s="32" t="s">
        <v>406</v>
      </c>
      <c r="D136" s="32"/>
      <c r="F136" s="3" t="s">
        <v>430</v>
      </c>
      <c r="G136" s="65"/>
      <c r="L136" s="106"/>
      <c r="M136" s="13"/>
      <c r="N136" s="118" t="str">
        <v>|6.4|</v>
      </c>
      <c r="O136" s="119">
        <f t="shared" ref="O136:O137" si="17">COUNTIFS($O$4:$O$116,"=" &amp; N136,$H$4:$H$116,"red")</f>
        <v>0</v>
      </c>
    </row>
    <row r="137" spans="3:15" ht="18.75" x14ac:dyDescent="0.3">
      <c r="C137" s="32" t="s">
        <v>406</v>
      </c>
      <c r="D137" s="32"/>
      <c r="F137" s="3" t="s">
        <v>431</v>
      </c>
      <c r="G137" s="65"/>
      <c r="L137" s="106"/>
      <c r="M137" s="13"/>
      <c r="N137" s="120" t="str">
        <v>|6.8|</v>
      </c>
      <c r="O137" s="121">
        <f t="shared" si="17"/>
        <v>10</v>
      </c>
    </row>
    <row r="138" spans="3:15" ht="18.75" x14ac:dyDescent="0.3">
      <c r="C138" s="32" t="s">
        <v>406</v>
      </c>
      <c r="D138" s="32"/>
      <c r="F138" s="2" t="s">
        <v>142</v>
      </c>
      <c r="G138" s="65"/>
      <c r="L138" s="106"/>
      <c r="M138" s="13"/>
      <c r="N138" s="113"/>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7">
    <mergeCell ref="C2:F2"/>
    <mergeCell ref="AB4:AC5"/>
    <mergeCell ref="H1:H3"/>
    <mergeCell ref="L1:L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59" customWidth="1"/>
    <col min="3" max="3" width="33.140625" style="163"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  '!C1</f>
        <v>0</v>
      </c>
      <c r="B1" s="340" t="s">
        <v>812</v>
      </c>
      <c r="C1" s="341"/>
      <c r="D1">
        <f>'Hybrid - Mag - True - Stereo  '!F1</f>
        <v>0</v>
      </c>
      <c r="E1" t="str">
        <f>'Hybrid - Mag - True - Stereo  '!L1</f>
        <v>SBC section</v>
      </c>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339" t="s">
        <v>1389</v>
      </c>
      <c r="L2" s="339"/>
      <c r="M2" s="339"/>
      <c r="N2" s="59"/>
    </row>
    <row r="3" spans="1:14" ht="45.95" customHeight="1" x14ac:dyDescent="0.25">
      <c r="A3" t="str">
        <f>'Hybrid - Mag - True - Stereo  '!C3</f>
        <v>LVR Name</v>
      </c>
      <c r="B3" s="21" t="s">
        <v>1433</v>
      </c>
      <c r="C3" s="21" t="s">
        <v>1429</v>
      </c>
      <c r="D3" s="59" t="str">
        <f>'Hybrid - Mag - True - Stereo  '!F3</f>
        <v>LVR ID - Connector - Pin</v>
      </c>
      <c r="E3" s="59">
        <f>'Hybrid - Mag - True - Stereo  '!L3</f>
        <v>0</v>
      </c>
      <c r="F3" s="21" t="s">
        <v>1432</v>
      </c>
      <c r="G3" s="21"/>
      <c r="H3" s="21" t="str">
        <f>'Hybrid - Mag - True - Stereo  '!N3</f>
        <v>L (m)</v>
      </c>
      <c r="I3" s="21" t="str">
        <f>'Hybrid - Mag - True - Stereo  '!O3</f>
        <v>L (m)</v>
      </c>
      <c r="J3" s="59"/>
      <c r="K3" s="21"/>
      <c r="L3" s="21"/>
      <c r="M3" s="21"/>
      <c r="N3" s="59"/>
    </row>
    <row r="4" spans="1:14" ht="45.95" customHeight="1" x14ac:dyDescent="0.25">
      <c r="A4" t="str">
        <f>'Hybrid - Mag - True - Stereo  '!C4</f>
        <v>PT_b_alpha_S2M_P1W_LV_SRC/RET</v>
      </c>
      <c r="B4" s="14" t="str">
        <f t="shared" ref="B4:B64" si="0">IF(ISNUMBER(SEARCH("_LV",A4)),LEFT(A4,FIND("_LV",A4)-1),"")</f>
        <v>PT_b_alpha_S2M_P1W</v>
      </c>
      <c r="C4" s="163" t="str">
        <f>'Hybrid - Mag - True - Stereo  '!E4</f>
        <v>P1 - 1/9</v>
      </c>
      <c r="D4" t="str">
        <f>'Hybrid - Mag - True - Stereo  '!F4</f>
        <v>23 - J13 - 8/7</v>
      </c>
      <c r="E4" t="str">
        <f>'Hybrid - Mag - True - Stereo  '!L4</f>
        <v>1b</v>
      </c>
      <c r="F4" s="163" t="str">
        <f>CONCATENATE(D4,"   ",E4)</f>
        <v>23 - J13 - 8/7   1b</v>
      </c>
      <c r="H4" s="163">
        <f>'Hybrid - Mag - True - Stereo  '!N4</f>
        <v>8</v>
      </c>
      <c r="I4" s="163">
        <f>'Hybrid - Mag - True - Stereo  '!O4</f>
        <v>7.2</v>
      </c>
      <c r="K4" s="92"/>
    </row>
    <row r="5" spans="1:14" ht="45.95" customHeight="1" x14ac:dyDescent="0.25">
      <c r="A5" t="str">
        <f>'Hybrid - Mag - True - Stereo  '!C5</f>
        <v>PT_b_alpha_S2M_P2E_LV_SRC/RET</v>
      </c>
      <c r="B5" s="14" t="str">
        <f t="shared" si="0"/>
        <v>PT_b_alpha_S2M_P2E</v>
      </c>
      <c r="C5" s="163" t="str">
        <f>'Hybrid - Mag - True - Stereo  '!E5</f>
        <v>P1 - 2/10</v>
      </c>
      <c r="D5" t="str">
        <f>'Hybrid - Mag - True - Stereo  '!F5</f>
        <v>18 - J12 - 6/5</v>
      </c>
      <c r="E5" t="str">
        <f>'Hybrid - Mag - True - Stereo  '!L5</f>
        <v>1b</v>
      </c>
      <c r="F5" s="163" t="str">
        <f t="shared" ref="F5:F68" si="1">CONCATENATE(D5,"   ",E5)</f>
        <v>18 - J12 - 6/5   1b</v>
      </c>
      <c r="H5" s="163">
        <f>'Hybrid - Mag - True - Stereo  '!N5</f>
        <v>8</v>
      </c>
      <c r="I5" s="163">
        <f>'Hybrid - Mag - True - Stereo  '!O5</f>
        <v>7.2</v>
      </c>
      <c r="K5" s="94"/>
      <c r="L5" s="2"/>
      <c r="M5" s="2"/>
    </row>
    <row r="6" spans="1:14" ht="23.25" customHeight="1" x14ac:dyDescent="0.25">
      <c r="B6" s="14"/>
      <c r="K6" s="2"/>
      <c r="L6" s="2"/>
      <c r="M6" s="2"/>
    </row>
    <row r="7" spans="1:14" ht="45.95" customHeight="1" x14ac:dyDescent="0.25">
      <c r="A7" t="str">
        <f>'Hybrid - Mag - True - Stereo  '!C7</f>
        <v>PT_b_alpha_S2S_P1W_LV_SRC/RET</v>
      </c>
      <c r="B7" s="14" t="str">
        <f t="shared" si="0"/>
        <v>PT_b_alpha_S2S_P1W</v>
      </c>
      <c r="C7" s="163" t="str">
        <f>'Hybrid - Mag - True - Stereo  '!E7</f>
        <v>P1 - 4/12</v>
      </c>
      <c r="D7" t="str">
        <f>'Hybrid - Mag - True - Stereo  '!F7</f>
        <v>18 - J12 - 8/7</v>
      </c>
      <c r="E7" t="str">
        <f>'Hybrid - Mag - True - Stereo  '!L7</f>
        <v>1b</v>
      </c>
      <c r="F7" s="163" t="str">
        <f t="shared" si="1"/>
        <v>18 - J12 - 8/7   1b</v>
      </c>
      <c r="H7" s="163">
        <f>'Hybrid - Mag - True - Stereo  '!N7</f>
        <v>8</v>
      </c>
      <c r="I7" s="163">
        <f>'Hybrid - Mag - True - Stereo  '!O7</f>
        <v>7.2</v>
      </c>
      <c r="K7" s="95"/>
      <c r="L7" s="2"/>
      <c r="M7" s="2"/>
    </row>
    <row r="8" spans="1:14" ht="45.95" customHeight="1" x14ac:dyDescent="0.25">
      <c r="A8" t="str">
        <f>'Hybrid - Mag - True - Stereo  '!C8</f>
        <v>PT_b_alpha_S2S_P2E_LV_SRC/RET</v>
      </c>
      <c r="B8" s="14" t="str">
        <f t="shared" si="0"/>
        <v>PT_b_alpha_S2S_P2E</v>
      </c>
      <c r="C8" s="163" t="str">
        <f>'Hybrid - Mag - True - Stereo  '!E8</f>
        <v>P1 - 5/13</v>
      </c>
      <c r="D8" t="str">
        <f>'Hybrid - Mag - True - Stereo  '!F8</f>
        <v>15 - J13 - 4/3</v>
      </c>
      <c r="E8" t="str">
        <f>'Hybrid - Mag - True - Stereo  '!L8</f>
        <v>2a</v>
      </c>
      <c r="F8" s="163" t="str">
        <f t="shared" si="1"/>
        <v>15 - J13 - 4/3   2a</v>
      </c>
      <c r="H8" s="163">
        <f>'Hybrid - Mag - True - Stereo  '!N8</f>
        <v>7.6000000000000005</v>
      </c>
      <c r="I8" s="163" t="str">
        <f>'Hybrid - Mag - True - Stereo  '!O8</f>
        <v>|6.8|</v>
      </c>
      <c r="K8" s="93"/>
      <c r="L8" s="2"/>
    </row>
    <row r="9" spans="1:14" ht="45.95" customHeight="1" x14ac:dyDescent="0.25">
      <c r="A9" t="str">
        <f>'Hybrid - Mag - True - Stereo  '!C9</f>
        <v>PT_b_alpha_S2S_P3_LV_SRC/RET</v>
      </c>
      <c r="B9" s="14" t="str">
        <f t="shared" si="0"/>
        <v>PT_b_alpha_S2S_P3</v>
      </c>
      <c r="C9" s="163" t="str">
        <f>'Hybrid - Mag - True - Stereo  '!E9</f>
        <v>P1 - 6/14</v>
      </c>
      <c r="D9" t="str">
        <f>'Hybrid - Mag - True - Stereo  '!F9</f>
        <v>13 - J12 - 2/1</v>
      </c>
      <c r="E9" t="str">
        <f>'Hybrid - Mag - True - Stereo  '!L9</f>
        <v>2b</v>
      </c>
      <c r="F9" s="163" t="str">
        <f t="shared" si="1"/>
        <v>13 - J12 - 2/1   2b</v>
      </c>
      <c r="H9" s="163">
        <f>'Hybrid - Mag - True - Stereo  '!N9</f>
        <v>7.2</v>
      </c>
      <c r="I9" s="163" t="str">
        <f>'Hybrid - Mag - True - Stereo  '!O9</f>
        <v>|6.4|</v>
      </c>
      <c r="K9" s="93"/>
      <c r="L9" s="2"/>
      <c r="M9" s="69"/>
    </row>
    <row r="10" spans="1:14" ht="45.95" customHeight="1" x14ac:dyDescent="0.25">
      <c r="A10" t="str">
        <f>'Hybrid - Mag - True - Stereo  '!C10</f>
        <v>PT_b_alpha_S1M_P1E_LV_SRC/RET</v>
      </c>
      <c r="B10" s="14" t="str">
        <f t="shared" si="0"/>
        <v>PT_b_alpha_S1M_P1E</v>
      </c>
      <c r="C10" s="163" t="str">
        <f>'Hybrid - Mag - True - Stereo  '!E10</f>
        <v>P1 - 7/15</v>
      </c>
      <c r="D10" t="str">
        <f>'Hybrid - Mag - True - Stereo  '!F10</f>
        <v>23 - J12 - 2/1</v>
      </c>
      <c r="E10" t="str">
        <f>'Hybrid - Mag - True - Stereo  '!L10</f>
        <v>1b</v>
      </c>
      <c r="F10" s="163" t="str">
        <f t="shared" si="1"/>
        <v>23 - J12 - 2/1   1b</v>
      </c>
      <c r="H10" s="163">
        <f>'Hybrid - Mag - True - Stereo  '!N10</f>
        <v>8</v>
      </c>
      <c r="I10" s="163">
        <f>'Hybrid - Mag - True - Stereo  '!O10</f>
        <v>7.2</v>
      </c>
      <c r="K10" s="94"/>
      <c r="L10" s="2"/>
      <c r="M10" s="2"/>
    </row>
    <row r="11" spans="1:14" ht="45.95" customHeight="1" x14ac:dyDescent="0.25">
      <c r="A11" t="str">
        <f>'Hybrid - Mag - True - Stereo  '!C11</f>
        <v>PT_b_alpha_S1M_P1E_LV_SRC/RET</v>
      </c>
      <c r="B11" s="14" t="str">
        <f t="shared" si="0"/>
        <v>PT_b_alpha_S1M_P1E</v>
      </c>
      <c r="C11" s="163" t="str">
        <f>'Hybrid - Mag - True - Stereo  '!E11</f>
        <v>P1 - 7/15</v>
      </c>
      <c r="D11" t="str">
        <f>'Hybrid - Mag - True - Stereo  '!F11</f>
        <v>23 - J12 - 6/5</v>
      </c>
      <c r="E11" t="str">
        <f>'Hybrid - Mag - True - Stereo  '!L11</f>
        <v>1b</v>
      </c>
      <c r="F11" s="163" t="str">
        <f t="shared" si="1"/>
        <v>23 - J12 - 6/5   1b</v>
      </c>
      <c r="H11" s="163">
        <f>'Hybrid - Mag - True - Stereo  '!N11</f>
        <v>0</v>
      </c>
      <c r="I11" s="163">
        <f>'Hybrid - Mag - True - Stereo  '!O11</f>
        <v>0</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  '!C14</f>
        <v>PT_b_alpha_S1M_P1W_LV_SRC/RET</v>
      </c>
      <c r="B14" s="14" t="str">
        <f t="shared" si="0"/>
        <v>PT_b_alpha_S1M_P1W</v>
      </c>
      <c r="C14" s="163" t="str">
        <f>'Hybrid - Mag - True - Stereo  '!E14</f>
        <v>P2 - 1/9</v>
      </c>
      <c r="D14" t="str">
        <f>'Hybrid - Mag - True - Stereo  '!F14</f>
        <v>23 - J12 - 4/3</v>
      </c>
      <c r="E14" t="str">
        <f>'Hybrid - Mag - True - Stereo  '!L14</f>
        <v>1b</v>
      </c>
      <c r="F14" s="164" t="str">
        <f t="shared" si="1"/>
        <v>23 - J12 - 4/3   1b</v>
      </c>
      <c r="H14" s="163">
        <f>'Hybrid - Mag - True - Stereo  '!N14</f>
        <v>8</v>
      </c>
      <c r="I14" s="163">
        <f>'Hybrid - Mag - True - Stereo  '!O14</f>
        <v>7.2</v>
      </c>
      <c r="K14" s="93"/>
      <c r="L14" s="2"/>
      <c r="M14" s="2"/>
    </row>
    <row r="15" spans="1:14" ht="45.95" customHeight="1" x14ac:dyDescent="0.25">
      <c r="A15" t="str">
        <f>'Hybrid - Mag - True - Stereo  '!C15</f>
        <v>PT_b_alpha_S1M_P1W_LV_SRC/RET</v>
      </c>
      <c r="B15" s="14" t="str">
        <f t="shared" si="0"/>
        <v>PT_b_alpha_S1M_P1W</v>
      </c>
      <c r="C15" s="163" t="str">
        <f>'Hybrid - Mag - True - Stereo  '!E15</f>
        <v>P2 - 1/9</v>
      </c>
      <c r="D15" t="str">
        <f>'Hybrid - Mag - True - Stereo  '!F15</f>
        <v>23 - J12 - 8/7</v>
      </c>
      <c r="E15" t="str">
        <f>'Hybrid - Mag - True - Stereo  '!L15</f>
        <v>1b</v>
      </c>
      <c r="F15" s="164" t="str">
        <f t="shared" si="1"/>
        <v>23 - J12 - 8/7   1b</v>
      </c>
      <c r="H15" s="163">
        <f>'Hybrid - Mag - True - Stereo  '!N15</f>
        <v>0</v>
      </c>
      <c r="I15" s="163">
        <f>'Hybrid - Mag - True - Stereo  '!O15</f>
        <v>0</v>
      </c>
      <c r="K15" s="95"/>
      <c r="L15" s="2"/>
      <c r="M15" s="2"/>
    </row>
    <row r="16" spans="1:14" ht="45.95" customHeight="1" x14ac:dyDescent="0.25">
      <c r="A16" t="str">
        <f>'Hybrid - Mag - True - Stereo  '!C16</f>
        <v>PT_b_alpha_S1M_P2E_LV_SRC/RET</v>
      </c>
      <c r="B16" s="14" t="str">
        <f t="shared" si="0"/>
        <v>PT_b_alpha_S1M_P2E</v>
      </c>
      <c r="C16" s="163" t="str">
        <f>'Hybrid - Mag - True - Stereo  '!E16</f>
        <v>P2 - 2/10</v>
      </c>
      <c r="D16" t="str">
        <f>'Hybrid - Mag - True - Stereo  '!F16</f>
        <v>18 - J12 - 4/3</v>
      </c>
      <c r="E16" t="str">
        <f>'Hybrid - Mag - True - Stereo  '!L16</f>
        <v>1b</v>
      </c>
      <c r="F16" s="163" t="str">
        <f t="shared" si="1"/>
        <v>18 - J12 - 4/3   1b</v>
      </c>
      <c r="H16" s="163">
        <f>'Hybrid - Mag - True - Stereo  '!N16</f>
        <v>8</v>
      </c>
      <c r="I16" s="163">
        <f>'Hybrid - Mag - True - Stereo  '!O16</f>
        <v>7.2</v>
      </c>
      <c r="K16" s="93"/>
      <c r="L16" s="2"/>
      <c r="M16" s="2"/>
      <c r="N16" s="181" t="s">
        <v>1436</v>
      </c>
    </row>
    <row r="17" spans="1:14" ht="45.95" customHeight="1" x14ac:dyDescent="0.25">
      <c r="A17" t="str">
        <f>'Hybrid - Mag - True - Stereo  '!C17</f>
        <v>PT_b_alpha_S1M_P3_LV_SRC/RET</v>
      </c>
      <c r="B17" s="14" t="str">
        <f t="shared" si="0"/>
        <v>PT_b_alpha_S1M_P3</v>
      </c>
      <c r="C17" s="163" t="str">
        <f>'Hybrid - Mag - True - Stereo  '!E17</f>
        <v>P2 - 3/11</v>
      </c>
      <c r="D17" t="str">
        <f>'Hybrid - Mag - True - Stereo  '!F17</f>
        <v>15 - J12 - 6/5</v>
      </c>
      <c r="E17" t="str">
        <f>'Hybrid - Mag - True - Stereo  '!L17</f>
        <v>2a</v>
      </c>
      <c r="F17" s="163" t="str">
        <f t="shared" si="1"/>
        <v>15 - J12 - 6/5   2a</v>
      </c>
      <c r="H17" s="163">
        <f>'Hybrid - Mag - True - Stereo  '!N17</f>
        <v>7.6000000000000005</v>
      </c>
      <c r="I17" s="163" t="str">
        <f>'Hybrid - Mag - True - Stereo  '!O17</f>
        <v>|6.8|</v>
      </c>
      <c r="K17" s="94"/>
      <c r="L17" s="2"/>
      <c r="M17" s="2"/>
    </row>
    <row r="18" spans="1:14" ht="45.95" customHeight="1" x14ac:dyDescent="0.25">
      <c r="A18" t="str">
        <f>'Hybrid - Mag - True - Stereo  '!C18</f>
        <v>PT_b_alpha_S1S_P1W_LV_SRC/RET</v>
      </c>
      <c r="B18" s="14" t="str">
        <f t="shared" si="0"/>
        <v>PT_b_alpha_S1S_P1W</v>
      </c>
      <c r="C18" s="163" t="str">
        <f>'Hybrid - Mag - True - Stereo  '!E18</f>
        <v>P2 - 4/12</v>
      </c>
      <c r="D18" t="str">
        <f>'Hybrid - Mag - True - Stereo  '!F18</f>
        <v>21 - J13 - 4/3</v>
      </c>
      <c r="E18" t="str">
        <f>'Hybrid - Mag - True - Stereo  '!L18</f>
        <v>1b</v>
      </c>
      <c r="F18" s="165" t="str">
        <f t="shared" si="1"/>
        <v>21 - J13 - 4/3   1b</v>
      </c>
      <c r="H18" s="163">
        <f>'Hybrid - Mag - True - Stereo  '!N18</f>
        <v>8</v>
      </c>
      <c r="I18" s="163">
        <f>'Hybrid - Mag - True - Stereo  '!O18</f>
        <v>7.2</v>
      </c>
      <c r="K18" s="93"/>
      <c r="L18" s="2"/>
      <c r="M18" s="2"/>
    </row>
    <row r="19" spans="1:14" ht="45.95" customHeight="1" x14ac:dyDescent="0.25">
      <c r="A19" t="str">
        <f>'Hybrid - Mag - True - Stereo  '!C19</f>
        <v>PT_b_alpha_S1S_P1W_LV_SRC/RET</v>
      </c>
      <c r="B19" s="14" t="str">
        <f t="shared" si="0"/>
        <v>PT_b_alpha_S1S_P1W</v>
      </c>
      <c r="C19" s="163" t="str">
        <f>'Hybrid - Mag - True - Stereo  '!E19</f>
        <v>P2 - 4/12</v>
      </c>
      <c r="D19" t="str">
        <f>'Hybrid - Mag - True - Stereo  '!F19</f>
        <v>21 - J13 - 8/7</v>
      </c>
      <c r="E19" t="str">
        <f>'Hybrid - Mag - True - Stereo  '!L19</f>
        <v>1b</v>
      </c>
      <c r="F19" s="165" t="str">
        <f t="shared" si="1"/>
        <v>21 - J13 - 8/7   1b</v>
      </c>
      <c r="H19" s="163">
        <f>'Hybrid - Mag - True - Stereo  '!N19</f>
        <v>0</v>
      </c>
      <c r="I19" s="163">
        <f>'Hybrid - Mag - True - Stereo  '!O19</f>
        <v>0</v>
      </c>
      <c r="K19" s="93"/>
      <c r="L19" s="2"/>
      <c r="M19" s="2"/>
    </row>
    <row r="20" spans="1:14" ht="45.95" customHeight="1" x14ac:dyDescent="0.25">
      <c r="A20" t="str">
        <f>'Hybrid - Mag - True - Stereo  '!C20</f>
        <v>PT_b_alpha_S1S_P2E_LV_SRC/RET</v>
      </c>
      <c r="B20" s="14" t="str">
        <f t="shared" si="0"/>
        <v>PT_b_alpha_S1S_P2E</v>
      </c>
      <c r="C20" s="163" t="str">
        <f>'Hybrid - Mag - True - Stereo  '!E20</f>
        <v>P2 - 5/13</v>
      </c>
      <c r="D20" t="str">
        <f>'Hybrid - Mag - True - Stereo  '!F20</f>
        <v>15 - J12 - 2/1</v>
      </c>
      <c r="E20" t="str">
        <f>'Hybrid - Mag - True - Stereo  '!L20</f>
        <v>2a</v>
      </c>
      <c r="F20" s="163" t="str">
        <f t="shared" si="1"/>
        <v>15 - J12 - 2/1   2a</v>
      </c>
      <c r="H20" s="163">
        <f>'Hybrid - Mag - True - Stereo  '!N20</f>
        <v>7.6000000000000005</v>
      </c>
      <c r="I20" s="163" t="str">
        <f>'Hybrid - Mag - True - Stereo  '!O20</f>
        <v>|6.8|</v>
      </c>
      <c r="K20" s="93"/>
      <c r="L20" s="2"/>
      <c r="M20" s="2"/>
    </row>
    <row r="21" spans="1:14" ht="45.95" customHeight="1" x14ac:dyDescent="0.25">
      <c r="A21" t="str">
        <f>'Hybrid - Mag - True - Stereo  '!C21</f>
        <v>PT_b_alpha_S1S_P3_LV_SRC/RET</v>
      </c>
      <c r="B21" s="14" t="str">
        <f t="shared" si="0"/>
        <v>PT_b_alpha_S1S_P3</v>
      </c>
      <c r="C21" s="163" t="str">
        <f>'Hybrid - Mag - True - Stereo  '!E21</f>
        <v>P2 - 6/14</v>
      </c>
      <c r="D21" t="str">
        <f>'Hybrid - Mag - True - Stereo  '!F21</f>
        <v>13 - J12 - 4/3</v>
      </c>
      <c r="E21" t="str">
        <f>'Hybrid - Mag - True - Stereo  '!L21</f>
        <v>2b</v>
      </c>
      <c r="F21" s="163" t="str">
        <f t="shared" si="1"/>
        <v>13 - J12 - 4/3   2b</v>
      </c>
      <c r="H21" s="163">
        <f>'Hybrid - Mag - True - Stereo  '!N21</f>
        <v>7.2</v>
      </c>
      <c r="I21" s="163" t="str">
        <f>'Hybrid - Mag - True - Stereo  '!O21</f>
        <v>|6.4|</v>
      </c>
      <c r="K21" s="93"/>
      <c r="L21" s="2"/>
      <c r="M21" s="69"/>
    </row>
    <row r="22" spans="1:14" ht="45.95" customHeight="1" x14ac:dyDescent="0.25">
      <c r="A22" t="str">
        <f>'Hybrid - Mag - True - Stereo  '!C22</f>
        <v>PT_b_alpha_S0S_P2W_LV_SRC/RET</v>
      </c>
      <c r="B22" s="14" t="str">
        <f t="shared" si="0"/>
        <v>PT_b_alpha_S0S_P2W</v>
      </c>
      <c r="C22" s="163" t="str">
        <f>'Hybrid - Mag - True - Stereo  '!E22</f>
        <v>P2 - 7/15</v>
      </c>
      <c r="D22" t="str">
        <f>'Hybrid - Mag - True - Stereo  '!F22</f>
        <v>21 - J12 - 4/3</v>
      </c>
      <c r="E22" t="str">
        <f>'Hybrid - Mag - True - Stereo  '!L22</f>
        <v>1b</v>
      </c>
      <c r="F22" s="164" t="str">
        <f t="shared" si="1"/>
        <v>21 - J12 - 4/3   1b</v>
      </c>
      <c r="H22" s="163">
        <f>'Hybrid - Mag - True - Stereo  '!N22</f>
        <v>8</v>
      </c>
      <c r="I22" s="163">
        <f>'Hybrid - Mag - True - Stereo  '!O22</f>
        <v>7.2</v>
      </c>
      <c r="K22" s="93"/>
      <c r="L22" s="2"/>
    </row>
    <row r="23" spans="1:14" ht="45.95" customHeight="1" x14ac:dyDescent="0.25">
      <c r="A23" t="str">
        <f>'Hybrid - Mag - True - Stereo  '!C23</f>
        <v>PT_b_alpha_S0S_P2W_LV_SRC/RET</v>
      </c>
      <c r="B23" s="14" t="str">
        <f t="shared" si="0"/>
        <v>PT_b_alpha_S0S_P2W</v>
      </c>
      <c r="C23" s="163" t="str">
        <f>'Hybrid - Mag - True - Stereo  '!E23</f>
        <v>P2 - 7/15</v>
      </c>
      <c r="D23" t="str">
        <f>'Hybrid - Mag - True - Stereo  '!F23</f>
        <v>21 - J12 - 8/7</v>
      </c>
      <c r="E23" t="str">
        <f>'Hybrid - Mag - True - Stereo  '!L23</f>
        <v>1b</v>
      </c>
      <c r="F23" s="164" t="str">
        <f t="shared" si="1"/>
        <v>21 - J12 - 8/7   1b</v>
      </c>
      <c r="H23" s="163">
        <f>'Hybrid - Mag - True - Stereo  '!N23</f>
        <v>0</v>
      </c>
      <c r="I23" s="163">
        <f>'Hybrid - Mag - True - Stereo  '!O23</f>
        <v>0</v>
      </c>
      <c r="K23" s="93"/>
      <c r="L23" s="2"/>
    </row>
    <row r="24" spans="1:14" ht="45.95" customHeight="1" x14ac:dyDescent="0.25">
      <c r="A24" t="str">
        <f>'Hybrid - Mag - True - Stereo  '!C24</f>
        <v>PT_b_alpha_S1S_P1E_LV_SRC/RET</v>
      </c>
      <c r="B24" s="14" t="str">
        <f t="shared" si="0"/>
        <v>PT_b_alpha_S1S_P1E</v>
      </c>
      <c r="C24" s="163" t="str">
        <f>'Hybrid - Mag - True - Stereo  '!E24</f>
        <v>P2 - 8/16</v>
      </c>
      <c r="D24" t="str">
        <f>'Hybrid - Mag - True - Stereo  '!F24</f>
        <v>21 - J13 - 2/1</v>
      </c>
      <c r="E24" t="str">
        <f>'Hybrid - Mag - True - Stereo  '!L24</f>
        <v>1b</v>
      </c>
      <c r="F24" s="165" t="str">
        <f t="shared" si="1"/>
        <v>21 - J13 - 2/1   1b</v>
      </c>
      <c r="H24" s="163">
        <f>'Hybrid - Mag - True - Stereo  '!N24</f>
        <v>8</v>
      </c>
      <c r="I24" s="163">
        <f>'Hybrid - Mag - True - Stereo  '!O24</f>
        <v>7.2</v>
      </c>
      <c r="K24" s="93"/>
      <c r="L24" s="2"/>
      <c r="M24" s="2"/>
    </row>
    <row r="25" spans="1:14" ht="45.95" customHeight="1" x14ac:dyDescent="0.25">
      <c r="A25" t="str">
        <f>'Hybrid - Mag - True - Stereo  '!C25</f>
        <v>PT_b_alpha_S1S_P1E_LV_SRC/RET</v>
      </c>
      <c r="B25" s="14" t="str">
        <f t="shared" si="0"/>
        <v>PT_b_alpha_S1S_P1E</v>
      </c>
      <c r="C25" s="163" t="str">
        <f>'Hybrid - Mag - True - Stereo  '!E25</f>
        <v>P2 - 8/16</v>
      </c>
      <c r="D25" t="str">
        <f>'Hybrid - Mag - True - Stereo  '!F25</f>
        <v>21 - J13 - 6/5</v>
      </c>
      <c r="E25" t="str">
        <f>'Hybrid - Mag - True - Stereo  '!L25</f>
        <v>1b</v>
      </c>
      <c r="F25" s="165" t="str">
        <f t="shared" si="1"/>
        <v>21 - J13 - 6/5   1b</v>
      </c>
      <c r="H25" s="163">
        <f>'Hybrid - Mag - True - Stereo  '!N25</f>
        <v>0</v>
      </c>
      <c r="I25" s="163">
        <f>'Hybrid - Mag - True - Stereo  '!O25</f>
        <v>0</v>
      </c>
      <c r="K25" s="93"/>
      <c r="L25" s="2"/>
      <c r="M25" s="2"/>
    </row>
    <row r="26" spans="1:14" ht="57" customHeight="1" x14ac:dyDescent="0.25">
      <c r="B26" s="14"/>
      <c r="K26" s="2"/>
      <c r="L26" s="2"/>
      <c r="M26" s="2"/>
    </row>
    <row r="27" spans="1:14" ht="45.95" customHeight="1" x14ac:dyDescent="0.25">
      <c r="A27" t="str">
        <f>'Hybrid - Mag - True - Stereo  '!C27</f>
        <v>PT_b_alpha_S0M_P1W_LV_SRC/RET</v>
      </c>
      <c r="B27" s="14" t="str">
        <f t="shared" si="0"/>
        <v>PT_b_alpha_S0M_P1W</v>
      </c>
      <c r="C27" s="163" t="str">
        <f>'Hybrid - Mag - True - Stereo  '!E27</f>
        <v>P3 - 1/9</v>
      </c>
      <c r="D27" t="str">
        <f>'Hybrid - Mag - True - Stereo  '!F27</f>
        <v>22 - J13 - 4/3</v>
      </c>
      <c r="E27" t="str">
        <f>'Hybrid - Mag - True - Stereo  '!L27</f>
        <v>1b</v>
      </c>
      <c r="F27" s="166" t="str">
        <f t="shared" si="1"/>
        <v>22 - J13 - 4/3   1b</v>
      </c>
      <c r="H27" s="163">
        <f>'Hybrid - Mag - True - Stereo  '!N27</f>
        <v>8</v>
      </c>
      <c r="I27" s="163">
        <f>'Hybrid - Mag - True - Stereo  '!O27</f>
        <v>7.2</v>
      </c>
      <c r="K27" s="93"/>
      <c r="L27" s="2"/>
      <c r="M27" s="2"/>
    </row>
    <row r="28" spans="1:14" ht="45.95" customHeight="1" x14ac:dyDescent="0.25">
      <c r="A28" t="str">
        <f>'Hybrid - Mag - True - Stereo  '!C28</f>
        <v>PT_b_alpha_S0M_P1W_LV_SRC/RET</v>
      </c>
      <c r="B28" s="14" t="str">
        <f t="shared" si="0"/>
        <v>PT_b_alpha_S0M_P1W</v>
      </c>
      <c r="C28" s="163" t="str">
        <f>'Hybrid - Mag - True - Stereo  '!E28</f>
        <v>P3 - 1/9</v>
      </c>
      <c r="D28" t="str">
        <f>'Hybrid - Mag - True - Stereo  '!F28</f>
        <v>22 - J13 - 8/7</v>
      </c>
      <c r="E28" t="str">
        <f>'Hybrid - Mag - True - Stereo  '!L28</f>
        <v>1b</v>
      </c>
      <c r="F28" s="166" t="str">
        <f t="shared" si="1"/>
        <v>22 - J13 - 8/7   1b</v>
      </c>
      <c r="H28" s="163">
        <f>'Hybrid - Mag - True - Stereo  '!N28</f>
        <v>0</v>
      </c>
      <c r="I28" s="163">
        <f>'Hybrid - Mag - True - Stereo  '!O28</f>
        <v>0</v>
      </c>
      <c r="K28" s="95"/>
      <c r="L28" s="2"/>
      <c r="M28" s="2"/>
    </row>
    <row r="29" spans="1:14" ht="45.95" customHeight="1" x14ac:dyDescent="0.25">
      <c r="A29" t="str">
        <f>'Hybrid - Mag - True - Stereo  '!C29</f>
        <v>PT_b_alpha_S0M_P2E_LV_SRC/RET</v>
      </c>
      <c r="B29" s="14" t="str">
        <f t="shared" si="0"/>
        <v>PT_b_alpha_S0M_P2E</v>
      </c>
      <c r="C29" s="163" t="str">
        <f>'Hybrid - Mag - True - Stereo  '!E29</f>
        <v>P3 - 2/10</v>
      </c>
      <c r="D29" t="str">
        <f>'Hybrid - Mag - True - Stereo  '!F29</f>
        <v>18 - J12 - 2/1</v>
      </c>
      <c r="E29" t="str">
        <f>'Hybrid - Mag - True - Stereo  '!L29</f>
        <v>1b</v>
      </c>
      <c r="F29" s="163" t="str">
        <f t="shared" si="1"/>
        <v>18 - J12 - 2/1   1b</v>
      </c>
      <c r="H29" s="163">
        <f>'Hybrid - Mag - True - Stereo  '!N29</f>
        <v>8</v>
      </c>
      <c r="I29" s="163">
        <f>'Hybrid - Mag - True - Stereo  '!O29</f>
        <v>7.2</v>
      </c>
      <c r="K29" s="93"/>
      <c r="L29" s="2"/>
      <c r="M29" s="2"/>
      <c r="N29" s="181" t="s">
        <v>1436</v>
      </c>
    </row>
    <row r="30" spans="1:14" ht="45.95" customHeight="1" x14ac:dyDescent="0.25">
      <c r="A30" t="str">
        <f>'Hybrid - Mag - True - Stereo  '!C30</f>
        <v>PT_b_alpha_S0M_P3_LV_SRC/RET</v>
      </c>
      <c r="B30" s="14" t="str">
        <f t="shared" si="0"/>
        <v>PT_b_alpha_S0M_P3</v>
      </c>
      <c r="C30" s="163" t="str">
        <f>'Hybrid - Mag - True - Stereo  '!E30</f>
        <v>P3 - 3/11</v>
      </c>
      <c r="D30" t="str">
        <f>'Hybrid - Mag - True - Stereo  '!F30</f>
        <v>15 - J12 - 8/7</v>
      </c>
      <c r="E30" t="str">
        <f>'Hybrid - Mag - True - Stereo  '!L30</f>
        <v>2a</v>
      </c>
      <c r="F30" s="163" t="str">
        <f t="shared" si="1"/>
        <v>15 - J12 - 8/7   2a</v>
      </c>
      <c r="H30" s="163">
        <f>'Hybrid - Mag - True - Stereo  '!N30</f>
        <v>7.6000000000000005</v>
      </c>
      <c r="I30" s="163" t="str">
        <f>'Hybrid - Mag - True - Stereo  '!O30</f>
        <v>|6.8|</v>
      </c>
      <c r="K30" s="94"/>
      <c r="L30" s="2"/>
      <c r="M30" s="2"/>
    </row>
    <row r="31" spans="1:14" ht="45.95" customHeight="1" x14ac:dyDescent="0.25">
      <c r="A31" t="str">
        <f>'Hybrid - Mag - True - Stereo  '!C31</f>
        <v>PT_b_alpha_S0S_P1W_LV_SRC/RET</v>
      </c>
      <c r="B31" s="14" t="str">
        <f t="shared" si="0"/>
        <v>PT_b_alpha_S0S_P1W</v>
      </c>
      <c r="C31" s="163" t="str">
        <f>'Hybrid - Mag - True - Stereo  '!E31</f>
        <v>P3 - 4/12</v>
      </c>
      <c r="D31" t="str">
        <f>'Hybrid - Mag - True - Stereo  '!F31</f>
        <v>22 - J12 - 4/3</v>
      </c>
      <c r="E31" t="str">
        <f>'Hybrid - Mag - True - Stereo  '!L31</f>
        <v>1b</v>
      </c>
      <c r="F31" s="165" t="str">
        <f t="shared" si="1"/>
        <v>22 - J12 - 4/3   1b</v>
      </c>
      <c r="H31" s="163">
        <f>'Hybrid - Mag - True - Stereo  '!N31</f>
        <v>8</v>
      </c>
      <c r="I31" s="163">
        <f>'Hybrid - Mag - True - Stereo  '!O31</f>
        <v>7.2</v>
      </c>
      <c r="K31" s="93"/>
      <c r="L31" s="2"/>
      <c r="M31" s="2"/>
    </row>
    <row r="32" spans="1:14" ht="45.95" customHeight="1" x14ac:dyDescent="0.25">
      <c r="A32" t="str">
        <f>'Hybrid - Mag - True - Stereo  '!C32</f>
        <v>PT_b_alpha_S0S_P1W_LV_SRC/RET</v>
      </c>
      <c r="B32" s="14" t="str">
        <f t="shared" si="0"/>
        <v>PT_b_alpha_S0S_P1W</v>
      </c>
      <c r="C32" s="163" t="str">
        <f>'Hybrid - Mag - True - Stereo  '!E32</f>
        <v>P3 - 4/12</v>
      </c>
      <c r="D32" t="str">
        <f>'Hybrid - Mag - True - Stereo  '!F32</f>
        <v>22 - J12 - 8/7</v>
      </c>
      <c r="E32" t="str">
        <f>'Hybrid - Mag - True - Stereo  '!L32</f>
        <v>1b</v>
      </c>
      <c r="F32" s="165" t="str">
        <f t="shared" si="1"/>
        <v>22 - J12 - 8/7   1b</v>
      </c>
      <c r="H32" s="163">
        <f>'Hybrid - Mag - True - Stereo  '!N32</f>
        <v>0</v>
      </c>
      <c r="I32" s="163">
        <f>'Hybrid - Mag - True - Stereo  '!O32</f>
        <v>0</v>
      </c>
      <c r="K32" s="93"/>
      <c r="L32" s="2"/>
      <c r="M32" s="2"/>
    </row>
    <row r="33" spans="1:13" ht="45.95" customHeight="1" x14ac:dyDescent="0.25">
      <c r="A33" t="str">
        <f>'Hybrid - Mag - True - Stereo  '!C33</f>
        <v>PT_b_alpha_S0S_P2E_LV_SRC/RET</v>
      </c>
      <c r="B33" s="14" t="str">
        <f t="shared" si="0"/>
        <v>PT_b_alpha_S0S_P2E</v>
      </c>
      <c r="C33" s="163" t="str">
        <f>'Hybrid - Mag - True - Stereo  '!E33</f>
        <v>P3 - 5/13</v>
      </c>
      <c r="D33" t="str">
        <f>'Hybrid - Mag - True - Stereo  '!F33</f>
        <v>21 - J12 - 2/1</v>
      </c>
      <c r="E33" t="str">
        <f>'Hybrid - Mag - True - Stereo  '!L33</f>
        <v>1b</v>
      </c>
      <c r="F33" s="166" t="str">
        <f t="shared" si="1"/>
        <v>21 - J12 - 2/1   1b</v>
      </c>
      <c r="H33" s="163">
        <f>'Hybrid - Mag - True - Stereo  '!N33</f>
        <v>8</v>
      </c>
      <c r="I33" s="163">
        <f>'Hybrid - Mag - True - Stereo  '!O33</f>
        <v>7.2</v>
      </c>
      <c r="K33" s="93"/>
      <c r="L33" s="2"/>
      <c r="M33" s="2"/>
    </row>
    <row r="34" spans="1:13" ht="45.95" customHeight="1" x14ac:dyDescent="0.25">
      <c r="A34" t="str">
        <f>'Hybrid - Mag - True - Stereo  '!C34</f>
        <v>PT_b_alpha_S0S_P2E_LV_SRC/RET</v>
      </c>
      <c r="B34" s="14" t="str">
        <f t="shared" si="0"/>
        <v>PT_b_alpha_S0S_P2E</v>
      </c>
      <c r="C34" s="163" t="str">
        <f>'Hybrid - Mag - True - Stereo  '!E34</f>
        <v>P3 - 5/13</v>
      </c>
      <c r="D34" t="str">
        <f>'Hybrid - Mag - True - Stereo  '!F34</f>
        <v>21 - J12 - 6/5</v>
      </c>
      <c r="E34" t="str">
        <f>'Hybrid - Mag - True - Stereo  '!L34</f>
        <v>1b</v>
      </c>
      <c r="F34" s="166" t="str">
        <f t="shared" si="1"/>
        <v>21 - J12 - 6/5   1b</v>
      </c>
      <c r="H34" s="163">
        <f>'Hybrid - Mag - True - Stereo  '!N34</f>
        <v>0</v>
      </c>
      <c r="I34" s="163">
        <f>'Hybrid - Mag - True - Stereo  '!O34</f>
        <v>0</v>
      </c>
      <c r="K34" s="93"/>
      <c r="L34" s="2"/>
      <c r="M34" s="2"/>
    </row>
    <row r="35" spans="1:13" ht="45.95" customHeight="1" x14ac:dyDescent="0.25">
      <c r="A35" t="str">
        <f>'Hybrid - Mag - True - Stereo  '!C35</f>
        <v>PT_b_alpha_S0S_P3_LV_SRC/RET</v>
      </c>
      <c r="B35" s="14" t="str">
        <f t="shared" si="0"/>
        <v>PT_b_alpha_S0S_P3</v>
      </c>
      <c r="C35" s="163" t="str">
        <f>'Hybrid - Mag - True - Stereo  '!E35</f>
        <v>P3 - 6/14</v>
      </c>
      <c r="D35" t="str">
        <f>'Hybrid - Mag - True - Stereo  '!F35</f>
        <v>15 - J12 - 4/3</v>
      </c>
      <c r="E35" t="str">
        <f>'Hybrid - Mag - True - Stereo  '!L35</f>
        <v>2a</v>
      </c>
      <c r="F35" s="163" t="str">
        <f t="shared" si="1"/>
        <v>15 - J12 - 4/3   2a</v>
      </c>
      <c r="H35" s="163">
        <f>'Hybrid - Mag - True - Stereo  '!N35</f>
        <v>7.6000000000000005</v>
      </c>
      <c r="I35" s="163" t="str">
        <f>'Hybrid - Mag - True - Stereo  '!O35</f>
        <v>|6.8|</v>
      </c>
      <c r="K35" s="93"/>
      <c r="L35" s="2"/>
    </row>
    <row r="36" spans="1:13" ht="45.95" customHeight="1" x14ac:dyDescent="0.25">
      <c r="A36" t="str">
        <f>'Hybrid - Mag - True - Stereo  '!C36</f>
        <v>PT_b_alpha_S0M_P1E_LV_SRC/RET</v>
      </c>
      <c r="B36" s="14" t="str">
        <f t="shared" si="0"/>
        <v>PT_b_alpha_S0M_P1E</v>
      </c>
      <c r="C36" s="163" t="str">
        <f>'Hybrid - Mag - True - Stereo  '!E36</f>
        <v>P3 - 7/15</v>
      </c>
      <c r="D36" t="str">
        <f>'Hybrid - Mag - True - Stereo  '!F36</f>
        <v>22 - J13 - 2/1</v>
      </c>
      <c r="E36" t="str">
        <f>'Hybrid - Mag - True - Stereo  '!L36</f>
        <v>1b</v>
      </c>
      <c r="F36" s="165" t="str">
        <f t="shared" si="1"/>
        <v>22 - J13 - 2/1   1b</v>
      </c>
      <c r="H36" s="163">
        <f>'Hybrid - Mag - True - Stereo  '!N36</f>
        <v>8</v>
      </c>
      <c r="I36" s="163">
        <f>'Hybrid - Mag - True - Stereo  '!O36</f>
        <v>7.2</v>
      </c>
      <c r="K36" s="93"/>
      <c r="L36" s="2"/>
      <c r="M36" s="2"/>
    </row>
    <row r="37" spans="1:13" ht="45.95" customHeight="1" x14ac:dyDescent="0.25">
      <c r="A37" t="str">
        <f>'Hybrid - Mag - True - Stereo  '!C37</f>
        <v>PT_b_alpha_S0M_P1E_LV_SRC/RET</v>
      </c>
      <c r="B37" s="14" t="str">
        <f t="shared" si="0"/>
        <v>PT_b_alpha_S0M_P1E</v>
      </c>
      <c r="C37" s="163" t="str">
        <f>'Hybrid - Mag - True - Stereo  '!E37</f>
        <v>P3 - 7/15</v>
      </c>
      <c r="D37" t="str">
        <f>'Hybrid - Mag - True - Stereo  '!F37</f>
        <v>22 - J13 - 6/5</v>
      </c>
      <c r="E37" t="str">
        <f>'Hybrid - Mag - True - Stereo  '!L37</f>
        <v>1b</v>
      </c>
      <c r="F37" s="165" t="str">
        <f t="shared" si="1"/>
        <v>22 - J13 - 6/5   1b</v>
      </c>
      <c r="H37" s="163">
        <f>'Hybrid - Mag - True - Stereo  '!N37</f>
        <v>0</v>
      </c>
      <c r="I37" s="163">
        <f>'Hybrid - Mag - True - Stereo  '!O37</f>
        <v>0</v>
      </c>
      <c r="K37" s="93"/>
      <c r="L37" s="2"/>
      <c r="M37" s="2"/>
    </row>
    <row r="38" spans="1:13" ht="45.95" customHeight="1" x14ac:dyDescent="0.25">
      <c r="A38" t="str">
        <f>'Hybrid - Mag - True - Stereo  '!C38</f>
        <v>PT_b_alpha_S0S_P1E_LV_SRC/RET</v>
      </c>
      <c r="B38" s="14" t="str">
        <f t="shared" si="0"/>
        <v>PT_b_alpha_S0S_P1E</v>
      </c>
      <c r="C38" s="163" t="str">
        <f>'Hybrid - Mag - True - Stereo  '!E38</f>
        <v>P3 - 8/16</v>
      </c>
      <c r="D38" t="str">
        <f>'Hybrid - Mag - True - Stereo  '!F38</f>
        <v>22 - J12 - 2/1</v>
      </c>
      <c r="E38" t="str">
        <f>'Hybrid - Mag - True - Stereo  '!L38</f>
        <v>1b</v>
      </c>
      <c r="F38" s="164" t="str">
        <f t="shared" si="1"/>
        <v>22 - J12 - 2/1   1b</v>
      </c>
      <c r="H38" s="163">
        <f>'Hybrid - Mag - True - Stereo  '!N38</f>
        <v>8</v>
      </c>
      <c r="I38" s="163">
        <f>'Hybrid - Mag - True - Stereo  '!O38</f>
        <v>7.2</v>
      </c>
      <c r="K38" s="94"/>
      <c r="L38" s="2"/>
      <c r="M38" s="2"/>
    </row>
    <row r="39" spans="1:13" ht="45.95" customHeight="1" x14ac:dyDescent="0.25">
      <c r="A39" t="str">
        <f>'Hybrid - Mag - True - Stereo  '!C39</f>
        <v>PT_b_alpha_S0S_P1E_LV_SRC/RET</v>
      </c>
      <c r="B39" s="14" t="str">
        <f t="shared" si="0"/>
        <v>PT_b_alpha_S0S_P1E</v>
      </c>
      <c r="C39" s="163" t="str">
        <f>'Hybrid - Mag - True - Stereo  '!E39</f>
        <v>P3 - 8/16</v>
      </c>
      <c r="D39" t="str">
        <f>'Hybrid - Mag - True - Stereo  '!F39</f>
        <v>22 - J12 - 6/5</v>
      </c>
      <c r="E39" t="str">
        <f>'Hybrid - Mag - True - Stereo  '!L39</f>
        <v>1b</v>
      </c>
      <c r="F39" s="164" t="str">
        <f t="shared" si="1"/>
        <v>22 - J12 - 6/5   1b</v>
      </c>
      <c r="H39" s="163">
        <f>'Hybrid - Mag - True - Stereo  '!N39</f>
        <v>0</v>
      </c>
      <c r="I39" s="163">
        <f>'Hybrid - Mag - True - Stereo  '!O39</f>
        <v>0</v>
      </c>
      <c r="K39" s="93"/>
      <c r="L39" s="2"/>
      <c r="M39" s="2"/>
    </row>
    <row r="40" spans="1:13" ht="45.95" customHeight="1" x14ac:dyDescent="0.25">
      <c r="B40" s="14"/>
      <c r="K40" s="2"/>
      <c r="L40" s="2"/>
      <c r="M40" s="2"/>
    </row>
    <row r="41" spans="1:13" ht="45.95" customHeight="1" x14ac:dyDescent="0.25">
      <c r="A41" t="str">
        <f>'Hybrid - Mag - True - Stereo  '!C41</f>
        <v>PT_b_alpha_S0M_P4_LV_SRC/RET</v>
      </c>
      <c r="B41" s="14" t="str">
        <f t="shared" si="0"/>
        <v>PT_b_alpha_S0M_P4</v>
      </c>
      <c r="C41" s="163" t="str">
        <f>'Hybrid - Mag - True - Stereo  '!E41</f>
        <v>P22 - 1/9</v>
      </c>
      <c r="D41" t="str">
        <f>'Hybrid - Mag - True - Stereo  '!F41</f>
        <v>13 - J12 - 8/7</v>
      </c>
      <c r="E41" t="str">
        <f>'Hybrid - Mag - True - Stereo  '!L41</f>
        <v>2c</v>
      </c>
      <c r="F41" s="163" t="str">
        <f t="shared" si="1"/>
        <v>13 - J12 - 8/7   2c</v>
      </c>
      <c r="H41" s="163">
        <f>'Hybrid - Mag - True - Stereo  '!N41</f>
        <v>8</v>
      </c>
      <c r="I41" s="163" t="str">
        <f>'Hybrid - Mag - True - Stereo  '!O41</f>
        <v>|6.8|</v>
      </c>
      <c r="K41" s="69"/>
      <c r="L41" s="2"/>
      <c r="M41" s="93"/>
    </row>
    <row r="42" spans="1:13" ht="45.95" customHeight="1" x14ac:dyDescent="0.25">
      <c r="A42" t="str">
        <f>'Hybrid - Mag - True - Stereo  '!C42</f>
        <v>PT_b_alpha_S1M_P4_LV_SRC/RET</v>
      </c>
      <c r="B42" s="14" t="str">
        <f t="shared" si="0"/>
        <v>PT_b_alpha_S1M_P4</v>
      </c>
      <c r="C42" s="163" t="str">
        <f>'Hybrid - Mag - True - Stereo  '!E42</f>
        <v>P22 - 2/10</v>
      </c>
      <c r="D42" t="str">
        <f>'Hybrid - Mag - True - Stereo  '!F42</f>
        <v>13 - J12 - 6/5</v>
      </c>
      <c r="E42" t="str">
        <f>'Hybrid - Mag - True - Stereo  '!L42</f>
        <v>2c</v>
      </c>
      <c r="F42" s="163" t="str">
        <f t="shared" si="1"/>
        <v>13 - J12 - 6/5   2c</v>
      </c>
      <c r="H42" s="163">
        <f>'Hybrid - Mag - True - Stereo  '!N42</f>
        <v>8</v>
      </c>
      <c r="I42" s="163" t="str">
        <f>'Hybrid - Mag - True - Stereo  '!O42</f>
        <v>|6.8|</v>
      </c>
      <c r="K42" s="69"/>
      <c r="L42" s="2"/>
      <c r="M42" s="93"/>
    </row>
    <row r="43" spans="1:13" ht="45.95" customHeight="1" x14ac:dyDescent="0.25">
      <c r="A43" t="str">
        <f>'Hybrid - Mag - True - Stereo  '!C43</f>
        <v>PT_b_alpha_S2M_P4_LV_SRC/RET</v>
      </c>
      <c r="B43" s="14" t="str">
        <f t="shared" si="0"/>
        <v>PT_b_alpha_S2M_P4</v>
      </c>
      <c r="C43" s="163" t="str">
        <f>'Hybrid - Mag - True - Stereo  '!E43</f>
        <v>P22 - 3/11</v>
      </c>
      <c r="D43" t="str">
        <f>'Hybrid - Mag - True - Stereo  '!F43</f>
        <v>13 - J13 - 8/7</v>
      </c>
      <c r="E43" t="str">
        <f>'Hybrid - Mag - True - Stereo  '!L43</f>
        <v>2c</v>
      </c>
      <c r="F43" s="163" t="str">
        <f t="shared" si="1"/>
        <v>13 - J13 - 8/7   2c</v>
      </c>
      <c r="H43" s="163">
        <f>'Hybrid - Mag - True - Stereo  '!N43</f>
        <v>8</v>
      </c>
      <c r="I43" s="163" t="str">
        <f>'Hybrid - Mag - True - Stereo  '!O43</f>
        <v>|6.8|</v>
      </c>
      <c r="K43" s="69"/>
      <c r="L43" s="2"/>
      <c r="M43" s="93"/>
    </row>
    <row r="44" spans="1:13" ht="45.95" customHeight="1" x14ac:dyDescent="0.25">
      <c r="A44" t="str">
        <f>'Hybrid - Mag - True - Stereo  '!C44</f>
        <v>PT_b_alpha_S2M_P3_LV_SRC/RET</v>
      </c>
      <c r="B44" s="14" t="str">
        <f t="shared" si="0"/>
        <v>PT_b_alpha_S2M_P3</v>
      </c>
      <c r="C44" s="163" t="str">
        <f>'Hybrid - Mag - True - Stereo  '!E44</f>
        <v>P22 - 4/12</v>
      </c>
      <c r="D44" t="str">
        <f>'Hybrid - Mag - True - Stereo  '!F44</f>
        <v>15 - J13 - 8/7</v>
      </c>
      <c r="E44" t="str">
        <f>'Hybrid - Mag - True - Stereo  '!L44</f>
        <v>2e</v>
      </c>
      <c r="F44" s="163" t="str">
        <f t="shared" si="1"/>
        <v>15 - J13 - 8/7   2e</v>
      </c>
      <c r="H44" s="163">
        <f>'Hybrid - Mag - True - Stereo  '!N44</f>
        <v>8.1999999999999993</v>
      </c>
      <c r="I44" s="163">
        <f>'Hybrid - Mag - True - Stereo  '!O44</f>
        <v>7.2</v>
      </c>
      <c r="K44" s="69"/>
      <c r="L44" s="93"/>
      <c r="M44" s="93"/>
    </row>
    <row r="45" spans="1:13" ht="45.95" customHeight="1" x14ac:dyDescent="0.25">
      <c r="A45" t="str">
        <f>'Hybrid - Mag - True - Stereo  '!C45</f>
        <v>PT_b_alpha_S0S_P4_LV_SRC/RET</v>
      </c>
      <c r="B45" s="14" t="str">
        <f t="shared" si="0"/>
        <v>PT_b_alpha_S0S_P4</v>
      </c>
      <c r="C45" s="163" t="str">
        <f>'Hybrid - Mag - True - Stereo  '!E45</f>
        <v>P22 - 5/13</v>
      </c>
      <c r="D45" t="str">
        <f>'Hybrid - Mag - True - Stereo  '!F45</f>
        <v>13 - J13 - 4/3</v>
      </c>
      <c r="E45" t="str">
        <f>'Hybrid - Mag - True - Stereo  '!L45</f>
        <v>2c</v>
      </c>
      <c r="F45" s="163" t="str">
        <f t="shared" si="1"/>
        <v>13 - J13 - 4/3   2c</v>
      </c>
      <c r="H45" s="163">
        <f>'Hybrid - Mag - True - Stereo  '!N45</f>
        <v>8</v>
      </c>
      <c r="I45" s="163" t="str">
        <f>'Hybrid - Mag - True - Stereo  '!O45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  '!C50</f>
        <v>PT_b_beta_S2M_P1W_LV_SRC/RET</v>
      </c>
      <c r="B50" s="14" t="str">
        <f t="shared" si="0"/>
        <v>PT_b_beta_S2M_P1W</v>
      </c>
      <c r="C50" s="163" t="str">
        <f>'Hybrid - Mag - True - Stereo  '!E50</f>
        <v>P7 - 1/9</v>
      </c>
      <c r="D50" t="str">
        <f>'Hybrid - Mag - True - Stereo  '!F50</f>
        <v>24 - J12 - 6/5</v>
      </c>
      <c r="E50" t="str">
        <f>'Hybrid - Mag - True - Stereo  '!L50</f>
        <v>1b</v>
      </c>
      <c r="F50" s="163" t="str">
        <f t="shared" si="1"/>
        <v>24 - J12 - 6/5   1b</v>
      </c>
      <c r="H50" s="163">
        <f>'Hybrid - Mag - True - Stereo  '!N50</f>
        <v>8</v>
      </c>
      <c r="I50" s="163">
        <f>'Hybrid - Mag - True - Stereo  '!O50</f>
        <v>7.2</v>
      </c>
      <c r="K50" s="98"/>
      <c r="L50" s="2"/>
      <c r="M50" s="2"/>
    </row>
    <row r="51" spans="1:13" ht="45.95" customHeight="1" x14ac:dyDescent="0.25">
      <c r="A51" t="str">
        <f>'Hybrid - Mag - True - Stereo  '!C51</f>
        <v>PT_b_beta_S2M_P2E_LV_SRC/RET</v>
      </c>
      <c r="B51" s="14" t="str">
        <f t="shared" si="0"/>
        <v>PT_b_beta_S2M_P2E</v>
      </c>
      <c r="C51" s="163" t="str">
        <f>'Hybrid - Mag - True - Stereo  '!E51</f>
        <v>P7 - 2/10</v>
      </c>
      <c r="D51" t="str">
        <f>'Hybrid - Mag - True - Stereo  '!F51</f>
        <v>19 - J12 - 6/5</v>
      </c>
      <c r="E51" t="str">
        <f>'Hybrid - Mag - True - Stereo  '!L51</f>
        <v>1b</v>
      </c>
      <c r="F51" s="163" t="str">
        <f t="shared" si="1"/>
        <v>19 - J12 - 6/5   1b</v>
      </c>
      <c r="H51" s="163">
        <f>'Hybrid - Mag - True - Stereo  '!N51</f>
        <v>8</v>
      </c>
      <c r="I51" s="163">
        <f>'Hybrid - Mag - True - Stereo  '!O51</f>
        <v>7.2</v>
      </c>
      <c r="K51" s="98"/>
      <c r="L51" s="2"/>
      <c r="M51" s="2"/>
    </row>
    <row r="52" spans="1:13" ht="20.25" customHeight="1" x14ac:dyDescent="0.25">
      <c r="B52" s="14"/>
      <c r="K52" s="98"/>
      <c r="L52" s="2"/>
      <c r="M52" s="2"/>
    </row>
    <row r="53" spans="1:13" ht="45.95" customHeight="1" x14ac:dyDescent="0.25">
      <c r="A53" t="str">
        <f>'Hybrid - Mag - True - Stereo  '!C53</f>
        <v>PT_b_beta_S2S_P1W_LV_SRC/RET</v>
      </c>
      <c r="B53" s="14" t="str">
        <f t="shared" si="0"/>
        <v>PT_b_beta_S2S_P1W</v>
      </c>
      <c r="C53" s="163" t="str">
        <f>'Hybrid - Mag - True - Stereo  '!E53</f>
        <v>P7 - 4/12</v>
      </c>
      <c r="D53" t="str">
        <f>'Hybrid - Mag - True - Stereo  '!F53</f>
        <v>19 - J12 - 8/7</v>
      </c>
      <c r="E53" t="str">
        <f>'Hybrid - Mag - True - Stereo  '!L53</f>
        <v>1b</v>
      </c>
      <c r="F53" s="163" t="str">
        <f t="shared" si="1"/>
        <v>19 - J12 - 8/7   1b</v>
      </c>
      <c r="H53" s="163">
        <f>'Hybrid - Mag - True - Stereo  '!N53</f>
        <v>8</v>
      </c>
      <c r="I53" s="163">
        <f>'Hybrid - Mag - True - Stereo  '!O53</f>
        <v>7.2</v>
      </c>
      <c r="K53" s="98"/>
      <c r="L53" s="2"/>
      <c r="M53" s="2"/>
    </row>
    <row r="54" spans="1:13" ht="45.95" customHeight="1" x14ac:dyDescent="0.25">
      <c r="A54" t="str">
        <f>'Hybrid - Mag - True - Stereo  '!C54</f>
        <v>PT_b_beta_S2S_P2E_LV_SRC/RET</v>
      </c>
      <c r="B54" s="14" t="str">
        <f t="shared" si="0"/>
        <v>PT_b_beta_S2S_P2E</v>
      </c>
      <c r="C54" s="163" t="str">
        <f>'Hybrid - Mag - True - Stereo  '!E54</f>
        <v>P7 - 5/13</v>
      </c>
      <c r="D54" t="str">
        <f>'Hybrid - Mag - True - Stereo  '!F54</f>
        <v>16 - J13 - 4/3</v>
      </c>
      <c r="E54" t="str">
        <f>'Hybrid - Mag - True - Stereo  '!L54</f>
        <v>2a</v>
      </c>
      <c r="F54" s="163" t="str">
        <f t="shared" si="1"/>
        <v>16 - J13 - 4/3   2a</v>
      </c>
      <c r="H54" s="163">
        <f>'Hybrid - Mag - True - Stereo  '!N54</f>
        <v>7.6000000000000005</v>
      </c>
      <c r="I54" s="163" t="str">
        <f>'Hybrid - Mag - True - Stereo  '!O54</f>
        <v>|6.8|</v>
      </c>
      <c r="K54" s="101"/>
      <c r="L54" s="2"/>
      <c r="M54" s="2"/>
    </row>
    <row r="55" spans="1:13" ht="45.95" customHeight="1" x14ac:dyDescent="0.25">
      <c r="A55" t="str">
        <f>'Hybrid - Mag - True - Stereo  '!C55</f>
        <v>PT_b_beta_S2S_P3_LV_SRC/RET</v>
      </c>
      <c r="B55" s="14" t="str">
        <f t="shared" si="0"/>
        <v>PT_b_beta_S2S_P3</v>
      </c>
      <c r="C55" s="163" t="str">
        <f>'Hybrid - Mag - True - Stereo  '!E55</f>
        <v>P7 - 6/14</v>
      </c>
      <c r="D55" t="str">
        <f>'Hybrid - Mag - True - Stereo  '!F55</f>
        <v>14 - J12 - 2/1</v>
      </c>
      <c r="E55" t="str">
        <f>'Hybrid - Mag - True - Stereo  '!L55</f>
        <v>2b</v>
      </c>
      <c r="F55" s="163" t="str">
        <f t="shared" si="1"/>
        <v>14 - J12 - 2/1   2b</v>
      </c>
      <c r="H55" s="163">
        <f>'Hybrid - Mag - True - Stereo  '!N55</f>
        <v>7.2</v>
      </c>
      <c r="I55" s="163" t="str">
        <f>'Hybrid - Mag - True - Stereo  '!O55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  '!C59</f>
        <v>PT_b_beta_S1M_P1W_LV_SRC/RET</v>
      </c>
      <c r="B59" s="14" t="str">
        <f t="shared" si="0"/>
        <v>PT_b_beta_S1M_P1W</v>
      </c>
      <c r="C59" s="163" t="str">
        <f>'Hybrid - Mag - True - Stereo  '!E59</f>
        <v>P8 - 1/9</v>
      </c>
      <c r="D59" t="str">
        <f>'Hybrid - Mag - True - Stereo  '!F59</f>
        <v>24 - J12 - 8/7</v>
      </c>
      <c r="E59" t="str">
        <f>'Hybrid - Mag - True - Stereo  '!L59</f>
        <v>1b</v>
      </c>
      <c r="F59" s="163" t="str">
        <f t="shared" si="1"/>
        <v>24 - J12 - 8/7   1b</v>
      </c>
      <c r="H59" s="163">
        <f>'Hybrid - Mag - True - Stereo  '!N59</f>
        <v>8</v>
      </c>
      <c r="I59" s="163">
        <f>'Hybrid - Mag - True - Stereo  '!O59</f>
        <v>7.2</v>
      </c>
      <c r="K59" s="98"/>
      <c r="L59" s="2"/>
      <c r="M59" s="2"/>
    </row>
    <row r="60" spans="1:13" ht="45.95" customHeight="1" x14ac:dyDescent="0.25">
      <c r="A60" t="str">
        <f>'Hybrid - Mag - True - Stereo  '!C60</f>
        <v>PT_b_beta_S1M_P2E_LV_SRC/RET</v>
      </c>
      <c r="B60" s="14" t="str">
        <f t="shared" si="0"/>
        <v>PT_b_beta_S1M_P2E</v>
      </c>
      <c r="C60" s="163" t="str">
        <f>'Hybrid - Mag - True - Stereo  '!E60</f>
        <v>P8 - 2/10</v>
      </c>
      <c r="D60" t="str">
        <f>'Hybrid - Mag - True - Stereo  '!F60</f>
        <v>19 - J12 - 4/3</v>
      </c>
      <c r="E60" t="str">
        <f>'Hybrid - Mag - True - Stereo  '!L60</f>
        <v>1b</v>
      </c>
      <c r="F60" s="163" t="str">
        <f t="shared" si="1"/>
        <v>19 - J12 - 4/3   1b</v>
      </c>
      <c r="H60" s="163">
        <f>'Hybrid - Mag - True - Stereo  '!N60</f>
        <v>8</v>
      </c>
      <c r="I60" s="163">
        <f>'Hybrid - Mag - True - Stereo  '!O60</f>
        <v>7.2</v>
      </c>
      <c r="K60" s="98"/>
      <c r="L60" s="2"/>
      <c r="M60" s="2"/>
    </row>
    <row r="61" spans="1:13" ht="45.95" customHeight="1" x14ac:dyDescent="0.25">
      <c r="A61" t="str">
        <f>'Hybrid - Mag - True - Stereo  '!C61</f>
        <v>PT_b_beta_S1M_P3_LV_SRC/RET</v>
      </c>
      <c r="B61" s="14" t="str">
        <f t="shared" si="0"/>
        <v>PT_b_beta_S1M_P3</v>
      </c>
      <c r="C61" s="163" t="str">
        <f>'Hybrid - Mag - True - Stereo  '!E61</f>
        <v>P8 - 3/11</v>
      </c>
      <c r="D61" t="str">
        <f>'Hybrid - Mag - True - Stereo  '!F61</f>
        <v>16 - J12 - 6/5</v>
      </c>
      <c r="E61" t="str">
        <f>'Hybrid - Mag - True - Stereo  '!L61</f>
        <v>2a</v>
      </c>
      <c r="F61" s="163" t="str">
        <f t="shared" si="1"/>
        <v>16 - J12 - 6/5   2a</v>
      </c>
      <c r="H61" s="163">
        <f>'Hybrid - Mag - True - Stereo  '!N61</f>
        <v>7.6000000000000005</v>
      </c>
      <c r="I61" s="163" t="str">
        <f>'Hybrid - Mag - True - Stereo  '!O61</f>
        <v>|6.8|</v>
      </c>
      <c r="K61" s="98"/>
      <c r="L61" s="2"/>
      <c r="M61" s="2"/>
    </row>
    <row r="62" spans="1:13" ht="45.95" customHeight="1" x14ac:dyDescent="0.25">
      <c r="A62" t="str">
        <f>'Hybrid - Mag - True - Stereo  '!C62</f>
        <v>PT_b_beta_S1S_P1W_LV_SRC/RET</v>
      </c>
      <c r="B62" s="14" t="str">
        <f t="shared" si="0"/>
        <v>PT_b_beta_S1S_P1W</v>
      </c>
      <c r="C62" s="163" t="str">
        <f>'Hybrid - Mag - True - Stereo  '!E62</f>
        <v>P8 - 4/12</v>
      </c>
      <c r="D62" t="str">
        <f>'Hybrid - Mag - True - Stereo  '!F62</f>
        <v>19 - J13 - 6/5</v>
      </c>
      <c r="E62" t="str">
        <f>'Hybrid - Mag - True - Stereo  '!L62</f>
        <v>1b</v>
      </c>
      <c r="F62" s="163" t="str">
        <f t="shared" si="1"/>
        <v>19 - J13 - 6/5   1b</v>
      </c>
      <c r="H62" s="163">
        <f>'Hybrid - Mag - True - Stereo  '!N62</f>
        <v>8</v>
      </c>
      <c r="I62" s="163">
        <f>'Hybrid - Mag - True - Stereo  '!O62</f>
        <v>7.2</v>
      </c>
      <c r="K62" s="98"/>
      <c r="L62" s="2"/>
      <c r="M62" s="2"/>
    </row>
    <row r="63" spans="1:13" ht="45.95" customHeight="1" x14ac:dyDescent="0.25">
      <c r="A63" t="str">
        <f>'Hybrid - Mag - True - Stereo  '!C63</f>
        <v>PT_b_beta_S1S_P2E_LV_SRC/RET</v>
      </c>
      <c r="B63" s="14" t="str">
        <f t="shared" si="0"/>
        <v>PT_b_beta_S1S_P2E</v>
      </c>
      <c r="C63" s="163" t="str">
        <f>'Hybrid - Mag - True - Stereo  '!E63</f>
        <v>P8 - 5/13</v>
      </c>
      <c r="D63" t="str">
        <f>'Hybrid - Mag - True - Stereo  '!F63</f>
        <v>16 - J12 - 2/1</v>
      </c>
      <c r="E63" t="str">
        <f>'Hybrid - Mag - True - Stereo  '!L63</f>
        <v>2a</v>
      </c>
      <c r="F63" s="163" t="str">
        <f t="shared" si="1"/>
        <v>16 - J12 - 2/1   2a</v>
      </c>
      <c r="H63" s="163">
        <f>'Hybrid - Mag - True - Stereo  '!N63</f>
        <v>7.6000000000000005</v>
      </c>
      <c r="I63" s="163" t="str">
        <f>'Hybrid - Mag - True - Stereo  '!O63</f>
        <v>|6.8|</v>
      </c>
      <c r="K63" s="101"/>
      <c r="L63" s="2"/>
      <c r="M63" s="2"/>
    </row>
    <row r="64" spans="1:13" ht="45.95" customHeight="1" x14ac:dyDescent="0.25">
      <c r="A64" t="str">
        <f>'Hybrid - Mag - True - Stereo  '!C64</f>
        <v>PT_b_beta_S1S_P3_LV_SRC/RET</v>
      </c>
      <c r="B64" s="14" t="str">
        <f t="shared" si="0"/>
        <v>PT_b_beta_S1S_P3</v>
      </c>
      <c r="C64" s="163" t="str">
        <f>'Hybrid - Mag - True - Stereo  '!E64</f>
        <v>P8 - 6/14</v>
      </c>
      <c r="D64" t="str">
        <f>'Hybrid - Mag - True - Stereo  '!F64</f>
        <v>14 - J12 - 4/3</v>
      </c>
      <c r="E64" t="str">
        <f>'Hybrid - Mag - True - Stereo  '!L64</f>
        <v>2b</v>
      </c>
      <c r="F64" s="163" t="str">
        <f t="shared" si="1"/>
        <v>14 - J12 - 4/3   2b</v>
      </c>
      <c r="H64" s="163">
        <f>'Hybrid - Mag - True - Stereo  '!N64</f>
        <v>7.2</v>
      </c>
      <c r="I64" s="163" t="str">
        <f>'Hybrid - Mag - True - Stereo  '!O64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  '!C68</f>
        <v>PT_b_beta_S0M_P1W_LV_SRC/RET</v>
      </c>
      <c r="B68" s="14" t="str">
        <f t="shared" ref="B68:B116" si="2">IF(ISNUMBER(SEARCH("_LV",A68)),LEFT(A68,FIND("_LV",A68)-1),"")</f>
        <v>PT_b_beta_S0M_P1W</v>
      </c>
      <c r="C68" s="163" t="str">
        <f>'Hybrid - Mag - True - Stereo  '!E68</f>
        <v>P9 - 1/9</v>
      </c>
      <c r="D68" t="str">
        <f>'Hybrid - Mag - True - Stereo  '!F68</f>
        <v>24 - J12 - 2/1</v>
      </c>
      <c r="E68" t="str">
        <f>'Hybrid - Mag - True - Stereo  '!L68</f>
        <v>1b</v>
      </c>
      <c r="F68" s="163" t="str">
        <f t="shared" si="1"/>
        <v>24 - J12 - 2/1   1b</v>
      </c>
      <c r="H68" s="163">
        <f>'Hybrid - Mag - True - Stereo  '!N68</f>
        <v>8</v>
      </c>
      <c r="I68" s="163">
        <f>'Hybrid - Mag - True - Stereo  '!O68</f>
        <v>7.2</v>
      </c>
      <c r="K68" s="98"/>
      <c r="L68" s="2"/>
      <c r="M68" s="2"/>
    </row>
    <row r="69" spans="1:13" ht="45.95" customHeight="1" x14ac:dyDescent="0.25">
      <c r="A69" t="str">
        <f>'Hybrid - Mag - True - Stereo  '!C69</f>
        <v>PT_b_beta_S0M_P2E_LV_SRC/RET</v>
      </c>
      <c r="B69" s="14" t="str">
        <f t="shared" si="2"/>
        <v>PT_b_beta_S0M_P2E</v>
      </c>
      <c r="C69" s="163" t="str">
        <f>'Hybrid - Mag - True - Stereo  '!E69</f>
        <v>P9 - 2/10</v>
      </c>
      <c r="D69" t="str">
        <f>'Hybrid - Mag - True - Stereo  '!F69</f>
        <v>19 - J12 - 2/1</v>
      </c>
      <c r="E69" t="str">
        <f>'Hybrid - Mag - True - Stereo  '!L69</f>
        <v>1b</v>
      </c>
      <c r="F69" s="163" t="str">
        <f t="shared" ref="F69:F116" si="3">CONCATENATE(D69,"   ",E69)</f>
        <v>19 - J12 - 2/1   1b</v>
      </c>
      <c r="H69" s="163">
        <f>'Hybrid - Mag - True - Stereo  '!N69</f>
        <v>8</v>
      </c>
      <c r="I69" s="163">
        <f>'Hybrid - Mag - True - Stereo  '!O69</f>
        <v>7.2</v>
      </c>
      <c r="K69" s="98"/>
      <c r="L69" s="2"/>
      <c r="M69" s="2"/>
    </row>
    <row r="70" spans="1:13" ht="45.95" customHeight="1" x14ac:dyDescent="0.25">
      <c r="A70" t="str">
        <f>'Hybrid - Mag - True - Stereo  '!C70</f>
        <v>PT_b_beta_S0M_P3_LV_SRC/RET</v>
      </c>
      <c r="B70" s="14" t="str">
        <f t="shared" si="2"/>
        <v>PT_b_beta_S0M_P3</v>
      </c>
      <c r="C70" s="163" t="str">
        <f>'Hybrid - Mag - True - Stereo  '!E70</f>
        <v>P9 - 3/11</v>
      </c>
      <c r="D70" t="str">
        <f>'Hybrid - Mag - True - Stereo  '!F70</f>
        <v>16 - J12 - 8/7</v>
      </c>
      <c r="E70" t="str">
        <f>'Hybrid - Mag - True - Stereo  '!L70</f>
        <v>2a</v>
      </c>
      <c r="F70" s="163" t="str">
        <f t="shared" si="3"/>
        <v>16 - J12 - 8/7   2a</v>
      </c>
      <c r="H70" s="163">
        <f>'Hybrid - Mag - True - Stereo  '!N70</f>
        <v>7.6000000000000005</v>
      </c>
      <c r="I70" s="163" t="str">
        <f>'Hybrid - Mag - True - Stereo  '!O70</f>
        <v>|6.8|</v>
      </c>
      <c r="K70" s="98"/>
      <c r="L70" s="2"/>
      <c r="M70" s="2"/>
    </row>
    <row r="71" spans="1:13" ht="45.95" customHeight="1" x14ac:dyDescent="0.25">
      <c r="A71" t="str">
        <f>'Hybrid - Mag - True - Stereo  '!C71</f>
        <v>PT_b_beta_S0S_P1W_LV_SRC/RET</v>
      </c>
      <c r="B71" s="14" t="str">
        <f t="shared" si="2"/>
        <v>PT_b_beta_S0S_P1W</v>
      </c>
      <c r="C71" s="163" t="str">
        <f>'Hybrid - Mag - True - Stereo  '!E71</f>
        <v>P9 - 4/12</v>
      </c>
      <c r="D71" t="str">
        <f>'Hybrid - Mag - True - Stereo  '!F71</f>
        <v>19 - J13 - 2/1</v>
      </c>
      <c r="E71" t="str">
        <f>'Hybrid - Mag - True - Stereo  '!L71</f>
        <v>1b</v>
      </c>
      <c r="F71" s="163" t="str">
        <f t="shared" si="3"/>
        <v>19 - J13 - 2/1   1b</v>
      </c>
      <c r="H71" s="163">
        <f>'Hybrid - Mag - True - Stereo  '!N71</f>
        <v>8</v>
      </c>
      <c r="I71" s="163">
        <f>'Hybrid - Mag - True - Stereo  '!O71</f>
        <v>7.2</v>
      </c>
      <c r="K71" s="98"/>
      <c r="L71" s="2"/>
      <c r="M71" s="2"/>
    </row>
    <row r="72" spans="1:13" ht="45.95" customHeight="1" x14ac:dyDescent="0.25">
      <c r="A72" t="str">
        <f>'Hybrid - Mag - True - Stereo  '!C72</f>
        <v>PT_b_beta_S0S_P2E_LV_SRC/RET</v>
      </c>
      <c r="B72" s="14" t="str">
        <f t="shared" si="2"/>
        <v>PT_b_beta_S0S_P2E</v>
      </c>
      <c r="C72" s="163" t="str">
        <f>'Hybrid - Mag - True - Stereo  '!E72</f>
        <v>P9 - 5/13</v>
      </c>
      <c r="D72" t="str">
        <f>'Hybrid - Mag - True - Stereo  '!F72</f>
        <v>19 - J13 - 8/7</v>
      </c>
      <c r="E72" t="str">
        <f>'Hybrid - Mag - True - Stereo  '!L72</f>
        <v>1b</v>
      </c>
      <c r="F72" s="163" t="str">
        <f t="shared" si="3"/>
        <v>19 - J13 - 8/7   1b</v>
      </c>
      <c r="H72" s="163">
        <f>'Hybrid - Mag - True - Stereo  '!N72</f>
        <v>8</v>
      </c>
      <c r="I72" s="163">
        <f>'Hybrid - Mag - True - Stereo  '!O72</f>
        <v>7.2</v>
      </c>
      <c r="K72" s="101"/>
      <c r="L72" s="2"/>
      <c r="M72" s="2"/>
    </row>
    <row r="73" spans="1:13" ht="45.95" customHeight="1" x14ac:dyDescent="0.25">
      <c r="A73" t="str">
        <f>'Hybrid - Mag - True - Stereo  '!C73</f>
        <v>PT_b_beta_S0S_P3_LV_SRC/RET</v>
      </c>
      <c r="B73" s="14" t="str">
        <f t="shared" si="2"/>
        <v>PT_b_beta_S0S_P3</v>
      </c>
      <c r="C73" s="163" t="str">
        <f>'Hybrid - Mag - True - Stereo  '!E73</f>
        <v>P9 - 6/14</v>
      </c>
      <c r="D73" t="str">
        <f>'Hybrid - Mag - True - Stereo  '!F73</f>
        <v>16 - J12 - 4/3</v>
      </c>
      <c r="E73" t="str">
        <f>'Hybrid - Mag - True - Stereo  '!L73</f>
        <v>2a</v>
      </c>
      <c r="F73" s="163" t="str">
        <f t="shared" si="3"/>
        <v>16 - J12 - 4/3   2a</v>
      </c>
      <c r="H73" s="163">
        <f>'Hybrid - Mag - True - Stereo  '!N73</f>
        <v>7.6000000000000005</v>
      </c>
      <c r="I73" s="163" t="str">
        <f>'Hybrid - Mag - True - Stereo  '!O73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  '!C77</f>
        <v>PT_b_beta_S0M_P4_LV_SRC/RET</v>
      </c>
      <c r="B77" s="14" t="str">
        <f t="shared" si="2"/>
        <v>PT_b_beta_S0M_P4</v>
      </c>
      <c r="C77" s="163" t="str">
        <f>'Hybrid - Mag - True - Stereo  '!E77</f>
        <v>P28 - 1/9</v>
      </c>
      <c r="D77" t="str">
        <f>'Hybrid - Mag - True - Stereo  '!F77</f>
        <v>14 - J12 - 8/7</v>
      </c>
      <c r="E77" t="str">
        <f>'Hybrid - Mag - True - Stereo  '!L77</f>
        <v>2c</v>
      </c>
      <c r="F77" s="163" t="str">
        <f t="shared" si="3"/>
        <v>14 - J12 - 8/7   2c</v>
      </c>
      <c r="H77" s="163">
        <f>'Hybrid - Mag - True - Stereo  '!N77</f>
        <v>8</v>
      </c>
      <c r="I77" s="163" t="str">
        <f>'Hybrid - Mag - True - Stereo  '!O77</f>
        <v>|6.8|</v>
      </c>
      <c r="K77" s="69"/>
      <c r="L77" s="2"/>
      <c r="M77" s="98"/>
    </row>
    <row r="78" spans="1:13" ht="45.95" customHeight="1" x14ac:dyDescent="0.25">
      <c r="A78" t="str">
        <f>'Hybrid - Mag - True - Stereo  '!C78</f>
        <v>PT_b_beta_S1M_P4_LV_SRC/RET</v>
      </c>
      <c r="B78" s="14" t="str">
        <f t="shared" si="2"/>
        <v>PT_b_beta_S1M_P4</v>
      </c>
      <c r="C78" s="163" t="str">
        <f>'Hybrid - Mag - True - Stereo  '!E78</f>
        <v>P28 - 2/10</v>
      </c>
      <c r="D78" t="str">
        <f>'Hybrid - Mag - True - Stereo  '!F78</f>
        <v>14 - J12 - 6/5</v>
      </c>
      <c r="E78" t="str">
        <f>'Hybrid - Mag - True - Stereo  '!L78</f>
        <v>2c</v>
      </c>
      <c r="F78" s="163" t="str">
        <f t="shared" si="3"/>
        <v>14 - J12 - 6/5   2c</v>
      </c>
      <c r="H78" s="163">
        <f>'Hybrid - Mag - True - Stereo  '!N78</f>
        <v>8</v>
      </c>
      <c r="I78" s="163" t="str">
        <f>'Hybrid - Mag - True - Stereo  '!O78</f>
        <v>|6.8|</v>
      </c>
      <c r="K78" s="69"/>
      <c r="L78" s="2"/>
      <c r="M78" s="98"/>
    </row>
    <row r="79" spans="1:13" ht="45.95" customHeight="1" x14ac:dyDescent="0.25">
      <c r="A79" t="str">
        <f>'Hybrid - Mag - True - Stereo  '!C79</f>
        <v>PT_b_beta_S2M_P4_LV_SRC/RET</v>
      </c>
      <c r="B79" s="14" t="str">
        <f t="shared" si="2"/>
        <v>PT_b_beta_S2M_P4</v>
      </c>
      <c r="C79" s="163" t="str">
        <f>'Hybrid - Mag - True - Stereo  '!E79</f>
        <v>P28 - 3/11</v>
      </c>
      <c r="D79" t="str">
        <f>'Hybrid - Mag - True - Stereo  '!F79</f>
        <v>13 - J13 - 6/5</v>
      </c>
      <c r="E79" t="str">
        <f>'Hybrid - Mag - True - Stereo  '!L79</f>
        <v>2c</v>
      </c>
      <c r="F79" s="163" t="str">
        <f t="shared" si="3"/>
        <v>13 - J13 - 6/5   2c</v>
      </c>
      <c r="H79" s="163">
        <f>'Hybrid - Mag - True - Stereo  '!N79</f>
        <v>8</v>
      </c>
      <c r="I79" s="163" t="str">
        <f>'Hybrid - Mag - True - Stereo  '!O79</f>
        <v>|6.8|</v>
      </c>
      <c r="K79" s="69"/>
      <c r="L79" s="2"/>
      <c r="M79" s="98"/>
    </row>
    <row r="80" spans="1:13" ht="45.95" customHeight="1" x14ac:dyDescent="0.25">
      <c r="A80" t="str">
        <f>'Hybrid - Mag - True - Stereo  '!C80</f>
        <v>PT_b_beta_S2M_P3_LV_SRC/RET</v>
      </c>
      <c r="B80" s="14" t="str">
        <f t="shared" si="2"/>
        <v>PT_b_beta_S2M_P3</v>
      </c>
      <c r="C80" s="163" t="str">
        <f>'Hybrid - Mag - True - Stereo  '!E80</f>
        <v>P28 - 4/12</v>
      </c>
      <c r="D80" t="str">
        <f>'Hybrid - Mag - True - Stereo  '!F80</f>
        <v>16 - J13 - 8/7</v>
      </c>
      <c r="E80" t="str">
        <f>'Hybrid - Mag - True - Stereo  '!L80</f>
        <v>2e</v>
      </c>
      <c r="F80" s="163" t="str">
        <f t="shared" si="3"/>
        <v>16 - J13 - 8/7   2e</v>
      </c>
      <c r="H80" s="163">
        <f>'Hybrid - Mag - True - Stereo  '!N80</f>
        <v>8.1999999999999993</v>
      </c>
      <c r="I80" s="163">
        <f>'Hybrid - Mag - True - Stereo  '!O80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  '!C86</f>
        <v>PT_b_gamma_S2M_P1W_LV_SRC/RET</v>
      </c>
      <c r="B86" s="14" t="str">
        <f t="shared" si="2"/>
        <v>PT_b_gamma_S2M_P1W</v>
      </c>
      <c r="C86" s="163" t="str">
        <f>'Hybrid - Mag - True - Stereo  '!E86</f>
        <v>P13 - 1/9</v>
      </c>
      <c r="D86" t="str">
        <f>'Hybrid - Mag - True - Stereo  '!F86</f>
        <v>24 - J13 - 6/5</v>
      </c>
      <c r="E86" t="str">
        <f>'Hybrid - Mag - True - Stereo  '!L86</f>
        <v>1b</v>
      </c>
      <c r="F86" s="163" t="str">
        <f t="shared" si="3"/>
        <v>24 - J13 - 6/5   1b</v>
      </c>
      <c r="H86" s="163">
        <f>'Hybrid - Mag - True - Stereo  '!N86</f>
        <v>8</v>
      </c>
      <c r="I86" s="163">
        <f>'Hybrid - Mag - True - Stereo  '!O86</f>
        <v>7.2</v>
      </c>
      <c r="K86" s="101"/>
      <c r="L86" s="2"/>
      <c r="M86" s="2"/>
    </row>
    <row r="87" spans="1:13" ht="45.95" customHeight="1" x14ac:dyDescent="0.25">
      <c r="A87" t="str">
        <f>'Hybrid - Mag - True - Stereo  '!C87</f>
        <v>PT_b_gamma_S2M_P2E_LV_SRC/RET</v>
      </c>
      <c r="B87" s="14" t="str">
        <f t="shared" si="2"/>
        <v>PT_b_gamma_S2M_P2E</v>
      </c>
      <c r="C87" s="163" t="str">
        <f>'Hybrid - Mag - True - Stereo  '!E87</f>
        <v>P13 - 2/10</v>
      </c>
      <c r="D87" t="str">
        <f>'Hybrid - Mag - True - Stereo  '!F87</f>
        <v>20 - J12 - 6/5</v>
      </c>
      <c r="E87" t="str">
        <f>'Hybrid - Mag - True - Stereo  '!L87</f>
        <v>1b</v>
      </c>
      <c r="F87" s="163" t="str">
        <f t="shared" si="3"/>
        <v>20 - J12 - 6/5   1b</v>
      </c>
      <c r="H87" s="163">
        <f>'Hybrid - Mag - True - Stereo  '!N87</f>
        <v>8</v>
      </c>
      <c r="I87" s="163">
        <f>'Hybrid - Mag - True - Stereo  '!O87</f>
        <v>7.2</v>
      </c>
      <c r="K87" s="98"/>
      <c r="L87" s="2"/>
      <c r="M87" s="2"/>
    </row>
    <row r="88" spans="1:13" ht="45.95" customHeight="1" x14ac:dyDescent="0.25">
      <c r="B88" s="14"/>
      <c r="K88" s="2"/>
      <c r="L88" s="2"/>
      <c r="M88" s="2"/>
    </row>
    <row r="89" spans="1:13" ht="45.95" customHeight="1" x14ac:dyDescent="0.25">
      <c r="A89" t="str">
        <f>'Hybrid - Mag - True - Stereo  '!C89</f>
        <v>PT_b_gamma_S2S_P1W_LV_SRC/RET</v>
      </c>
      <c r="B89" s="14" t="str">
        <f t="shared" si="2"/>
        <v>PT_b_gamma_S2S_P1W</v>
      </c>
      <c r="C89" s="163" t="str">
        <f>'Hybrid - Mag - True - Stereo  '!E89</f>
        <v>P13 - 4/12</v>
      </c>
      <c r="D89" t="str">
        <f>'Hybrid - Mag - True - Stereo  '!F89</f>
        <v>20 - J12 - 8/7</v>
      </c>
      <c r="E89" t="str">
        <f>'Hybrid - Mag - True - Stereo  '!L89</f>
        <v>1b</v>
      </c>
      <c r="F89" s="163" t="str">
        <f t="shared" si="3"/>
        <v>20 - J12 - 8/7   1b</v>
      </c>
      <c r="H89" s="163">
        <f>'Hybrid - Mag - True - Stereo  '!N89</f>
        <v>8</v>
      </c>
      <c r="I89" s="163">
        <f>'Hybrid - Mag - True - Stereo  '!O89</f>
        <v>7.2</v>
      </c>
      <c r="K89" s="98"/>
      <c r="L89" s="2"/>
      <c r="M89" s="2"/>
    </row>
    <row r="90" spans="1:13" ht="45.95" customHeight="1" x14ac:dyDescent="0.25">
      <c r="A90" t="str">
        <f>'Hybrid - Mag - True - Stereo  '!C90</f>
        <v>PT_b_gamma_S2S_P2E_LV_SRC/RET</v>
      </c>
      <c r="B90" s="14" t="str">
        <f t="shared" si="2"/>
        <v>PT_b_gamma_S2S_P2E</v>
      </c>
      <c r="C90" s="163" t="str">
        <f>'Hybrid - Mag - True - Stereo  '!E90</f>
        <v>P13 - 5/13</v>
      </c>
      <c r="D90" t="str">
        <f>'Hybrid - Mag - True - Stereo  '!F90</f>
        <v>17 - J13 - 4/3</v>
      </c>
      <c r="E90" t="str">
        <f>'Hybrid - Mag - True - Stereo  '!L90</f>
        <v>2a</v>
      </c>
      <c r="F90" s="163" t="str">
        <f t="shared" si="3"/>
        <v>17 - J13 - 4/3   2a</v>
      </c>
      <c r="H90" s="163">
        <f>'Hybrid - Mag - True - Stereo  '!N90</f>
        <v>7.6000000000000005</v>
      </c>
      <c r="I90" s="163" t="str">
        <f>'Hybrid - Mag - True - Stereo  '!O90</f>
        <v>|6.8|</v>
      </c>
      <c r="K90" s="146"/>
      <c r="L90" s="2"/>
      <c r="M90" s="2"/>
    </row>
    <row r="91" spans="1:13" ht="45.95" customHeight="1" x14ac:dyDescent="0.25">
      <c r="A91" t="str">
        <f>'Hybrid - Mag - True - Stereo  '!C91</f>
        <v>PT_b_gamma_S2S_P3_LV_SRC/RET</v>
      </c>
      <c r="B91" s="14" t="str">
        <f t="shared" si="2"/>
        <v>PT_b_gamma_S2S_P3</v>
      </c>
      <c r="C91" s="163" t="str">
        <f>'Hybrid - Mag - True - Stereo  '!E91</f>
        <v>P13 - 6/14</v>
      </c>
      <c r="D91" t="str">
        <f>'Hybrid - Mag - True - Stereo  '!F91</f>
        <v>14 - J13 - 2/1</v>
      </c>
      <c r="E91" t="str">
        <f>'Hybrid - Mag - True - Stereo  '!L91</f>
        <v>2b</v>
      </c>
      <c r="F91" s="163" t="str">
        <f t="shared" si="3"/>
        <v>14 - J13 - 2/1   2b</v>
      </c>
      <c r="H91" s="163">
        <f>'Hybrid - Mag - True - Stereo  '!N91</f>
        <v>7.2</v>
      </c>
      <c r="I91" s="163" t="str">
        <f>'Hybrid - Mag - True - Stereo  '!O91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  '!C95</f>
        <v>PT_b_gamma_S1M_P1W_LV_SRC/RET</v>
      </c>
      <c r="B95" s="14" t="str">
        <f t="shared" si="2"/>
        <v>PT_b_gamma_S1M_P1W</v>
      </c>
      <c r="C95" s="163" t="str">
        <f>'Hybrid - Mag - True - Stereo  '!E95</f>
        <v>P14 - 1/9</v>
      </c>
      <c r="D95" t="str">
        <f>'Hybrid - Mag - True - Stereo  '!F95</f>
        <v>24 - J13 - 8/7</v>
      </c>
      <c r="E95" t="str">
        <f>'Hybrid - Mag - True - Stereo  '!L95</f>
        <v>1b</v>
      </c>
      <c r="F95" s="163" t="str">
        <f t="shared" si="3"/>
        <v>24 - J13 - 8/7   1b</v>
      </c>
      <c r="H95" s="163">
        <f>'Hybrid - Mag - True - Stereo  '!N95</f>
        <v>8</v>
      </c>
      <c r="I95" s="163">
        <f>'Hybrid - Mag - True - Stereo  '!O95</f>
        <v>7.2</v>
      </c>
      <c r="K95" s="98"/>
      <c r="L95" s="2"/>
      <c r="M95" s="2"/>
    </row>
    <row r="96" spans="1:13" ht="45.95" customHeight="1" x14ac:dyDescent="0.25">
      <c r="A96" t="str">
        <f>'Hybrid - Mag - True - Stereo  '!C96</f>
        <v>PT_b_gamma_S1M_P2E_LV_SRC/RET</v>
      </c>
      <c r="B96" s="14" t="str">
        <f t="shared" si="2"/>
        <v>PT_b_gamma_S1M_P2E</v>
      </c>
      <c r="C96" s="163" t="str">
        <f>'Hybrid - Mag - True - Stereo  '!E96</f>
        <v>P14 - 2/10</v>
      </c>
      <c r="D96" t="str">
        <f>'Hybrid - Mag - True - Stereo  '!F96</f>
        <v>20 - J12 - 4/3</v>
      </c>
      <c r="E96" t="str">
        <f>'Hybrid - Mag - True - Stereo  '!L96</f>
        <v>1b</v>
      </c>
      <c r="F96" s="163" t="str">
        <f t="shared" si="3"/>
        <v>20 - J12 - 4/3   1b</v>
      </c>
      <c r="H96" s="163">
        <f>'Hybrid - Mag - True - Stereo  '!N96</f>
        <v>8</v>
      </c>
      <c r="I96" s="163">
        <f>'Hybrid - Mag - True - Stereo  '!O96</f>
        <v>7.2</v>
      </c>
      <c r="K96" s="98"/>
      <c r="L96" s="2"/>
      <c r="M96" s="2"/>
    </row>
    <row r="97" spans="1:13" ht="45.95" customHeight="1" x14ac:dyDescent="0.25">
      <c r="A97" t="str">
        <f>'Hybrid - Mag - True - Stereo  '!C97</f>
        <v>PT_b_gamma_S1M_P3_LV_SRC/RET</v>
      </c>
      <c r="B97" s="14" t="str">
        <f t="shared" si="2"/>
        <v>PT_b_gamma_S1M_P3</v>
      </c>
      <c r="C97" s="163" t="str">
        <f>'Hybrid - Mag - True - Stereo  '!E97</f>
        <v>P14 - 3/11</v>
      </c>
      <c r="D97" t="str">
        <f>'Hybrid - Mag - True - Stereo  '!F97</f>
        <v>17 - J12 - 6/5</v>
      </c>
      <c r="E97" t="str">
        <f>'Hybrid - Mag - True - Stereo  '!L97</f>
        <v>2a</v>
      </c>
      <c r="F97" s="163" t="str">
        <f t="shared" si="3"/>
        <v>17 - J12 - 6/5   2a</v>
      </c>
      <c r="H97" s="163">
        <f>'Hybrid - Mag - True - Stereo  '!N97</f>
        <v>7.6000000000000005</v>
      </c>
      <c r="I97" s="163" t="str">
        <f>'Hybrid - Mag - True - Stereo  '!O97</f>
        <v>|6.8|</v>
      </c>
      <c r="K97" s="98"/>
      <c r="L97" s="2"/>
      <c r="M97" s="2"/>
    </row>
    <row r="98" spans="1:13" ht="45.95" customHeight="1" x14ac:dyDescent="0.25">
      <c r="A98" t="str">
        <f>'Hybrid - Mag - True - Stereo  '!C98</f>
        <v>PT_b_gamma_S1S_P1W_LV_SRC/RET</v>
      </c>
      <c r="B98" s="14" t="str">
        <f t="shared" si="2"/>
        <v>PT_b_gamma_S1S_P1W</v>
      </c>
      <c r="C98" s="163" t="str">
        <f>'Hybrid - Mag - True - Stereo  '!E98</f>
        <v>P14 - 4/12</v>
      </c>
      <c r="D98" t="str">
        <f>'Hybrid - Mag - True - Stereo  '!F98</f>
        <v>20 - J13 - 6/5</v>
      </c>
      <c r="E98" t="str">
        <f>'Hybrid - Mag - True - Stereo  '!L98</f>
        <v>1b</v>
      </c>
      <c r="F98" s="163" t="str">
        <f t="shared" si="3"/>
        <v>20 - J13 - 6/5   1b</v>
      </c>
      <c r="H98" s="163">
        <f>'Hybrid - Mag - True - Stereo  '!N98</f>
        <v>8</v>
      </c>
      <c r="I98" s="163">
        <f>'Hybrid - Mag - True - Stereo  '!O98</f>
        <v>7.2</v>
      </c>
      <c r="K98" s="98"/>
      <c r="L98" s="2"/>
      <c r="M98" s="2"/>
    </row>
    <row r="99" spans="1:13" ht="45.95" customHeight="1" x14ac:dyDescent="0.25">
      <c r="A99" t="str">
        <f>'Hybrid - Mag - True - Stereo  '!C99</f>
        <v>PT_b_gamma_S1S_P2E_LV_SRC/RET</v>
      </c>
      <c r="B99" s="14" t="str">
        <f t="shared" si="2"/>
        <v>PT_b_gamma_S1S_P2E</v>
      </c>
      <c r="C99" s="163" t="str">
        <f>'Hybrid - Mag - True - Stereo  '!E99</f>
        <v>P14 - 5/13</v>
      </c>
      <c r="D99" t="str">
        <f>'Hybrid - Mag - True - Stereo  '!F99</f>
        <v>17 - J12 - 2/1</v>
      </c>
      <c r="E99" t="str">
        <f>'Hybrid - Mag - True - Stereo  '!L99</f>
        <v>2a</v>
      </c>
      <c r="F99" s="163" t="str">
        <f t="shared" si="3"/>
        <v>17 - J12 - 2/1   2a</v>
      </c>
      <c r="H99" s="163">
        <f>'Hybrid - Mag - True - Stereo  '!N99</f>
        <v>7.6000000000000005</v>
      </c>
      <c r="I99" s="163" t="str">
        <f>'Hybrid - Mag - True - Stereo  '!O99</f>
        <v>|6.8|</v>
      </c>
      <c r="K99" s="101"/>
      <c r="L99" s="2"/>
      <c r="M99" s="2"/>
    </row>
    <row r="100" spans="1:13" ht="45.95" customHeight="1" x14ac:dyDescent="0.25">
      <c r="A100" t="str">
        <f>'Hybrid - Mag - True - Stereo  '!C100</f>
        <v>PT_b_gamma_S1S_P3_LV_SRC/RET</v>
      </c>
      <c r="B100" s="14" t="str">
        <f t="shared" si="2"/>
        <v>PT_b_gamma_S1S_P3</v>
      </c>
      <c r="C100" s="163" t="str">
        <f>'Hybrid - Mag - True - Stereo  '!E100</f>
        <v>P14 - 6/14</v>
      </c>
      <c r="D100" t="str">
        <f>'Hybrid - Mag - True - Stereo  '!F100</f>
        <v>14 - J13 - 4/3</v>
      </c>
      <c r="E100" t="str">
        <f>'Hybrid - Mag - True - Stereo  '!L100</f>
        <v>2b</v>
      </c>
      <c r="F100" s="163" t="str">
        <f t="shared" si="3"/>
        <v>14 - J13 - 4/3   2b</v>
      </c>
      <c r="H100" s="163">
        <f>'Hybrid - Mag - True - Stereo  '!N100</f>
        <v>7.2</v>
      </c>
      <c r="I100" s="163" t="str">
        <f>'Hybrid - Mag - True - Stereo  '!O100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  '!C104</f>
        <v>PT_b_gamma_S0M_P1W_LV_SRC/RET</v>
      </c>
      <c r="B104" s="14" t="str">
        <f t="shared" si="2"/>
        <v>PT_b_gamma_S0M_P1W</v>
      </c>
      <c r="C104" s="163" t="str">
        <f>'Hybrid - Mag - True - Stereo  '!E104</f>
        <v>P15 - 1/9</v>
      </c>
      <c r="D104" t="str">
        <f>'Hybrid - Mag - True - Stereo  '!F104</f>
        <v>24 - J13 - 2/1</v>
      </c>
      <c r="E104" t="str">
        <f>'Hybrid - Mag - True - Stereo  '!L104</f>
        <v>1b</v>
      </c>
      <c r="F104" s="163" t="str">
        <f t="shared" si="3"/>
        <v>24 - J13 - 2/1   1b</v>
      </c>
      <c r="H104" s="163">
        <f>'Hybrid - Mag - True - Stereo  '!N104</f>
        <v>8</v>
      </c>
      <c r="I104" s="163">
        <f>'Hybrid - Mag - True - Stereo  '!O104</f>
        <v>7.2</v>
      </c>
      <c r="K104" s="98"/>
      <c r="L104" s="2"/>
      <c r="M104" s="2"/>
    </row>
    <row r="105" spans="1:13" ht="45.95" customHeight="1" x14ac:dyDescent="0.25">
      <c r="A105" t="str">
        <f>'Hybrid - Mag - True - Stereo  '!C105</f>
        <v>PT_b_gamma_S0M_P2E_LV_SRC/RET</v>
      </c>
      <c r="B105" s="14" t="str">
        <f t="shared" si="2"/>
        <v>PT_b_gamma_S0M_P2E</v>
      </c>
      <c r="C105" s="163" t="str">
        <f>'Hybrid - Mag - True - Stereo  '!E105</f>
        <v>P15 - 2/10</v>
      </c>
      <c r="D105" t="str">
        <f>'Hybrid - Mag - True - Stereo  '!F105</f>
        <v>20 - J12 - 2/1</v>
      </c>
      <c r="E105" t="str">
        <f>'Hybrid - Mag - True - Stereo  '!L105</f>
        <v>1b</v>
      </c>
      <c r="F105" s="163" t="str">
        <f t="shared" si="3"/>
        <v>20 - J12 - 2/1   1b</v>
      </c>
      <c r="H105" s="163">
        <f>'Hybrid - Mag - True - Stereo  '!N105</f>
        <v>8</v>
      </c>
      <c r="I105" s="163">
        <f>'Hybrid - Mag - True - Stereo  '!O105</f>
        <v>7.2</v>
      </c>
      <c r="K105" s="98"/>
      <c r="L105" s="2"/>
      <c r="M105" s="2"/>
    </row>
    <row r="106" spans="1:13" ht="45.95" customHeight="1" x14ac:dyDescent="0.25">
      <c r="A106" t="str">
        <f>'Hybrid - Mag - True - Stereo  '!C106</f>
        <v>PT_b_gamma_S0M_P3_LV_SRC/RET</v>
      </c>
      <c r="B106" s="14" t="str">
        <f t="shared" si="2"/>
        <v>PT_b_gamma_S0M_P3</v>
      </c>
      <c r="C106" s="163" t="str">
        <f>'Hybrid - Mag - True - Stereo  '!E106</f>
        <v>P15 - 3/11</v>
      </c>
      <c r="D106" t="str">
        <f>'Hybrid - Mag - True - Stereo  '!F106</f>
        <v>17 - J12 - 8/7</v>
      </c>
      <c r="E106" t="str">
        <f>'Hybrid - Mag - True - Stereo  '!L106</f>
        <v>2a</v>
      </c>
      <c r="F106" s="163" t="str">
        <f t="shared" si="3"/>
        <v>17 - J12 - 8/7   2a</v>
      </c>
      <c r="H106" s="163">
        <f>'Hybrid - Mag - True - Stereo  '!N106</f>
        <v>7.6000000000000005</v>
      </c>
      <c r="I106" s="163" t="str">
        <f>'Hybrid - Mag - True - Stereo  '!O106</f>
        <v>|6.8|</v>
      </c>
      <c r="K106" s="98"/>
      <c r="L106" s="2"/>
      <c r="M106" s="2"/>
    </row>
    <row r="107" spans="1:13" ht="45.95" customHeight="1" x14ac:dyDescent="0.25">
      <c r="A107" t="str">
        <f>'Hybrid - Mag - True - Stereo  '!C107</f>
        <v>PT_b_gamma_S0S_P1W_LV_SRC/RET</v>
      </c>
      <c r="B107" s="14" t="str">
        <f t="shared" si="2"/>
        <v>PT_b_gamma_S0S_P1W</v>
      </c>
      <c r="C107" s="163" t="str">
        <f>'Hybrid - Mag - True - Stereo  '!E107</f>
        <v>P15 - 4/12</v>
      </c>
      <c r="D107" t="str">
        <f>'Hybrid - Mag - True - Stereo  '!F107</f>
        <v>20 - J13 - 2/1</v>
      </c>
      <c r="E107" t="str">
        <f>'Hybrid - Mag - True - Stereo  '!L107</f>
        <v>1b</v>
      </c>
      <c r="F107" s="163" t="str">
        <f t="shared" si="3"/>
        <v>20 - J13 - 2/1   1b</v>
      </c>
      <c r="H107" s="163">
        <f>'Hybrid - Mag - True - Stereo  '!N107</f>
        <v>8</v>
      </c>
      <c r="I107" s="163">
        <f>'Hybrid - Mag - True - Stereo  '!O107</f>
        <v>7.2</v>
      </c>
      <c r="K107" s="98"/>
      <c r="L107" s="2"/>
      <c r="M107" s="2"/>
    </row>
    <row r="108" spans="1:13" ht="45.95" customHeight="1" x14ac:dyDescent="0.25">
      <c r="A108" t="str">
        <f>'Hybrid - Mag - True - Stereo  '!C108</f>
        <v>PT_b_gamma_S0S_P2E_LV_SRC/RET</v>
      </c>
      <c r="B108" s="14" t="str">
        <f t="shared" si="2"/>
        <v>PT_b_gamma_S0S_P2E</v>
      </c>
      <c r="C108" s="163" t="str">
        <f>'Hybrid - Mag - True - Stereo  '!E108</f>
        <v>P15 - 5/13</v>
      </c>
      <c r="D108" t="str">
        <f>'Hybrid - Mag - True - Stereo  '!F108</f>
        <v>20 - J13 - 8/7</v>
      </c>
      <c r="E108" t="str">
        <f>'Hybrid - Mag - True - Stereo  '!L108</f>
        <v>1b</v>
      </c>
      <c r="F108" s="163" t="str">
        <f t="shared" si="3"/>
        <v>20 - J13 - 8/7   1b</v>
      </c>
      <c r="H108" s="163">
        <f>'Hybrid - Mag - True - Stereo  '!N108</f>
        <v>8</v>
      </c>
      <c r="I108" s="163">
        <f>'Hybrid - Mag - True - Stereo  '!O108</f>
        <v>7.2</v>
      </c>
      <c r="K108" s="101"/>
      <c r="L108" s="2"/>
      <c r="M108" s="2"/>
    </row>
    <row r="109" spans="1:13" ht="45.95" customHeight="1" x14ac:dyDescent="0.25">
      <c r="A109" t="str">
        <f>'Hybrid - Mag - True - Stereo  '!C109</f>
        <v>PT_b_gamma_S0S_P3_LV_SRC/RET</v>
      </c>
      <c r="B109" s="14" t="str">
        <f t="shared" si="2"/>
        <v>PT_b_gamma_S0S_P3</v>
      </c>
      <c r="C109" s="163" t="str">
        <f>'Hybrid - Mag - True - Stereo  '!E109</f>
        <v>P15 - 6/14</v>
      </c>
      <c r="D109" t="str">
        <f>'Hybrid - Mag - True - Stereo  '!F109</f>
        <v>17 - J12 - 4/3</v>
      </c>
      <c r="E109" t="str">
        <f>'Hybrid - Mag - True - Stereo  '!L109</f>
        <v>2a</v>
      </c>
      <c r="F109" s="163" t="str">
        <f t="shared" si="3"/>
        <v>17 - J12 - 4/3   2a</v>
      </c>
      <c r="H109" s="163">
        <f>'Hybrid - Mag - True - Stereo  '!N109</f>
        <v>7.6000000000000005</v>
      </c>
      <c r="I109" s="163" t="str">
        <f>'Hybrid - Mag - True - Stereo  '!O109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  '!C113</f>
        <v>PT_b_gamma_S0M_P4_LV_SRC/RET</v>
      </c>
      <c r="B113" s="14" t="str">
        <f t="shared" si="2"/>
        <v>PT_b_gamma_S0M_P4</v>
      </c>
      <c r="C113" s="163" t="str">
        <f>'Hybrid - Mag - True - Stereo  '!E113</f>
        <v>P34 - 1/9</v>
      </c>
      <c r="D113" t="str">
        <f>'Hybrid - Mag - True - Stereo  '!F113</f>
        <v>14 - J13 - 8/7</v>
      </c>
      <c r="E113" t="str">
        <f>'Hybrid - Mag - True - Stereo  '!L113</f>
        <v>2c</v>
      </c>
      <c r="F113" s="163" t="str">
        <f t="shared" si="3"/>
        <v>14 - J13 - 8/7   2c</v>
      </c>
      <c r="H113" s="163">
        <f>'Hybrid - Mag - True - Stereo  '!N113</f>
        <v>8</v>
      </c>
      <c r="I113" s="163" t="str">
        <f>'Hybrid - Mag - True - Stereo  '!O113</f>
        <v>|6.8|</v>
      </c>
      <c r="K113" s="69"/>
      <c r="L113" s="2"/>
      <c r="M113" s="98"/>
    </row>
    <row r="114" spans="1:13" ht="45.95" customHeight="1" x14ac:dyDescent="0.25">
      <c r="A114" t="str">
        <f>'Hybrid - Mag - True - Stereo  '!C114</f>
        <v>PT_b_gamma_S1M_P4_LV_SRC/RET</v>
      </c>
      <c r="B114" s="14" t="str">
        <f t="shared" si="2"/>
        <v>PT_b_gamma_S1M_P4</v>
      </c>
      <c r="C114" s="163" t="str">
        <f>'Hybrid - Mag - True - Stereo  '!E114</f>
        <v>P34 - 2/10</v>
      </c>
      <c r="D114" t="str">
        <f>'Hybrid - Mag - True - Stereo  '!F114</f>
        <v>14 - J13 - 6/5</v>
      </c>
      <c r="E114" t="str">
        <f>'Hybrid - Mag - True - Stereo  '!L114</f>
        <v>2c</v>
      </c>
      <c r="F114" s="163" t="str">
        <f t="shared" si="3"/>
        <v>14 - J13 - 6/5   2c</v>
      </c>
      <c r="H114" s="163">
        <f>'Hybrid - Mag - True - Stereo  '!N114</f>
        <v>8</v>
      </c>
      <c r="I114" s="163" t="str">
        <f>'Hybrid - Mag - True - Stereo  '!O114</f>
        <v>|6.8|</v>
      </c>
      <c r="K114" s="69"/>
      <c r="L114" s="2"/>
      <c r="M114" s="98"/>
    </row>
    <row r="115" spans="1:13" ht="45.95" customHeight="1" x14ac:dyDescent="0.25">
      <c r="A115" t="str">
        <f>'Hybrid - Mag - True - Stereo  '!C115</f>
        <v>PT_b_gamma_S2M_P4_LV_SRC/RET</v>
      </c>
      <c r="B115" s="14" t="str">
        <f t="shared" si="2"/>
        <v>PT_b_gamma_S2M_P4</v>
      </c>
      <c r="C115" s="163" t="str">
        <f>'Hybrid - Mag - True - Stereo  '!E115</f>
        <v>P34 - 3/11</v>
      </c>
      <c r="D115" t="str">
        <f>'Hybrid - Mag - True - Stereo  '!F115</f>
        <v>13 - J13 - 2/1</v>
      </c>
      <c r="E115" t="str">
        <f>'Hybrid - Mag - True - Stereo  '!L115</f>
        <v>2c</v>
      </c>
      <c r="F115" s="163" t="str">
        <f t="shared" si="3"/>
        <v>13 - J13 - 2/1   2c</v>
      </c>
      <c r="H115" s="163">
        <f>'Hybrid - Mag - True - Stereo  '!N115</f>
        <v>8</v>
      </c>
      <c r="I115" s="163" t="str">
        <f>'Hybrid - Mag - True - Stereo  '!O115</f>
        <v>|6.8|</v>
      </c>
      <c r="K115" s="69"/>
      <c r="L115" s="2"/>
      <c r="M115" s="98"/>
    </row>
    <row r="116" spans="1:13" ht="45.95" customHeight="1" x14ac:dyDescent="0.25">
      <c r="A116" t="str">
        <f>'Hybrid - Mag - True - Stereo  '!C116</f>
        <v>PT_b_gamma_S2M_P3_LV_SRC/RET</v>
      </c>
      <c r="B116" s="14" t="str">
        <f t="shared" si="2"/>
        <v>PT_b_gamma_S2M_P3</v>
      </c>
      <c r="C116" s="163" t="str">
        <f>'Hybrid - Mag - True - Stereo  '!E116</f>
        <v>P34 - 4/12</v>
      </c>
      <c r="D116" t="str">
        <f>'Hybrid - Mag - True - Stereo  '!F116</f>
        <v>17 - J13 - 8/7</v>
      </c>
      <c r="E116" t="str">
        <f>'Hybrid - Mag - True - Stereo  '!L116</f>
        <v>2e</v>
      </c>
      <c r="F116" s="163" t="str">
        <f t="shared" si="3"/>
        <v>17 - J13 - 8/7   2e</v>
      </c>
      <c r="H116" s="163">
        <f>'Hybrid - Mag - True - Stereo  '!N116</f>
        <v>8.1999999999999993</v>
      </c>
      <c r="I116" s="163">
        <f>'Hybrid - Mag - True - Stereo  '!O116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zoomScale="80" zoomScaleNormal="80" workbookViewId="0">
      <selection activeCell="Y9" sqref="Y9:Y42"/>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x14ac:dyDescent="0.25">
      <c r="H1" s="336" t="s">
        <v>1391</v>
      </c>
      <c r="L1" s="337" t="s">
        <v>1434</v>
      </c>
      <c r="M1" s="338" t="s">
        <v>1390</v>
      </c>
      <c r="T1" s="337" t="s">
        <v>1393</v>
      </c>
    </row>
    <row r="2" spans="3:26" ht="23.25" x14ac:dyDescent="0.35">
      <c r="C2" s="331" t="s">
        <v>813</v>
      </c>
      <c r="D2" s="331"/>
      <c r="E2" s="331"/>
      <c r="F2" s="331"/>
      <c r="G2" s="21" t="s">
        <v>1363</v>
      </c>
      <c r="H2" s="336"/>
      <c r="I2" s="339" t="s">
        <v>1389</v>
      </c>
      <c r="J2" s="339"/>
      <c r="K2" s="339"/>
      <c r="L2" s="337"/>
      <c r="M2" s="337"/>
      <c r="N2" s="104" t="s">
        <v>1362</v>
      </c>
      <c r="O2" s="104" t="s">
        <v>1366</v>
      </c>
      <c r="P2" s="21" t="str">
        <f>N2</f>
        <v>A-bot</v>
      </c>
      <c r="R2" s="21" t="str">
        <f>O2</f>
        <v>C-top</v>
      </c>
      <c r="T2" s="337"/>
      <c r="V2" s="1" t="s">
        <v>1282</v>
      </c>
      <c r="W2"/>
    </row>
    <row r="3" spans="3:26" ht="65.25" customHeight="1" thickBot="1" x14ac:dyDescent="0.35">
      <c r="C3" s="1" t="s">
        <v>237</v>
      </c>
      <c r="D3" s="1" t="s">
        <v>238</v>
      </c>
      <c r="E3" s="126" t="s">
        <v>239</v>
      </c>
      <c r="F3" s="126" t="s">
        <v>240</v>
      </c>
      <c r="H3" s="336"/>
      <c r="L3" s="337"/>
      <c r="M3" s="337"/>
      <c r="N3" s="14" t="s">
        <v>1386</v>
      </c>
      <c r="O3" s="14" t="s">
        <v>1386</v>
      </c>
      <c r="P3" s="21" t="s">
        <v>1386</v>
      </c>
      <c r="Q3" s="14" t="s">
        <v>1387</v>
      </c>
      <c r="R3" s="21" t="s">
        <v>1388</v>
      </c>
      <c r="S3" s="14" t="s">
        <v>1387</v>
      </c>
      <c r="T3" s="337"/>
      <c r="V3" s="2" t="s">
        <v>546</v>
      </c>
      <c r="W3" t="b">
        <v>1</v>
      </c>
    </row>
    <row r="4" spans="3:26" ht="15" customHeight="1" x14ac:dyDescent="0.25">
      <c r="C4" s="239" t="s">
        <v>241</v>
      </c>
      <c r="D4" s="240" t="s">
        <v>242</v>
      </c>
      <c r="E4" s="5" t="s">
        <v>243</v>
      </c>
      <c r="F4" s="6" t="s">
        <v>502</v>
      </c>
      <c r="G4" s="65" t="str">
        <f>IF(LEFT(F4,3)="2.5", MID(F4,7,2),LEFT(F4,2))</f>
        <v>11</v>
      </c>
      <c r="H4" s="14" t="s">
        <v>1359</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5">_xlfn._xlws.FILTER(_xlfn.UNIQUE(N4:N11),_xlfn.UNIQUE(N4:N11)&lt;&gt;"")</f>
        <v>7.6000000000000005</v>
      </c>
      <c r="Q4" s="14">
        <f>COUNTIF(N4:N12,P4)</f>
        <v>6</v>
      </c>
      <c r="R4" s="21" t="str" cm="1">
        <f t="array" ref="R4:R5">_xlfn._xlws.FILTER(_xlfn.UNIQUE(O4:O12),_xlfn.UNIQUE(O4:O12)&lt;&gt;"")</f>
        <v>|6.8|</v>
      </c>
      <c r="S4" s="14">
        <f>COUNTIF(O4:O12,R4)</f>
        <v>6</v>
      </c>
      <c r="T4" s="14">
        <f>COUNTA($G4:$G12)</f>
        <v>8</v>
      </c>
      <c r="V4" s="2" t="s">
        <v>545</v>
      </c>
      <c r="W4" s="2" t="s">
        <v>553</v>
      </c>
      <c r="Y4" s="332" t="s">
        <v>1326</v>
      </c>
      <c r="Z4" s="333"/>
    </row>
    <row r="5" spans="3:26" ht="15.75" thickBot="1" x14ac:dyDescent="0.3">
      <c r="C5" s="241" t="s">
        <v>244</v>
      </c>
      <c r="D5" s="242" t="s">
        <v>245</v>
      </c>
      <c r="E5" s="2" t="s">
        <v>246</v>
      </c>
      <c r="F5" s="8" t="s">
        <v>473</v>
      </c>
      <c r="G5" s="65" t="str">
        <f t="shared" ref="G5:G10" si="0">IF(LEFT(F5,3)="2.5", MID(F5,7,2),LEFT(F5,2))</f>
        <v xml:space="preserve">6 </v>
      </c>
      <c r="H5" s="2" t="s">
        <v>1359</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547</v>
      </c>
      <c r="W5" s="2" t="s">
        <v>553</v>
      </c>
      <c r="Y5" s="334"/>
      <c r="Z5" s="335"/>
    </row>
    <row r="6" spans="3:26" x14ac:dyDescent="0.25">
      <c r="C6" s="241" t="s">
        <v>247</v>
      </c>
      <c r="D6" s="242" t="s">
        <v>248</v>
      </c>
      <c r="E6" s="2" t="s">
        <v>249</v>
      </c>
      <c r="F6" s="8" t="s">
        <v>457</v>
      </c>
      <c r="G6" s="65" t="str">
        <f t="shared" si="0"/>
        <v xml:space="preserve">3 </v>
      </c>
      <c r="H6" s="2" t="s">
        <v>1359</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V6" s="102" t="s">
        <v>548</v>
      </c>
      <c r="W6" s="103" t="b">
        <v>1</v>
      </c>
    </row>
    <row r="7" spans="3:26" x14ac:dyDescent="0.25">
      <c r="C7" s="241" t="s">
        <v>250</v>
      </c>
      <c r="D7" s="242" t="s">
        <v>251</v>
      </c>
      <c r="E7" s="2" t="s">
        <v>252</v>
      </c>
      <c r="F7" s="8" t="s">
        <v>472</v>
      </c>
      <c r="G7" s="65" t="str">
        <f t="shared" si="0"/>
        <v xml:space="preserve">6 </v>
      </c>
      <c r="H7" s="2" t="s">
        <v>1359</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549</v>
      </c>
      <c r="W7" s="2" t="s">
        <v>553</v>
      </c>
    </row>
    <row r="8" spans="3:26" x14ac:dyDescent="0.25">
      <c r="C8" s="241" t="s">
        <v>253</v>
      </c>
      <c r="D8" s="242" t="s">
        <v>254</v>
      </c>
      <c r="E8" s="2" t="s">
        <v>255</v>
      </c>
      <c r="F8" s="8" t="s">
        <v>458</v>
      </c>
      <c r="G8" s="65" t="str">
        <f t="shared" si="0"/>
        <v xml:space="preserve">3 </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6" x14ac:dyDescent="0.25">
      <c r="C9" s="241" t="s">
        <v>256</v>
      </c>
      <c r="D9" s="242" t="s">
        <v>257</v>
      </c>
      <c r="E9" s="2" t="s">
        <v>258</v>
      </c>
      <c r="F9" s="8" t="s">
        <v>440</v>
      </c>
      <c r="G9" s="65" t="str">
        <f t="shared" si="0"/>
        <v xml:space="preserve">1 </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6" x14ac:dyDescent="0.25">
      <c r="C10" s="241" t="s">
        <v>318</v>
      </c>
      <c r="D10" s="242" t="s">
        <v>319</v>
      </c>
      <c r="E10" s="2" t="s">
        <v>320</v>
      </c>
      <c r="F10" s="8" t="s">
        <v>501</v>
      </c>
      <c r="G10" s="65" t="str">
        <f t="shared" si="0"/>
        <v>11</v>
      </c>
      <c r="H10" s="2" t="s">
        <v>1359</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25">
      <c r="C11" s="244" t="s">
        <v>318</v>
      </c>
      <c r="D11" s="245" t="s">
        <v>319</v>
      </c>
      <c r="E11" s="245" t="s">
        <v>320</v>
      </c>
      <c r="F11" s="246" t="s">
        <v>529</v>
      </c>
      <c r="G11" s="65" t="str">
        <f t="shared" ref="G11" si="1">IF(LEFT(F11,3)="2.5", MID(F11,7,2),LEFT(F11,2))</f>
        <v>11</v>
      </c>
      <c r="H11" s="2" t="s">
        <v>1359</v>
      </c>
      <c r="I11" s="93"/>
      <c r="J11" s="2"/>
      <c r="K11" s="2"/>
      <c r="L11" s="14" t="str" cm="1">
        <f t="array" ref="L11">INDEX(Cable_L!$B$3:$B$80,MATCH(1,COUNTIFS($G11,Cable_L!$A$3:$A$80,$H11,Cable_L!$C$3:$C$80),0))</f>
        <v>2a</v>
      </c>
      <c r="V11" s="2" t="s">
        <v>552</v>
      </c>
      <c r="W11" s="2" t="s">
        <v>553</v>
      </c>
      <c r="X11" s="2" t="s">
        <v>422</v>
      </c>
      <c r="Y11" s="2"/>
      <c r="Z11" s="2" t="s">
        <v>1283</v>
      </c>
    </row>
    <row r="12" spans="3:26" s="35" customFormat="1" x14ac:dyDescent="0.25">
      <c r="C12" s="247" t="s">
        <v>406</v>
      </c>
      <c r="D12" s="253"/>
      <c r="E12" s="253" t="s">
        <v>666</v>
      </c>
      <c r="F12" s="254"/>
      <c r="G12" s="65"/>
      <c r="H12" s="2"/>
      <c r="I12" s="2"/>
      <c r="J12" s="2"/>
      <c r="K12" s="2"/>
      <c r="L12" s="14"/>
      <c r="M12" s="21"/>
      <c r="N12" s="14"/>
      <c r="O12" s="14"/>
      <c r="P12" s="21"/>
      <c r="Q12" s="14"/>
      <c r="R12" s="21"/>
      <c r="S12" s="14"/>
      <c r="T12" s="14"/>
      <c r="U12" s="14"/>
      <c r="V12" s="14"/>
      <c r="W12" s="14"/>
      <c r="X12" s="32"/>
      <c r="Y12" s="32"/>
      <c r="Z12" s="32"/>
    </row>
    <row r="13" spans="3:26" x14ac:dyDescent="0.25">
      <c r="C13" s="242"/>
      <c r="D13" s="242"/>
      <c r="E13" s="2"/>
      <c r="G13" s="65"/>
      <c r="H13" s="2"/>
      <c r="I13" s="2"/>
      <c r="J13" s="2"/>
      <c r="K13" s="2"/>
      <c r="X13" s="2"/>
      <c r="Y13" s="2"/>
      <c r="Z13" s="2"/>
    </row>
    <row r="14" spans="3:26" x14ac:dyDescent="0.25">
      <c r="C14" s="239" t="s">
        <v>259</v>
      </c>
      <c r="D14" s="240" t="s">
        <v>260</v>
      </c>
      <c r="E14" s="5" t="s">
        <v>261</v>
      </c>
      <c r="F14" s="6" t="s">
        <v>500</v>
      </c>
      <c r="G14" s="65" t="str">
        <f t="shared" ref="G14:G25" si="2">IF(LEFT(F14,3)="2.5", MID(F14,7,2),LEFT(F14,2))</f>
        <v>11</v>
      </c>
      <c r="H14" s="2" t="s">
        <v>1359</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5">_xlfn._xlws.FILTER(_xlfn.UNIQUE(N14:N25),_xlfn.UNIQUE(N14:N25)&lt;&gt;"")</f>
        <v>7.6000000000000005</v>
      </c>
      <c r="Q14" s="14">
        <f>COUNTIF(N14:N25,P14)</f>
        <v>7</v>
      </c>
      <c r="R14" s="21" t="str" cm="1">
        <f t="array" ref="R14:R15">_xlfn._xlws.FILTER(_xlfn.UNIQUE(O14:O25),_xlfn.UNIQUE(O14:O25)&lt;&gt;"")</f>
        <v>|6.8|</v>
      </c>
      <c r="S14" s="14">
        <f>COUNTIF(O14:O25,R14)</f>
        <v>7</v>
      </c>
      <c r="T14" s="14">
        <f>COUNTA($G14:$G25)</f>
        <v>12</v>
      </c>
      <c r="V14" s="62" t="s">
        <v>1394</v>
      </c>
      <c r="X14" s="2" t="s">
        <v>432</v>
      </c>
      <c r="Y14" s="2"/>
    </row>
    <row r="15" spans="3:26" x14ac:dyDescent="0.25">
      <c r="C15" s="244" t="s">
        <v>259</v>
      </c>
      <c r="D15" s="245" t="s">
        <v>260</v>
      </c>
      <c r="E15" s="245" t="s">
        <v>261</v>
      </c>
      <c r="F15" s="246" t="s">
        <v>528</v>
      </c>
      <c r="G15" s="65" t="str">
        <f t="shared" si="2"/>
        <v>11</v>
      </c>
      <c r="H15" s="2" t="s">
        <v>1359</v>
      </c>
      <c r="I15" s="95"/>
      <c r="J15" s="2"/>
      <c r="K15" s="2"/>
      <c r="L15" s="14" t="str" cm="1">
        <f t="array" ref="L15">INDEX(Cable_L!$B$3:$B$80,MATCH(1,COUNTIFS($G15,Cable_L!$A$3:$A$80,$H15,Cable_L!$C$3:$C$80),0))</f>
        <v>2a</v>
      </c>
      <c r="P15" s="21">
        <v>7.2</v>
      </c>
      <c r="Q15" s="14">
        <f>COUNTIF(N14:N25,P15)</f>
        <v>1</v>
      </c>
      <c r="R15" s="21" t="str">
        <v>|6.4|</v>
      </c>
      <c r="S15" s="14">
        <f>COUNTIF(O14:O25,R15)</f>
        <v>1</v>
      </c>
      <c r="X15" s="2" t="s">
        <v>422</v>
      </c>
      <c r="Y15" s="2"/>
      <c r="Z15" s="2" t="s">
        <v>1283</v>
      </c>
    </row>
    <row r="16" spans="3:26" x14ac:dyDescent="0.25">
      <c r="C16" s="241" t="s">
        <v>262</v>
      </c>
      <c r="D16" s="242" t="s">
        <v>263</v>
      </c>
      <c r="E16" s="2" t="s">
        <v>264</v>
      </c>
      <c r="F16" s="8" t="s">
        <v>474</v>
      </c>
      <c r="G16" s="65" t="str">
        <f t="shared" si="2"/>
        <v xml:space="preserve">6 </v>
      </c>
      <c r="H16" s="2" t="s">
        <v>1359</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row>
    <row r="17" spans="3:26" x14ac:dyDescent="0.25">
      <c r="C17" s="241" t="s">
        <v>265</v>
      </c>
      <c r="D17" s="242" t="s">
        <v>266</v>
      </c>
      <c r="E17" s="2" t="s">
        <v>267</v>
      </c>
      <c r="F17" s="8" t="s">
        <v>454</v>
      </c>
      <c r="G17" s="65" t="str">
        <f t="shared" si="2"/>
        <v xml:space="preserve">3 </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41" t="s">
        <v>268</v>
      </c>
      <c r="D18" s="242" t="s">
        <v>269</v>
      </c>
      <c r="E18" s="2" t="s">
        <v>270</v>
      </c>
      <c r="F18" s="8" t="s">
        <v>497</v>
      </c>
      <c r="G18" s="65" t="str">
        <f t="shared" si="2"/>
        <v xml:space="preserve">9 </v>
      </c>
      <c r="H18" s="2" t="s">
        <v>1359</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25">
      <c r="C19" s="244" t="s">
        <v>268</v>
      </c>
      <c r="D19" s="245" t="s">
        <v>269</v>
      </c>
      <c r="E19" s="245" t="s">
        <v>270</v>
      </c>
      <c r="F19" s="246" t="s">
        <v>523</v>
      </c>
      <c r="G19" s="65" t="str">
        <f t="shared" si="2"/>
        <v xml:space="preserve">9 </v>
      </c>
      <c r="H19" s="2" t="s">
        <v>1359</v>
      </c>
      <c r="I19" s="93"/>
      <c r="J19" s="2"/>
      <c r="K19" s="2"/>
      <c r="L19" s="14" t="str" cm="1">
        <f t="array" ref="L19">INDEX(Cable_L!$B$3:$B$80,MATCH(1,COUNTIFS($G19,Cable_L!$A$3:$A$80,$H19,Cable_L!$C$3:$C$80),0))</f>
        <v>2a</v>
      </c>
      <c r="M19" s="21" cm="1">
        <f t="array" ref="M19:M23">_xlfn._xlws.SORT(VALUE(_xlfn.UNIQUE(G14:G25)))</f>
        <v>1</v>
      </c>
      <c r="X19" s="2" t="s">
        <v>422</v>
      </c>
      <c r="Y19" s="2"/>
      <c r="Z19" s="2" t="s">
        <v>1283</v>
      </c>
    </row>
    <row r="20" spans="3:26" x14ac:dyDescent="0.25">
      <c r="C20" s="241" t="s">
        <v>271</v>
      </c>
      <c r="D20" s="242" t="s">
        <v>272</v>
      </c>
      <c r="E20" s="2" t="s">
        <v>273</v>
      </c>
      <c r="F20" s="8" t="s">
        <v>456</v>
      </c>
      <c r="G20" s="65" t="str">
        <f t="shared" si="2"/>
        <v xml:space="preserve">3 </v>
      </c>
      <c r="H20" s="2" t="s">
        <v>1359</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41" t="s">
        <v>274</v>
      </c>
      <c r="D21" s="242" t="s">
        <v>275</v>
      </c>
      <c r="E21" s="2" t="s">
        <v>276</v>
      </c>
      <c r="F21" s="8" t="s">
        <v>439</v>
      </c>
      <c r="G21" s="65" t="str">
        <f t="shared" si="2"/>
        <v xml:space="preserve">1 </v>
      </c>
      <c r="H21" s="2" t="s">
        <v>1359</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41" t="s">
        <v>306</v>
      </c>
      <c r="D22" s="242" t="s">
        <v>307</v>
      </c>
      <c r="E22" s="2" t="s">
        <v>308</v>
      </c>
      <c r="F22" s="8" t="s">
        <v>494</v>
      </c>
      <c r="G22" s="65" t="str">
        <f t="shared" si="2"/>
        <v xml:space="preserve">9 </v>
      </c>
      <c r="H22" s="2" t="s">
        <v>1359</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25">
      <c r="C23" s="244" t="s">
        <v>306</v>
      </c>
      <c r="D23" s="245" t="s">
        <v>307</v>
      </c>
      <c r="E23" s="245" t="s">
        <v>308</v>
      </c>
      <c r="F23" s="246" t="s">
        <v>521</v>
      </c>
      <c r="G23" s="65" t="str">
        <f t="shared" si="2"/>
        <v xml:space="preserve">9 </v>
      </c>
      <c r="H23" s="2" t="s">
        <v>1359</v>
      </c>
      <c r="I23" s="93"/>
      <c r="J23" s="2"/>
      <c r="L23" s="14" t="str" cm="1">
        <f t="array" ref="L23">INDEX(Cable_L!$B$3:$B$80,MATCH(1,COUNTIFS($G23,Cable_L!$A$3:$A$80,$H23,Cable_L!$C$3:$C$80),0))</f>
        <v>2a</v>
      </c>
      <c r="M23" s="21">
        <v>11</v>
      </c>
      <c r="X23" s="2" t="s">
        <v>422</v>
      </c>
      <c r="Y23" s="2"/>
      <c r="Z23" s="2" t="s">
        <v>1283</v>
      </c>
    </row>
    <row r="24" spans="3:26" x14ac:dyDescent="0.25">
      <c r="C24" s="241" t="s">
        <v>309</v>
      </c>
      <c r="D24" s="242" t="s">
        <v>310</v>
      </c>
      <c r="E24" s="2" t="s">
        <v>311</v>
      </c>
      <c r="F24" s="8" t="s">
        <v>496</v>
      </c>
      <c r="G24" s="65" t="str">
        <f t="shared" si="2"/>
        <v xml:space="preserve">9 </v>
      </c>
      <c r="H24" s="2" t="s">
        <v>1359</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25">
      <c r="C25" s="252" t="s">
        <v>309</v>
      </c>
      <c r="D25" s="248" t="s">
        <v>310</v>
      </c>
      <c r="E25" s="248" t="s">
        <v>311</v>
      </c>
      <c r="F25" s="250" t="s">
        <v>522</v>
      </c>
      <c r="G25" s="65" t="str">
        <f t="shared" si="2"/>
        <v xml:space="preserve">9 </v>
      </c>
      <c r="H25" s="2" t="s">
        <v>1359</v>
      </c>
      <c r="I25" s="93"/>
      <c r="J25" s="2"/>
      <c r="K25" s="2"/>
      <c r="L25" s="14" t="str" cm="1">
        <f t="array" ref="L25">INDEX(Cable_L!$B$3:$B$80,MATCH(1,COUNTIFS($G25,Cable_L!$A$3:$A$80,$H25,Cable_L!$C$3:$C$80),0))</f>
        <v>2a</v>
      </c>
      <c r="X25" s="2" t="s">
        <v>422</v>
      </c>
      <c r="Y25" s="2"/>
      <c r="Z25" s="2" t="s">
        <v>1283</v>
      </c>
    </row>
    <row r="26" spans="3:26" x14ac:dyDescent="0.25">
      <c r="C26" s="242"/>
      <c r="D26" s="242"/>
      <c r="E26" s="2"/>
      <c r="G26" s="65"/>
      <c r="H26" s="2"/>
      <c r="I26" s="2"/>
      <c r="J26" s="2"/>
      <c r="K26" s="2"/>
      <c r="X26" s="2"/>
      <c r="Y26" s="2"/>
      <c r="Z26" s="2"/>
    </row>
    <row r="27" spans="3:26" x14ac:dyDescent="0.25">
      <c r="C27" s="239" t="s">
        <v>277</v>
      </c>
      <c r="D27" s="240" t="s">
        <v>278</v>
      </c>
      <c r="E27" s="5" t="s">
        <v>279</v>
      </c>
      <c r="F27" s="6" t="s">
        <v>498</v>
      </c>
      <c r="G27" s="65" t="str">
        <f t="shared" ref="G27:G38" si="3">IF(LEFT(F27,3)="2.5", MID(F27,7,2),LEFT(F27,2))</f>
        <v>10</v>
      </c>
      <c r="H27" s="2" t="s">
        <v>1359</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_xlfn._xlws.FILTER(_xlfn.UNIQUE(N27:N39),_xlfn.UNIQUE(N27:N39)&lt;&gt;"")</f>
        <v>7.6000000000000005</v>
      </c>
      <c r="Q27" s="14">
        <f>COUNTIF(N27:N39,P27)</f>
        <v>8</v>
      </c>
      <c r="R27" s="21" t="str" cm="1">
        <f t="array" ref="R27">_xlfn._xlws.FILTER(_xlfn.UNIQUE(O27:O39),_xlfn.UNIQUE(O27:O39)&lt;&gt;"")</f>
        <v>|6.8|</v>
      </c>
      <c r="S27" s="14">
        <f>COUNTIF(O27:O39,R27)</f>
        <v>8</v>
      </c>
      <c r="T27" s="14">
        <f>COUNTA($G27:$G38)</f>
        <v>12</v>
      </c>
      <c r="X27" s="2" t="s">
        <v>432</v>
      </c>
      <c r="Y27" s="2"/>
    </row>
    <row r="28" spans="3:26" x14ac:dyDescent="0.25">
      <c r="C28" s="244" t="s">
        <v>277</v>
      </c>
      <c r="D28" s="245" t="s">
        <v>278</v>
      </c>
      <c r="E28" s="245" t="s">
        <v>279</v>
      </c>
      <c r="F28" s="246" t="s">
        <v>527</v>
      </c>
      <c r="G28" s="65" t="str">
        <f t="shared" si="3"/>
        <v>10</v>
      </c>
      <c r="H28" s="2" t="s">
        <v>1359</v>
      </c>
      <c r="I28" s="95"/>
      <c r="J28" s="2"/>
      <c r="K28" s="2"/>
      <c r="L28" s="14" t="str" cm="1">
        <f t="array" ref="L28">INDEX(Cable_L!$B$3:$B$80,MATCH(1,COUNTIFS($G28,Cable_L!$A$3:$A$80,$H28,Cable_L!$C$3:$C$80),0))</f>
        <v>2a</v>
      </c>
      <c r="X28" s="2" t="s">
        <v>422</v>
      </c>
      <c r="Y28" s="2"/>
      <c r="Z28" s="2" t="s">
        <v>1283</v>
      </c>
    </row>
    <row r="29" spans="3:26" x14ac:dyDescent="0.25">
      <c r="C29" s="241" t="s">
        <v>280</v>
      </c>
      <c r="D29" s="242" t="s">
        <v>281</v>
      </c>
      <c r="E29" s="2" t="s">
        <v>282</v>
      </c>
      <c r="F29" s="8" t="s">
        <v>475</v>
      </c>
      <c r="G29" s="65" t="str">
        <f t="shared" si="3"/>
        <v xml:space="preserve">6 </v>
      </c>
      <c r="H29" s="2" t="s">
        <v>1359</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41" t="s">
        <v>283</v>
      </c>
      <c r="D30" s="242" t="s">
        <v>284</v>
      </c>
      <c r="E30" s="2" t="s">
        <v>285</v>
      </c>
      <c r="F30" s="8" t="s">
        <v>453</v>
      </c>
      <c r="G30" s="65" t="str">
        <f t="shared" si="3"/>
        <v xml:space="preserve">3 </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41" t="s">
        <v>286</v>
      </c>
      <c r="D31" s="242" t="s">
        <v>287</v>
      </c>
      <c r="E31" s="2" t="s">
        <v>288</v>
      </c>
      <c r="F31" s="8" t="s">
        <v>490</v>
      </c>
      <c r="G31" s="65" t="str">
        <f t="shared" si="3"/>
        <v>10</v>
      </c>
      <c r="H31" s="2" t="s">
        <v>1359</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25">
      <c r="C32" s="244" t="s">
        <v>286</v>
      </c>
      <c r="D32" s="245" t="s">
        <v>287</v>
      </c>
      <c r="E32" s="245" t="s">
        <v>288</v>
      </c>
      <c r="F32" s="246" t="s">
        <v>525</v>
      </c>
      <c r="G32" s="65" t="str">
        <f t="shared" si="3"/>
        <v>10</v>
      </c>
      <c r="H32" s="2" t="s">
        <v>1359</v>
      </c>
      <c r="I32" s="93"/>
      <c r="J32" s="2"/>
      <c r="K32" s="2"/>
      <c r="L32" s="14" t="str" cm="1">
        <f t="array" ref="L32">INDEX(Cable_L!$B$3:$B$80,MATCH(1,COUNTIFS($G32,Cable_L!$A$3:$A$80,$H32,Cable_L!$C$3:$C$80),0))</f>
        <v>2a</v>
      </c>
      <c r="M32" s="21" cm="1">
        <f t="array" ref="M32:M35">_xlfn._xlws.SORT(VALUE(_xlfn.UNIQUE(G27:G39)))</f>
        <v>3</v>
      </c>
      <c r="X32" s="2" t="s">
        <v>422</v>
      </c>
      <c r="Y32" s="2"/>
      <c r="Z32" s="2" t="s">
        <v>1283</v>
      </c>
    </row>
    <row r="33" spans="3:26" x14ac:dyDescent="0.25">
      <c r="C33" s="241" t="s">
        <v>289</v>
      </c>
      <c r="D33" s="242" t="s">
        <v>290</v>
      </c>
      <c r="E33" s="2" t="s">
        <v>291</v>
      </c>
      <c r="F33" s="8" t="s">
        <v>495</v>
      </c>
      <c r="G33" s="65" t="str">
        <f t="shared" si="3"/>
        <v xml:space="preserve">9 </v>
      </c>
      <c r="H33" s="2" t="s">
        <v>1359</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25">
      <c r="C34" s="244" t="s">
        <v>289</v>
      </c>
      <c r="D34" s="245" t="s">
        <v>290</v>
      </c>
      <c r="E34" s="245" t="s">
        <v>291</v>
      </c>
      <c r="F34" s="246" t="s">
        <v>520</v>
      </c>
      <c r="G34" s="65" t="str">
        <f t="shared" si="3"/>
        <v xml:space="preserve">9 </v>
      </c>
      <c r="H34" s="2" t="s">
        <v>1359</v>
      </c>
      <c r="I34" s="93"/>
      <c r="J34" s="2"/>
      <c r="K34" s="2"/>
      <c r="L34" s="14" t="str" cm="1">
        <f t="array" ref="L34">INDEX(Cable_L!$B$3:$B$80,MATCH(1,COUNTIFS($G34,Cable_L!$A$3:$A$80,$H34,Cable_L!$C$3:$C$80),0))</f>
        <v>2a</v>
      </c>
      <c r="M34" s="21">
        <v>9</v>
      </c>
      <c r="X34" s="2" t="s">
        <v>422</v>
      </c>
      <c r="Y34" s="2"/>
      <c r="Z34" s="2" t="s">
        <v>1283</v>
      </c>
    </row>
    <row r="35" spans="3:26" x14ac:dyDescent="0.25">
      <c r="C35" s="241" t="s">
        <v>292</v>
      </c>
      <c r="D35" s="242" t="s">
        <v>293</v>
      </c>
      <c r="E35" s="2" t="s">
        <v>294</v>
      </c>
      <c r="F35" s="8" t="s">
        <v>455</v>
      </c>
      <c r="G35" s="65" t="str">
        <f t="shared" si="3"/>
        <v xml:space="preserve">3 </v>
      </c>
      <c r="H35" s="2" t="s">
        <v>1359</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41" t="s">
        <v>312</v>
      </c>
      <c r="D36" s="242" t="s">
        <v>313</v>
      </c>
      <c r="E36" s="2" t="s">
        <v>314</v>
      </c>
      <c r="F36" s="8" t="s">
        <v>499</v>
      </c>
      <c r="G36" s="65" t="str">
        <f t="shared" si="3"/>
        <v>10</v>
      </c>
      <c r="H36" s="2" t="s">
        <v>1359</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25">
      <c r="C37" s="244" t="s">
        <v>312</v>
      </c>
      <c r="D37" s="245" t="s">
        <v>313</v>
      </c>
      <c r="E37" s="245" t="s">
        <v>314</v>
      </c>
      <c r="F37" s="246" t="s">
        <v>526</v>
      </c>
      <c r="G37" s="65" t="str">
        <f t="shared" si="3"/>
        <v>10</v>
      </c>
      <c r="H37" s="2" t="s">
        <v>1359</v>
      </c>
      <c r="I37" s="93"/>
      <c r="J37" s="2"/>
      <c r="K37" s="2"/>
      <c r="L37" s="14" t="str" cm="1">
        <f t="array" ref="L37">INDEX(Cable_L!$B$3:$B$80,MATCH(1,COUNTIFS($G37,Cable_L!$A$3:$A$80,$H37,Cable_L!$C$3:$C$80),0))</f>
        <v>2a</v>
      </c>
      <c r="X37" s="2" t="s">
        <v>422</v>
      </c>
      <c r="Y37" s="2"/>
      <c r="Z37" s="2" t="s">
        <v>1283</v>
      </c>
    </row>
    <row r="38" spans="3:26" x14ac:dyDescent="0.25">
      <c r="C38" s="241" t="s">
        <v>315</v>
      </c>
      <c r="D38" s="242" t="s">
        <v>316</v>
      </c>
      <c r="E38" s="2" t="s">
        <v>317</v>
      </c>
      <c r="F38" s="8" t="s">
        <v>493</v>
      </c>
      <c r="G38" s="65" t="str">
        <f t="shared" si="3"/>
        <v>10</v>
      </c>
      <c r="H38" s="2" t="s">
        <v>1359</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25">
      <c r="C39" s="252" t="s">
        <v>315</v>
      </c>
      <c r="D39" s="248" t="s">
        <v>316</v>
      </c>
      <c r="E39" s="248" t="s">
        <v>317</v>
      </c>
      <c r="F39" s="250" t="s">
        <v>524</v>
      </c>
      <c r="G39" s="65" t="str">
        <f t="shared" ref="G39" si="4">IF(LEFT(F39,3)="2.5", MID(F39,7,2),LEFT(F39,2))</f>
        <v>10</v>
      </c>
      <c r="H39" s="2" t="s">
        <v>1359</v>
      </c>
      <c r="I39" s="93"/>
      <c r="J39" s="2"/>
      <c r="K39" s="2"/>
      <c r="L39" s="14" t="str" cm="1">
        <f t="array" ref="L39">INDEX(Cable_L!$B$3:$B$80,MATCH(1,COUNTIFS($G39,Cable_L!$A$3:$A$80,$H39,Cable_L!$C$3:$C$80),0))</f>
        <v>2a</v>
      </c>
      <c r="X39" s="2" t="s">
        <v>422</v>
      </c>
      <c r="Y39" s="2"/>
      <c r="Z39" s="2" t="s">
        <v>1283</v>
      </c>
    </row>
    <row r="40" spans="3:26" x14ac:dyDescent="0.25">
      <c r="C40" s="242"/>
      <c r="D40" s="242"/>
      <c r="E40" s="2"/>
      <c r="G40" s="65"/>
      <c r="H40" s="2"/>
      <c r="I40" s="2"/>
      <c r="J40" s="2"/>
      <c r="K40" s="2"/>
    </row>
    <row r="41" spans="3:26" x14ac:dyDescent="0.25">
      <c r="C41" s="239" t="s">
        <v>295</v>
      </c>
      <c r="D41" s="240" t="s">
        <v>296</v>
      </c>
      <c r="E41" s="5" t="s">
        <v>436</v>
      </c>
      <c r="F41" s="6" t="s">
        <v>437</v>
      </c>
      <c r="G41" s="65" t="str">
        <f t="shared" ref="G41:G45" si="5">IF(LEFT(F41,3)="2.5", MID(F41,7,2),LEFT(F41,2))</f>
        <v xml:space="preserve">1 </v>
      </c>
      <c r="H41" s="2" t="s">
        <v>1358</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41" t="s">
        <v>297</v>
      </c>
      <c r="D42" s="242" t="s">
        <v>298</v>
      </c>
      <c r="E42" s="2" t="s">
        <v>299</v>
      </c>
      <c r="F42" s="8" t="s">
        <v>438</v>
      </c>
      <c r="G42" s="65" t="str">
        <f t="shared" si="5"/>
        <v xml:space="preserve">1 </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41" t="s">
        <v>300</v>
      </c>
      <c r="D43" s="242" t="s">
        <v>301</v>
      </c>
      <c r="E43" s="2" t="s">
        <v>302</v>
      </c>
      <c r="F43" s="8" t="s">
        <v>441</v>
      </c>
      <c r="G43" s="65" t="str">
        <f t="shared" si="5"/>
        <v xml:space="preserve">1 </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41" t="s">
        <v>406</v>
      </c>
      <c r="D44" s="242"/>
      <c r="E44" s="2" t="s">
        <v>1327</v>
      </c>
      <c r="F44" s="8"/>
      <c r="G44" s="65"/>
      <c r="H44" s="2"/>
      <c r="I44" s="2"/>
      <c r="J44" s="2"/>
      <c r="K44" s="2"/>
    </row>
    <row r="45" spans="3:26" x14ac:dyDescent="0.25">
      <c r="C45" s="241" t="s">
        <v>303</v>
      </c>
      <c r="D45" s="242" t="s">
        <v>304</v>
      </c>
      <c r="E45" s="2" t="s">
        <v>305</v>
      </c>
      <c r="F45" s="8" t="s">
        <v>443</v>
      </c>
      <c r="G45" s="65" t="str">
        <f t="shared" si="5"/>
        <v xml:space="preserve">1 </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41" t="s">
        <v>406</v>
      </c>
      <c r="D46" s="242"/>
      <c r="E46" s="2" t="s">
        <v>1328</v>
      </c>
      <c r="F46" s="8"/>
      <c r="G46" s="65"/>
      <c r="H46" s="2"/>
      <c r="I46" s="2"/>
      <c r="J46" s="2"/>
      <c r="K46" s="2"/>
    </row>
    <row r="47" spans="3:26" x14ac:dyDescent="0.25">
      <c r="C47" s="241" t="s">
        <v>406</v>
      </c>
      <c r="D47" s="242"/>
      <c r="E47" s="2" t="s">
        <v>1329</v>
      </c>
      <c r="F47" s="8"/>
      <c r="G47" s="65"/>
      <c r="H47" s="2"/>
      <c r="I47" s="2"/>
      <c r="J47" s="2"/>
      <c r="K47" s="2"/>
    </row>
    <row r="48" spans="3:26" x14ac:dyDescent="0.25">
      <c r="C48" s="247" t="s">
        <v>406</v>
      </c>
      <c r="D48" s="253"/>
      <c r="E48" s="10" t="s">
        <v>1330</v>
      </c>
      <c r="F48" s="11"/>
      <c r="G48" s="65"/>
      <c r="H48" s="2"/>
      <c r="I48" s="2"/>
      <c r="J48" s="2"/>
      <c r="K48" s="2"/>
    </row>
    <row r="49" spans="3:20" x14ac:dyDescent="0.25">
      <c r="C49" s="242"/>
      <c r="D49" s="242"/>
      <c r="E49" s="2"/>
      <c r="G49" s="65"/>
      <c r="H49" s="2"/>
      <c r="I49" s="2"/>
      <c r="J49" s="2"/>
      <c r="K49" s="2"/>
    </row>
    <row r="50" spans="3:20" x14ac:dyDescent="0.25">
      <c r="C50" s="239" t="s">
        <v>321</v>
      </c>
      <c r="D50" s="240" t="s">
        <v>242</v>
      </c>
      <c r="E50" s="5" t="s">
        <v>322</v>
      </c>
      <c r="F50" s="6" t="s">
        <v>507</v>
      </c>
      <c r="G50" s="65" t="str">
        <f t="shared" ref="G50:G54" si="6">IF(LEFT(F50,3)="2.5", MID(F50,7,2),LEFT(F50,2))</f>
        <v>12</v>
      </c>
      <c r="H50" s="2" t="s">
        <v>1359</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41" t="s">
        <v>323</v>
      </c>
      <c r="D51" s="242" t="s">
        <v>245</v>
      </c>
      <c r="E51" s="2" t="s">
        <v>324</v>
      </c>
      <c r="F51" s="8" t="s">
        <v>477</v>
      </c>
      <c r="G51" s="65" t="str">
        <f t="shared" si="6"/>
        <v xml:space="preserve">7 </v>
      </c>
      <c r="H51" s="2" t="s">
        <v>1359</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41" t="s">
        <v>325</v>
      </c>
      <c r="D52" s="242" t="s">
        <v>248</v>
      </c>
      <c r="E52" s="2" t="s">
        <v>326</v>
      </c>
      <c r="F52" s="8" t="s">
        <v>463</v>
      </c>
      <c r="G52" s="65" t="str">
        <f t="shared" si="6"/>
        <v xml:space="preserve">4 </v>
      </c>
      <c r="H52" s="2" t="s">
        <v>1359</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41" t="s">
        <v>327</v>
      </c>
      <c r="D53" s="242" t="s">
        <v>251</v>
      </c>
      <c r="E53" s="2" t="s">
        <v>328</v>
      </c>
      <c r="F53" s="8" t="s">
        <v>476</v>
      </c>
      <c r="G53" s="65" t="str">
        <f t="shared" si="6"/>
        <v xml:space="preserve">7 </v>
      </c>
      <c r="H53" s="2" t="s">
        <v>1359</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41" t="s">
        <v>329</v>
      </c>
      <c r="D54" s="242" t="s">
        <v>254</v>
      </c>
      <c r="E54" s="2" t="s">
        <v>330</v>
      </c>
      <c r="F54" s="8" t="s">
        <v>464</v>
      </c>
      <c r="G54" s="65" t="str">
        <f t="shared" si="6"/>
        <v xml:space="preserve">4 </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331</v>
      </c>
      <c r="D55" s="242" t="s">
        <v>257</v>
      </c>
      <c r="E55" s="2" t="s">
        <v>332</v>
      </c>
      <c r="F55" s="8" t="s">
        <v>448</v>
      </c>
      <c r="G55" s="65" t="str">
        <f t="shared" ref="G55" si="7">IF(LEFT(F55,3)="2.5", MID(F55,7,2),LEFT(F55,2))</f>
        <v xml:space="preserve">2 </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1335</v>
      </c>
      <c r="F56" s="8"/>
      <c r="G56" s="65"/>
      <c r="H56" s="2"/>
      <c r="I56" s="2"/>
      <c r="J56" s="2"/>
      <c r="K56" s="2"/>
    </row>
    <row r="57" spans="3:20" x14ac:dyDescent="0.25">
      <c r="C57" s="247" t="s">
        <v>406</v>
      </c>
      <c r="D57" s="253"/>
      <c r="E57" s="10" t="s">
        <v>1336</v>
      </c>
      <c r="F57" s="11"/>
      <c r="G57" s="65"/>
      <c r="H57" s="2"/>
      <c r="I57" s="2"/>
      <c r="J57" s="2"/>
      <c r="K57" s="2"/>
    </row>
    <row r="58" spans="3:20" x14ac:dyDescent="0.25">
      <c r="C58" s="242"/>
      <c r="D58" s="242"/>
      <c r="E58" s="2"/>
      <c r="G58" s="65"/>
      <c r="H58" s="2"/>
      <c r="I58" s="2"/>
      <c r="J58" s="2"/>
      <c r="K58" s="2"/>
    </row>
    <row r="59" spans="3:20" x14ac:dyDescent="0.25">
      <c r="C59" s="239" t="s">
        <v>333</v>
      </c>
      <c r="D59" s="240" t="s">
        <v>260</v>
      </c>
      <c r="E59" s="5" t="s">
        <v>334</v>
      </c>
      <c r="F59" s="6" t="s">
        <v>508</v>
      </c>
      <c r="G59" s="65" t="str">
        <f t="shared" ref="G59:G64" si="8">IF(LEFT(F59,3)="2.5", MID(F59,7,2),LEFT(F59,2))</f>
        <v>12</v>
      </c>
      <c r="H59" s="2" t="s">
        <v>1359</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41" t="s">
        <v>335</v>
      </c>
      <c r="D60" s="242" t="s">
        <v>263</v>
      </c>
      <c r="E60" s="2" t="s">
        <v>336</v>
      </c>
      <c r="F60" s="8" t="s">
        <v>478</v>
      </c>
      <c r="G60" s="65" t="str">
        <f t="shared" si="8"/>
        <v xml:space="preserve">7 </v>
      </c>
      <c r="H60" s="2" t="s">
        <v>1359</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41" t="s">
        <v>337</v>
      </c>
      <c r="D61" s="242" t="s">
        <v>266</v>
      </c>
      <c r="E61" s="2" t="s">
        <v>338</v>
      </c>
      <c r="F61" s="8" t="s">
        <v>460</v>
      </c>
      <c r="G61" s="65" t="str">
        <f t="shared" si="8"/>
        <v xml:space="preserve">4 </v>
      </c>
      <c r="H61" s="2" t="s">
        <v>1359</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41" t="s">
        <v>339</v>
      </c>
      <c r="D62" s="242" t="s">
        <v>269</v>
      </c>
      <c r="E62" s="2" t="s">
        <v>340</v>
      </c>
      <c r="F62" s="8" t="s">
        <v>481</v>
      </c>
      <c r="G62" s="65" t="str">
        <f t="shared" si="8"/>
        <v xml:space="preserve">7 </v>
      </c>
      <c r="H62" s="2" t="s">
        <v>1359</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41" t="s">
        <v>341</v>
      </c>
      <c r="D63" s="242" t="s">
        <v>272</v>
      </c>
      <c r="E63" s="2" t="s">
        <v>342</v>
      </c>
      <c r="F63" s="8" t="s">
        <v>462</v>
      </c>
      <c r="G63" s="65" t="str">
        <f t="shared" si="8"/>
        <v xml:space="preserve">4 </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343</v>
      </c>
      <c r="D64" s="242" t="s">
        <v>275</v>
      </c>
      <c r="E64" s="2" t="s">
        <v>344</v>
      </c>
      <c r="F64" s="8" t="s">
        <v>447</v>
      </c>
      <c r="G64" s="65" t="str">
        <f t="shared" si="8"/>
        <v xml:space="preserve">2 </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41" t="s">
        <v>406</v>
      </c>
      <c r="D65" s="242"/>
      <c r="E65" s="2" t="s">
        <v>1331</v>
      </c>
      <c r="F65" s="8"/>
      <c r="G65" s="65"/>
      <c r="H65" s="2"/>
      <c r="I65" s="2"/>
      <c r="J65" s="2"/>
      <c r="K65" s="2"/>
    </row>
    <row r="66" spans="3:20" x14ac:dyDescent="0.25">
      <c r="C66" s="247" t="s">
        <v>406</v>
      </c>
      <c r="D66" s="253"/>
      <c r="E66" s="10" t="s">
        <v>1332</v>
      </c>
      <c r="F66" s="11"/>
      <c r="G66" s="65"/>
      <c r="H66" s="2"/>
      <c r="I66" s="2"/>
      <c r="J66" s="2"/>
      <c r="K66" s="2"/>
    </row>
    <row r="67" spans="3:20" x14ac:dyDescent="0.25">
      <c r="C67" s="242"/>
      <c r="D67" s="242"/>
      <c r="E67" s="2"/>
      <c r="G67" s="65"/>
      <c r="H67" s="2"/>
      <c r="I67" s="2"/>
      <c r="J67" s="2"/>
      <c r="K67" s="2"/>
    </row>
    <row r="68" spans="3:20" x14ac:dyDescent="0.25">
      <c r="C68" s="239" t="s">
        <v>345</v>
      </c>
      <c r="D68" s="240" t="s">
        <v>278</v>
      </c>
      <c r="E68" s="5" t="s">
        <v>346</v>
      </c>
      <c r="F68" s="6" t="s">
        <v>506</v>
      </c>
      <c r="G68" s="65" t="str">
        <f t="shared" ref="G68:G73" si="9">IF(LEFT(F68,3)="2.5", MID(F68,7,2),LEFT(F68,2))</f>
        <v>12</v>
      </c>
      <c r="H68" s="2" t="s">
        <v>1359</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41" t="s">
        <v>347</v>
      </c>
      <c r="D69" s="242" t="s">
        <v>281</v>
      </c>
      <c r="E69" s="2" t="s">
        <v>348</v>
      </c>
      <c r="F69" s="8" t="s">
        <v>479</v>
      </c>
      <c r="G69" s="65" t="str">
        <f t="shared" si="9"/>
        <v xml:space="preserve">7 </v>
      </c>
      <c r="H69" s="2" t="s">
        <v>1359</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41" t="s">
        <v>349</v>
      </c>
      <c r="D70" s="242" t="s">
        <v>284</v>
      </c>
      <c r="E70" s="2" t="s">
        <v>350</v>
      </c>
      <c r="F70" s="8" t="s">
        <v>459</v>
      </c>
      <c r="G70" s="65" t="str">
        <f t="shared" si="9"/>
        <v xml:space="preserve">4 </v>
      </c>
      <c r="H70" s="2" t="s">
        <v>1359</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41" t="s">
        <v>351</v>
      </c>
      <c r="D71" s="242" t="s">
        <v>287</v>
      </c>
      <c r="E71" s="2" t="s">
        <v>352</v>
      </c>
      <c r="F71" s="8" t="s">
        <v>482</v>
      </c>
      <c r="G71" s="65" t="str">
        <f t="shared" si="9"/>
        <v xml:space="preserve">7 </v>
      </c>
      <c r="H71" s="2" t="s">
        <v>1359</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41" t="s">
        <v>353</v>
      </c>
      <c r="D72" s="242" t="s">
        <v>290</v>
      </c>
      <c r="E72" s="2" t="s">
        <v>354</v>
      </c>
      <c r="F72" s="8" t="s">
        <v>480</v>
      </c>
      <c r="G72" s="65" t="str">
        <f t="shared" si="9"/>
        <v xml:space="preserve">7 </v>
      </c>
      <c r="H72" s="2" t="s">
        <v>1359</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41" t="s">
        <v>355</v>
      </c>
      <c r="D73" s="242" t="s">
        <v>293</v>
      </c>
      <c r="E73" s="2" t="s">
        <v>356</v>
      </c>
      <c r="F73" s="8" t="s">
        <v>461</v>
      </c>
      <c r="G73" s="65" t="str">
        <f t="shared" si="9"/>
        <v xml:space="preserve">4 </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41" t="s">
        <v>406</v>
      </c>
      <c r="D74" s="242"/>
      <c r="E74" s="2" t="s">
        <v>1333</v>
      </c>
      <c r="F74" s="8"/>
      <c r="G74" s="65"/>
      <c r="H74" s="2"/>
      <c r="I74" s="2"/>
      <c r="J74" s="2"/>
      <c r="K74" s="2"/>
    </row>
    <row r="75" spans="3:20" x14ac:dyDescent="0.25">
      <c r="C75" s="247" t="s">
        <v>406</v>
      </c>
      <c r="D75" s="253"/>
      <c r="E75" s="10" t="s">
        <v>1334</v>
      </c>
      <c r="F75" s="11"/>
      <c r="G75" s="65"/>
      <c r="H75" s="2"/>
      <c r="I75" s="2"/>
      <c r="J75" s="2"/>
      <c r="K75" s="2"/>
    </row>
    <row r="76" spans="3:20" x14ac:dyDescent="0.25">
      <c r="C76" s="242"/>
      <c r="D76" s="242"/>
      <c r="E76" s="2"/>
      <c r="G76" s="65"/>
      <c r="H76" s="2"/>
      <c r="I76" s="2"/>
      <c r="J76" s="2"/>
      <c r="K76" s="2"/>
    </row>
    <row r="77" spans="3:20" x14ac:dyDescent="0.25">
      <c r="C77" s="239" t="s">
        <v>357</v>
      </c>
      <c r="D77" s="240" t="s">
        <v>296</v>
      </c>
      <c r="E77" s="5" t="s">
        <v>358</v>
      </c>
      <c r="F77" s="6" t="s">
        <v>445</v>
      </c>
      <c r="G77" s="65" t="str">
        <f t="shared" ref="G77:G79" si="10">IF(LEFT(F77,3)="2.5", MID(F77,7,2),LEFT(F77,2))</f>
        <v xml:space="preserve">2 </v>
      </c>
      <c r="H77" s="2" t="s">
        <v>1358</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41" t="s">
        <v>359</v>
      </c>
      <c r="D78" s="242" t="s">
        <v>298</v>
      </c>
      <c r="E78" s="2" t="s">
        <v>360</v>
      </c>
      <c r="F78" s="8" t="s">
        <v>446</v>
      </c>
      <c r="G78" s="65" t="str">
        <f t="shared" si="10"/>
        <v xml:space="preserve">2 </v>
      </c>
      <c r="H78" s="2" t="s">
        <v>1358</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41" t="s">
        <v>361</v>
      </c>
      <c r="D79" s="242" t="s">
        <v>301</v>
      </c>
      <c r="E79" s="2" t="s">
        <v>362</v>
      </c>
      <c r="F79" s="8" t="s">
        <v>442</v>
      </c>
      <c r="G79" s="65" t="str">
        <f t="shared" si="10"/>
        <v xml:space="preserve">1 </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41" t="s">
        <v>406</v>
      </c>
      <c r="D80" s="242"/>
      <c r="E80" s="2" t="s">
        <v>1343</v>
      </c>
      <c r="F80" s="8"/>
      <c r="G80" s="65"/>
      <c r="H80" s="2"/>
      <c r="I80" s="2"/>
      <c r="J80" s="2"/>
      <c r="K80" s="2"/>
    </row>
    <row r="81" spans="3:20" x14ac:dyDescent="0.25">
      <c r="C81" s="241" t="s">
        <v>406</v>
      </c>
      <c r="D81" s="242"/>
      <c r="E81" s="2" t="s">
        <v>1344</v>
      </c>
      <c r="F81" s="8"/>
      <c r="G81" s="65"/>
      <c r="H81" s="2"/>
      <c r="I81" s="2"/>
      <c r="J81" s="2"/>
      <c r="K81" s="2"/>
    </row>
    <row r="82" spans="3:20" x14ac:dyDescent="0.25">
      <c r="C82" s="241" t="s">
        <v>406</v>
      </c>
      <c r="D82" s="242"/>
      <c r="E82" s="2" t="s">
        <v>1345</v>
      </c>
      <c r="F82" s="8"/>
      <c r="G82" s="65"/>
      <c r="H82" s="2"/>
      <c r="I82" s="2"/>
      <c r="J82" s="2"/>
      <c r="K82" s="2"/>
    </row>
    <row r="83" spans="3:20" x14ac:dyDescent="0.25">
      <c r="C83" s="241" t="s">
        <v>406</v>
      </c>
      <c r="D83" s="242"/>
      <c r="E83" s="2" t="s">
        <v>1346</v>
      </c>
      <c r="F83" s="8"/>
      <c r="G83" s="65"/>
      <c r="H83" s="2"/>
      <c r="I83" s="2"/>
      <c r="J83" s="2"/>
      <c r="K83" s="2"/>
    </row>
    <row r="84" spans="3:20" x14ac:dyDescent="0.25">
      <c r="C84" s="247" t="s">
        <v>406</v>
      </c>
      <c r="D84" s="253"/>
      <c r="E84" s="10" t="s">
        <v>1347</v>
      </c>
      <c r="F84" s="11"/>
      <c r="G84" s="65"/>
      <c r="H84" s="2"/>
      <c r="I84" s="2"/>
      <c r="J84" s="2"/>
      <c r="K84" s="2"/>
    </row>
    <row r="85" spans="3:20" x14ac:dyDescent="0.25">
      <c r="C85" s="242"/>
      <c r="D85" s="242"/>
      <c r="E85" s="2"/>
      <c r="G85" s="65"/>
      <c r="H85" s="2"/>
      <c r="I85" s="2"/>
      <c r="J85" s="2"/>
      <c r="K85" s="2"/>
    </row>
    <row r="86" spans="3:20" x14ac:dyDescent="0.25">
      <c r="C86" s="239" t="s">
        <v>363</v>
      </c>
      <c r="D86" s="240" t="s">
        <v>242</v>
      </c>
      <c r="E86" s="5" t="s">
        <v>364</v>
      </c>
      <c r="F86" s="6" t="s">
        <v>504</v>
      </c>
      <c r="G86" s="65" t="str">
        <f t="shared" ref="G86:G91" si="11">IF(LEFT(F86,3)="2.5", MID(F86,7,2),LEFT(F86,2))</f>
        <v>12</v>
      </c>
      <c r="H86" s="2" t="s">
        <v>1359</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41" t="s">
        <v>365</v>
      </c>
      <c r="D87" s="242" t="s">
        <v>245</v>
      </c>
      <c r="E87" s="2" t="s">
        <v>366</v>
      </c>
      <c r="F87" s="8" t="s">
        <v>484</v>
      </c>
      <c r="G87" s="65" t="str">
        <f t="shared" si="11"/>
        <v xml:space="preserve">8 </v>
      </c>
      <c r="H87" s="2" t="s">
        <v>1359</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41" t="s">
        <v>367</v>
      </c>
      <c r="D88" s="242" t="s">
        <v>248</v>
      </c>
      <c r="E88" s="2" t="s">
        <v>368</v>
      </c>
      <c r="F88" s="8" t="s">
        <v>469</v>
      </c>
      <c r="G88" s="65" t="str">
        <f t="shared" si="11"/>
        <v xml:space="preserve">5 </v>
      </c>
      <c r="H88" s="2" t="s">
        <v>1359</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41" t="s">
        <v>369</v>
      </c>
      <c r="D89" s="242" t="s">
        <v>251</v>
      </c>
      <c r="E89" s="2" t="s">
        <v>370</v>
      </c>
      <c r="F89" s="8" t="s">
        <v>483</v>
      </c>
      <c r="G89" s="65" t="str">
        <f t="shared" si="11"/>
        <v xml:space="preserve">8 </v>
      </c>
      <c r="H89" s="2" t="s">
        <v>1359</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41" t="s">
        <v>371</v>
      </c>
      <c r="D90" s="242" t="s">
        <v>254</v>
      </c>
      <c r="E90" s="2" t="s">
        <v>372</v>
      </c>
      <c r="F90" s="8" t="s">
        <v>471</v>
      </c>
      <c r="G90" s="65" t="str">
        <f t="shared" si="11"/>
        <v xml:space="preserve">5 </v>
      </c>
      <c r="H90" s="2" t="s">
        <v>1359</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373</v>
      </c>
      <c r="D91" s="242" t="s">
        <v>257</v>
      </c>
      <c r="E91" s="2" t="s">
        <v>374</v>
      </c>
      <c r="F91" s="8" t="s">
        <v>452</v>
      </c>
      <c r="G91" s="65" t="str">
        <f t="shared" si="11"/>
        <v xml:space="preserve">2 </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1339</v>
      </c>
      <c r="F92" s="8"/>
      <c r="G92" s="65"/>
      <c r="H92" s="2"/>
      <c r="I92" s="2"/>
      <c r="J92" s="2"/>
      <c r="K92" s="2"/>
    </row>
    <row r="93" spans="3:20" x14ac:dyDescent="0.25">
      <c r="C93" s="247" t="s">
        <v>406</v>
      </c>
      <c r="D93" s="253"/>
      <c r="E93" s="10" t="s">
        <v>1340</v>
      </c>
      <c r="F93" s="11"/>
      <c r="G93" s="65"/>
      <c r="H93" s="2"/>
      <c r="I93" s="2"/>
      <c r="J93" s="2"/>
      <c r="K93" s="2"/>
    </row>
    <row r="94" spans="3:20" x14ac:dyDescent="0.25">
      <c r="C94" s="242"/>
      <c r="D94" s="242"/>
      <c r="E94" s="2"/>
      <c r="G94" s="65"/>
      <c r="H94" s="2"/>
      <c r="I94" s="2"/>
      <c r="J94" s="2"/>
      <c r="K94" s="2"/>
    </row>
    <row r="95" spans="3:20" x14ac:dyDescent="0.25">
      <c r="C95" s="239" t="s">
        <v>375</v>
      </c>
      <c r="D95" s="240" t="s">
        <v>260</v>
      </c>
      <c r="E95" s="5" t="s">
        <v>376</v>
      </c>
      <c r="F95" s="6" t="s">
        <v>505</v>
      </c>
      <c r="G95" s="65" t="str">
        <f t="shared" ref="G95:G100" si="12">IF(LEFT(F95,3)="2.5", MID(F95,7,2),LEFT(F95,2))</f>
        <v>12</v>
      </c>
      <c r="H95" s="2" t="s">
        <v>1359</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41" t="s">
        <v>377</v>
      </c>
      <c r="D96" s="242" t="s">
        <v>263</v>
      </c>
      <c r="E96" s="2" t="s">
        <v>378</v>
      </c>
      <c r="F96" s="8" t="s">
        <v>485</v>
      </c>
      <c r="G96" s="65" t="str">
        <f t="shared" si="12"/>
        <v xml:space="preserve">8 </v>
      </c>
      <c r="H96" s="2" t="s">
        <v>1359</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41" t="s">
        <v>379</v>
      </c>
      <c r="D97" s="242" t="s">
        <v>266</v>
      </c>
      <c r="E97" s="2" t="s">
        <v>380</v>
      </c>
      <c r="F97" s="8" t="s">
        <v>466</v>
      </c>
      <c r="G97" s="65" t="str">
        <f t="shared" si="12"/>
        <v xml:space="preserve">5 </v>
      </c>
      <c r="H97" s="2" t="s">
        <v>1359</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41" t="s">
        <v>381</v>
      </c>
      <c r="D98" s="242" t="s">
        <v>269</v>
      </c>
      <c r="E98" s="2" t="s">
        <v>382</v>
      </c>
      <c r="F98" s="8" t="s">
        <v>488</v>
      </c>
      <c r="G98" s="65" t="str">
        <f t="shared" si="12"/>
        <v xml:space="preserve">8 </v>
      </c>
      <c r="H98" s="2" t="s">
        <v>1359</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41" t="s">
        <v>383</v>
      </c>
      <c r="D99" s="242" t="s">
        <v>272</v>
      </c>
      <c r="E99" s="2" t="s">
        <v>384</v>
      </c>
      <c r="F99" s="8" t="s">
        <v>468</v>
      </c>
      <c r="G99" s="65" t="str">
        <f t="shared" si="12"/>
        <v xml:space="preserve">5 </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385</v>
      </c>
      <c r="D100" s="242" t="s">
        <v>275</v>
      </c>
      <c r="E100" s="2" t="s">
        <v>386</v>
      </c>
      <c r="F100" s="8" t="s">
        <v>451</v>
      </c>
      <c r="G100" s="65" t="str">
        <f t="shared" si="12"/>
        <v xml:space="preserve">2 </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1337</v>
      </c>
      <c r="F101" s="8"/>
      <c r="G101" s="65"/>
      <c r="H101" s="2"/>
      <c r="I101" s="2"/>
      <c r="J101" s="2"/>
      <c r="K101" s="2"/>
    </row>
    <row r="102" spans="3:20" x14ac:dyDescent="0.25">
      <c r="C102" s="247" t="s">
        <v>406</v>
      </c>
      <c r="D102" s="253"/>
      <c r="E102" s="10" t="s">
        <v>1338</v>
      </c>
      <c r="F102" s="11"/>
      <c r="G102" s="65"/>
      <c r="H102" s="2"/>
      <c r="I102" s="2"/>
      <c r="J102" s="2"/>
      <c r="K102" s="2"/>
    </row>
    <row r="103" spans="3:20" x14ac:dyDescent="0.25">
      <c r="C103" s="242"/>
      <c r="D103" s="242"/>
      <c r="E103" s="2"/>
      <c r="G103" s="65"/>
      <c r="H103" s="2"/>
      <c r="I103" s="2"/>
      <c r="J103" s="2"/>
      <c r="K103" s="2"/>
    </row>
    <row r="104" spans="3:20" x14ac:dyDescent="0.25">
      <c r="C104" s="239" t="s">
        <v>387</v>
      </c>
      <c r="D104" s="240" t="s">
        <v>278</v>
      </c>
      <c r="E104" s="5" t="s">
        <v>388</v>
      </c>
      <c r="F104" s="6" t="s">
        <v>503</v>
      </c>
      <c r="G104" s="65" t="str">
        <f t="shared" ref="G104:G109" si="13">IF(LEFT(F104,3)="2.5", MID(F104,7,2),LEFT(F104,2))</f>
        <v>12</v>
      </c>
      <c r="H104" s="2" t="s">
        <v>1359</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41" t="s">
        <v>389</v>
      </c>
      <c r="D105" s="242" t="s">
        <v>281</v>
      </c>
      <c r="E105" s="2" t="s">
        <v>390</v>
      </c>
      <c r="F105" s="8" t="s">
        <v>486</v>
      </c>
      <c r="G105" s="65" t="str">
        <f t="shared" si="13"/>
        <v xml:space="preserve">8 </v>
      </c>
      <c r="H105" s="2" t="s">
        <v>1359</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41" t="s">
        <v>391</v>
      </c>
      <c r="D106" s="242" t="s">
        <v>284</v>
      </c>
      <c r="E106" s="2" t="s">
        <v>392</v>
      </c>
      <c r="F106" s="8" t="s">
        <v>465</v>
      </c>
      <c r="G106" s="65" t="str">
        <f t="shared" si="13"/>
        <v xml:space="preserve">5 </v>
      </c>
      <c r="H106" s="2" t="s">
        <v>1359</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393</v>
      </c>
      <c r="D107" s="242" t="s">
        <v>287</v>
      </c>
      <c r="E107" s="2" t="s">
        <v>394</v>
      </c>
      <c r="F107" s="8" t="s">
        <v>489</v>
      </c>
      <c r="G107" s="65" t="str">
        <f t="shared" si="13"/>
        <v xml:space="preserve">8 </v>
      </c>
      <c r="H107" s="2" t="s">
        <v>1359</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41" t="s">
        <v>395</v>
      </c>
      <c r="D108" s="242" t="s">
        <v>290</v>
      </c>
      <c r="E108" s="2" t="s">
        <v>396</v>
      </c>
      <c r="F108" s="8" t="s">
        <v>487</v>
      </c>
      <c r="G108" s="65" t="str">
        <f t="shared" si="13"/>
        <v xml:space="preserve">8 </v>
      </c>
      <c r="H108" s="2" t="s">
        <v>1359</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41" t="s">
        <v>397</v>
      </c>
      <c r="D109" s="242" t="s">
        <v>293</v>
      </c>
      <c r="E109" s="2" t="s">
        <v>398</v>
      </c>
      <c r="F109" s="8" t="s">
        <v>467</v>
      </c>
      <c r="G109" s="65" t="str">
        <f t="shared" si="13"/>
        <v xml:space="preserve">5 </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1341</v>
      </c>
      <c r="F110" s="8"/>
      <c r="G110" s="65"/>
      <c r="I110" s="2"/>
      <c r="K110" s="2"/>
    </row>
    <row r="111" spans="3:20" x14ac:dyDescent="0.25">
      <c r="C111" s="247" t="s">
        <v>406</v>
      </c>
      <c r="D111" s="253"/>
      <c r="E111" s="10" t="s">
        <v>1342</v>
      </c>
      <c r="F111" s="11"/>
      <c r="G111" s="65"/>
      <c r="I111" s="2"/>
      <c r="K111" s="2"/>
    </row>
    <row r="112" spans="3:20" x14ac:dyDescent="0.25">
      <c r="C112" s="242"/>
      <c r="D112" s="242"/>
      <c r="E112" s="2"/>
      <c r="G112" s="65"/>
      <c r="I112" s="2"/>
      <c r="K112" s="2"/>
    </row>
    <row r="113" spans="3:20" x14ac:dyDescent="0.25">
      <c r="C113" s="242"/>
      <c r="D113" s="242"/>
      <c r="E113" s="2"/>
      <c r="G113" s="65"/>
      <c r="I113" s="2"/>
      <c r="K113" s="2"/>
    </row>
    <row r="114" spans="3:20" x14ac:dyDescent="0.25">
      <c r="C114" s="239" t="s">
        <v>399</v>
      </c>
      <c r="D114" s="240" t="s">
        <v>296</v>
      </c>
      <c r="E114" s="5" t="s">
        <v>400</v>
      </c>
      <c r="F114" s="6" t="s">
        <v>449</v>
      </c>
      <c r="G114" s="65" t="str">
        <f t="shared" ref="G114:G116" si="14">IF(LEFT(F114,3)="2.5", MID(F114,7,2),LEFT(F114,2))</f>
        <v xml:space="preserve">2 </v>
      </c>
      <c r="H114" s="2" t="s">
        <v>1358</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41" t="s">
        <v>401</v>
      </c>
      <c r="D115" s="242" t="s">
        <v>298</v>
      </c>
      <c r="E115" s="2" t="s">
        <v>402</v>
      </c>
      <c r="F115" s="8" t="s">
        <v>450</v>
      </c>
      <c r="G115" s="65" t="str">
        <f t="shared" si="14"/>
        <v xml:space="preserve">2 </v>
      </c>
      <c r="H115" s="2" t="s">
        <v>1358</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41" t="s">
        <v>403</v>
      </c>
      <c r="D116" s="242" t="s">
        <v>301</v>
      </c>
      <c r="E116" s="2" t="s">
        <v>404</v>
      </c>
      <c r="F116" s="8" t="s">
        <v>444</v>
      </c>
      <c r="G116" s="65" t="str">
        <f t="shared" si="14"/>
        <v xml:space="preserve">1 </v>
      </c>
      <c r="H116" s="2" t="s">
        <v>1358</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41" t="s">
        <v>406</v>
      </c>
      <c r="D117" s="242"/>
      <c r="E117" s="2" t="s">
        <v>1348</v>
      </c>
      <c r="F117" s="8"/>
      <c r="G117" s="65"/>
      <c r="H117" s="2"/>
      <c r="I117" s="2"/>
      <c r="J117" s="2"/>
      <c r="K117" s="2"/>
    </row>
    <row r="118" spans="3:20" ht="18.75" x14ac:dyDescent="0.25">
      <c r="C118" s="241" t="s">
        <v>406</v>
      </c>
      <c r="D118" s="242"/>
      <c r="E118" s="2" t="s">
        <v>1349</v>
      </c>
      <c r="F118" s="8"/>
      <c r="G118" s="65"/>
      <c r="H118" s="2"/>
      <c r="I118" s="2"/>
      <c r="J118" s="2"/>
      <c r="K118" s="2"/>
      <c r="M118" s="105" t="s">
        <v>1404</v>
      </c>
    </row>
    <row r="119" spans="3:20" ht="18.75" x14ac:dyDescent="0.3">
      <c r="C119" s="241" t="s">
        <v>406</v>
      </c>
      <c r="D119" s="242"/>
      <c r="E119" s="2" t="s">
        <v>1350</v>
      </c>
      <c r="F119" s="8"/>
      <c r="G119" s="65"/>
      <c r="H119" s="2"/>
      <c r="I119" s="2"/>
      <c r="J119" s="2"/>
      <c r="K119" s="2"/>
      <c r="M119" s="106"/>
      <c r="N119" s="107" t="s">
        <v>1359</v>
      </c>
      <c r="O119" s="127" t="s">
        <v>1397</v>
      </c>
    </row>
    <row r="120" spans="3:20" ht="18.75" x14ac:dyDescent="0.25">
      <c r="C120" s="241" t="s">
        <v>406</v>
      </c>
      <c r="D120" s="242"/>
      <c r="E120" s="2" t="s">
        <v>1351</v>
      </c>
      <c r="F120" s="8"/>
      <c r="G120" s="65"/>
      <c r="H120" s="2"/>
      <c r="I120" s="2"/>
      <c r="N120" s="108" cm="1">
        <f t="array" ref="N120:N122">_xlfn._xlws.SORT(_xlfn._xlws.FILTER(_xlfn.UNIQUE($N$4:$N$116),_xlfn.UNIQUE($N$4:$N$116)&lt;&gt;""))</f>
        <v>7.2</v>
      </c>
      <c r="O120" s="109">
        <f>COUNTIFS($N$4:$N$116,"=" &amp; N120,$H$4:$H$116,"blu")</f>
        <v>6</v>
      </c>
    </row>
    <row r="121" spans="3:20" ht="18.75" x14ac:dyDescent="0.25">
      <c r="C121" s="247" t="s">
        <v>406</v>
      </c>
      <c r="D121" s="253"/>
      <c r="E121" s="10" t="s">
        <v>1352</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1302</v>
      </c>
      <c r="D123" s="32"/>
      <c r="E123" s="2"/>
      <c r="M123" s="13"/>
      <c r="N123" s="113"/>
      <c r="O123" s="114"/>
    </row>
    <row r="124" spans="3:20" ht="18.75" x14ac:dyDescent="0.25">
      <c r="C124" s="32" t="s">
        <v>406</v>
      </c>
      <c r="D124" s="32"/>
      <c r="E124" s="2"/>
      <c r="F124" s="2" t="s">
        <v>530</v>
      </c>
      <c r="G124" s="65"/>
      <c r="M124" s="13"/>
      <c r="N124" s="115" t="s">
        <v>1358</v>
      </c>
      <c r="O124" s="127" t="s">
        <v>1397</v>
      </c>
    </row>
    <row r="125" spans="3:20" ht="18.75" x14ac:dyDescent="0.25">
      <c r="C125" s="32" t="s">
        <v>406</v>
      </c>
      <c r="D125" s="32"/>
      <c r="E125" s="2"/>
      <c r="F125" s="2" t="s">
        <v>531</v>
      </c>
      <c r="G125" s="65"/>
      <c r="N125" s="116" cm="1">
        <f t="array" ref="N125:N127">_xlfn._xlws.SORT(_xlfn._xlws.FILTER(_xlfn.UNIQUE($N$4:$N$116),_xlfn.UNIQUE($N$4:$N$116)&lt;&gt;""))</f>
        <v>7.2</v>
      </c>
      <c r="O125" s="117">
        <f>COUNTIFS($N$4:$N$116,"=" &amp; N125,$H$4:$H$116,"red")</f>
        <v>0</v>
      </c>
    </row>
    <row r="126" spans="3:20" ht="18.75" x14ac:dyDescent="0.25">
      <c r="C126" s="32" t="s">
        <v>406</v>
      </c>
      <c r="D126" s="32"/>
      <c r="E126" s="2"/>
      <c r="F126" s="2" t="s">
        <v>532</v>
      </c>
      <c r="G126" s="65"/>
      <c r="M126" s="13"/>
      <c r="N126" s="118">
        <v>7.6000000000000005</v>
      </c>
      <c r="O126" s="119">
        <f>COUNTIFS($N$4:$N$116,"=" &amp; N126,$H$4:$H$116,"red")</f>
        <v>0</v>
      </c>
    </row>
    <row r="127" spans="3:20" ht="18.75" x14ac:dyDescent="0.25">
      <c r="C127" s="32" t="s">
        <v>406</v>
      </c>
      <c r="D127" s="32"/>
      <c r="E127" s="2"/>
      <c r="F127" s="2" t="s">
        <v>533</v>
      </c>
      <c r="G127" s="65"/>
      <c r="M127" s="13"/>
      <c r="N127" s="120">
        <v>8</v>
      </c>
      <c r="O127" s="121">
        <f>COUNTIFS($N$4:$N$116,"=" &amp; N127,$H$4:$H$116,"red")</f>
        <v>10</v>
      </c>
    </row>
    <row r="128" spans="3:20" ht="18.75" x14ac:dyDescent="0.25">
      <c r="C128" s="32" t="s">
        <v>406</v>
      </c>
      <c r="D128" s="32"/>
      <c r="E128" s="2"/>
      <c r="F128" s="2" t="s">
        <v>534</v>
      </c>
      <c r="G128" s="65"/>
      <c r="M128" s="13"/>
      <c r="N128" s="113"/>
      <c r="O128" s="114"/>
    </row>
    <row r="129" spans="3:15" ht="18.75" x14ac:dyDescent="0.25">
      <c r="C129" s="32" t="s">
        <v>406</v>
      </c>
      <c r="D129" s="32"/>
      <c r="E129" s="2"/>
      <c r="F129" s="2" t="s">
        <v>509</v>
      </c>
      <c r="G129" s="65"/>
      <c r="M129" s="13"/>
      <c r="N129" s="107" t="s">
        <v>1359</v>
      </c>
      <c r="O129" s="127" t="s">
        <v>1398</v>
      </c>
    </row>
    <row r="130" spans="3:15" ht="18.75" x14ac:dyDescent="0.25">
      <c r="C130" s="32" t="s">
        <v>406</v>
      </c>
      <c r="D130" s="32"/>
      <c r="E130" s="2"/>
      <c r="F130" s="2" t="s">
        <v>510</v>
      </c>
      <c r="G130" s="65"/>
      <c r="N130" s="108" t="str" cm="1">
        <f t="array" ref="N130:N131">_xlfn._xlws.SORT(_xlfn._xlws.FILTER(_xlfn.UNIQUE($O$4:$O$116),_xlfn.UNIQUE($O$4:$O$116)&lt;&gt;""))</f>
        <v>|6.4|</v>
      </c>
      <c r="O130" s="109">
        <f>COUNTIFS($O$4:$O$116,"=" &amp; N130,$H$4:$H$116,"blu")</f>
        <v>6</v>
      </c>
    </row>
    <row r="131" spans="3:15" ht="18.75" x14ac:dyDescent="0.25">
      <c r="C131" s="32" t="s">
        <v>406</v>
      </c>
      <c r="D131" s="32"/>
      <c r="E131" s="2"/>
      <c r="F131" s="2" t="s">
        <v>511</v>
      </c>
      <c r="G131" s="65"/>
      <c r="M131" s="13"/>
      <c r="N131" s="111" t="str">
        <v>|6.8|</v>
      </c>
      <c r="O131" s="112">
        <f t="shared" ref="O131" si="16">COUNTIFS($O$4:$O$116,"=" &amp; N131,$H$4:$H$116,"blu")</f>
        <v>53</v>
      </c>
    </row>
    <row r="132" spans="3:15" ht="18.75" x14ac:dyDescent="0.25">
      <c r="C132" s="32" t="s">
        <v>406</v>
      </c>
      <c r="D132" s="32"/>
      <c r="E132" s="2"/>
      <c r="F132" s="2" t="s">
        <v>512</v>
      </c>
      <c r="M132" s="13"/>
      <c r="N132" s="118"/>
      <c r="O132" s="119"/>
    </row>
    <row r="133" spans="3:15" ht="18.75" x14ac:dyDescent="0.25">
      <c r="C133" s="32" t="s">
        <v>406</v>
      </c>
      <c r="D133" s="32"/>
      <c r="E133" s="2"/>
      <c r="F133" s="2" t="s">
        <v>513</v>
      </c>
      <c r="G133" s="65"/>
      <c r="M133" s="13"/>
      <c r="N133" s="113"/>
      <c r="O133" s="114"/>
    </row>
    <row r="134" spans="3:15" ht="18.75" x14ac:dyDescent="0.25">
      <c r="C134" s="32" t="s">
        <v>406</v>
      </c>
      <c r="D134" s="32"/>
      <c r="E134" s="2"/>
      <c r="F134" s="2" t="s">
        <v>470</v>
      </c>
      <c r="G134" s="65"/>
      <c r="M134" s="13"/>
      <c r="N134" s="115" t="s">
        <v>1358</v>
      </c>
      <c r="O134" s="127" t="s">
        <v>1398</v>
      </c>
    </row>
    <row r="135" spans="3:15" ht="18.75" x14ac:dyDescent="0.25">
      <c r="C135" s="32" t="s">
        <v>406</v>
      </c>
      <c r="D135" s="32"/>
      <c r="E135" s="2"/>
      <c r="F135" s="2" t="s">
        <v>514</v>
      </c>
      <c r="G135" s="65"/>
      <c r="N135" s="116" t="str" cm="1">
        <f t="array" ref="N135:N136">_xlfn._xlws.SORT(_xlfn._xlws.FILTER(_xlfn.UNIQUE($O$4:$O$116),_xlfn.UNIQUE($O$4:$O$116)&lt;&gt;""))</f>
        <v>|6.4|</v>
      </c>
      <c r="O135" s="117">
        <f>COUNTIFS($O$4:$O$116,"=" &amp; N135,$H$4:$H$116,"red")</f>
        <v>0</v>
      </c>
    </row>
    <row r="136" spans="3:15" ht="18.75" x14ac:dyDescent="0.25">
      <c r="C136" s="32" t="s">
        <v>406</v>
      </c>
      <c r="D136" s="32"/>
      <c r="E136" s="2"/>
      <c r="F136" s="2" t="s">
        <v>517</v>
      </c>
      <c r="G136" s="65"/>
      <c r="M136" s="13"/>
      <c r="N136" s="120" t="str">
        <v>|6.8|</v>
      </c>
      <c r="O136" s="121">
        <f t="shared" ref="O136" si="17">COUNTIFS($O$4:$O$116,"=" &amp; N136,$H$4:$H$116,"red")</f>
        <v>10</v>
      </c>
    </row>
    <row r="137" spans="3:15" ht="18.75" x14ac:dyDescent="0.25">
      <c r="C137" s="32" t="s">
        <v>406</v>
      </c>
      <c r="D137" s="32"/>
      <c r="E137" s="2"/>
      <c r="F137" s="2" t="s">
        <v>515</v>
      </c>
      <c r="G137" s="65"/>
      <c r="M137" s="13"/>
      <c r="N137" s="118"/>
      <c r="O137" s="119"/>
    </row>
    <row r="138" spans="3:15" ht="18.75" x14ac:dyDescent="0.25">
      <c r="C138" s="32" t="s">
        <v>406</v>
      </c>
      <c r="D138" s="32"/>
      <c r="E138" s="2"/>
      <c r="F138" s="2" t="s">
        <v>516</v>
      </c>
      <c r="G138" s="65"/>
      <c r="M138" s="13"/>
      <c r="N138" s="113"/>
      <c r="O138" s="114"/>
    </row>
    <row r="139" spans="3:15" x14ac:dyDescent="0.25">
      <c r="C139" s="32" t="s">
        <v>406</v>
      </c>
      <c r="D139" s="32"/>
      <c r="E139" s="2"/>
      <c r="F139" s="2" t="s">
        <v>518</v>
      </c>
      <c r="G139" s="65"/>
    </row>
    <row r="140" spans="3:15" x14ac:dyDescent="0.25">
      <c r="C140" s="32" t="s">
        <v>406</v>
      </c>
      <c r="D140" s="32"/>
      <c r="E140" s="2"/>
      <c r="F140" s="2" t="s">
        <v>519</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7">
    <mergeCell ref="C2:F2"/>
    <mergeCell ref="Y4:Z5"/>
    <mergeCell ref="H1:H3"/>
    <mergeCell ref="L1:L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342" t="s">
        <v>813</v>
      </c>
      <c r="C1" s="343"/>
      <c r="D1">
        <f>'Hybrid - Mag - True - Straight'!F1</f>
        <v>0</v>
      </c>
      <c r="E1" t="str">
        <f>'Hybrid - Mag - True - Straight'!L1</f>
        <v>SBC section</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39" t="s">
        <v>1389</v>
      </c>
      <c r="L2" s="339"/>
      <c r="M2" s="339"/>
    </row>
    <row r="3" spans="1:13" s="56" customFormat="1" ht="45" customHeight="1" x14ac:dyDescent="0.25">
      <c r="A3" s="56" t="str">
        <f>'Hybrid - Mag - True - Straight'!C3</f>
        <v>LVR Name</v>
      </c>
      <c r="B3" s="21" t="s">
        <v>1433</v>
      </c>
      <c r="C3" s="21" t="s">
        <v>1429</v>
      </c>
      <c r="D3" s="56" t="str">
        <f>'Hybrid - Mag - True - Straight'!F3</f>
        <v>LVR ID - Connector - Pin</v>
      </c>
      <c r="E3" s="56">
        <f>'Hybrid - Mag - True - Straight'!L3</f>
        <v>0</v>
      </c>
      <c r="F3" s="56" t="s">
        <v>1431</v>
      </c>
      <c r="H3" s="21" t="str">
        <f>'Hybrid - Mag - True - Straight'!N3</f>
        <v>L (m)</v>
      </c>
      <c r="I3" s="21" t="str">
        <f>'Hybrid - Mag - True - Straight'!O3</f>
        <v>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3"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3"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3"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3"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3"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3"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4"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4" t="str">
        <f t="shared" si="1"/>
        <v>11 - J12 - 6/5   2a</v>
      </c>
      <c r="H11" s="14">
        <f>'Hybrid - Mag - True - Straight'!N11</f>
        <v>0</v>
      </c>
      <c r="I11" s="14">
        <f>'Hybrid - Mag - True - Straight'!O11</f>
        <v>0</v>
      </c>
      <c r="K11" s="93"/>
      <c r="L11" s="2"/>
      <c r="M11" s="2"/>
    </row>
    <row r="12" spans="1:13" ht="45" customHeight="1" x14ac:dyDescent="0.25">
      <c r="F12" s="163"/>
      <c r="K12" s="2"/>
      <c r="L12" s="2"/>
      <c r="M12" s="2"/>
    </row>
    <row r="13" spans="1:13" ht="45" customHeight="1" x14ac:dyDescent="0.25">
      <c r="F13" s="163"/>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5"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5" t="str">
        <f t="shared" si="1"/>
        <v>11 - J12 - 8/7   2a</v>
      </c>
      <c r="H15" s="14">
        <f>'Hybrid - Mag - True - Straight'!N15</f>
        <v>0</v>
      </c>
      <c r="I15" s="14">
        <f>'Hybrid - Mag - True - Straight'!O15</f>
        <v>0</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3"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3"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4"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4" t="str">
        <f t="shared" si="1"/>
        <v>9 - J13 - 8/7   2a</v>
      </c>
      <c r="H19" s="14">
        <f>'Hybrid - Mag - True - Straight'!N19</f>
        <v>0</v>
      </c>
      <c r="I19" s="14">
        <f>'Hybrid - Mag - True - Straight'!O19</f>
        <v>0</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3"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3"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5"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5" t="str">
        <f t="shared" si="1"/>
        <v>9 - J12 - 8/7   2a</v>
      </c>
      <c r="H23" s="14">
        <f>'Hybrid - Mag - True - Straight'!N23</f>
        <v>0</v>
      </c>
      <c r="I23" s="14">
        <f>'Hybrid - Mag - True - Straight'!O23</f>
        <v>0</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4"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4" t="str">
        <f t="shared" si="1"/>
        <v>9 - J13 - 6/5   2a</v>
      </c>
      <c r="H25" s="14">
        <f>'Hybrid - Mag - True - Straight'!N25</f>
        <v>0</v>
      </c>
      <c r="I25" s="14">
        <f>'Hybrid - Mag - True - Straight'!O25</f>
        <v>0</v>
      </c>
      <c r="K25" s="93"/>
      <c r="L25" s="2"/>
      <c r="M25" s="2"/>
    </row>
    <row r="26" spans="1:13" ht="45" customHeight="1" x14ac:dyDescent="0.25">
      <c r="F26" s="163"/>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5"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5" t="str">
        <f t="shared" si="1"/>
        <v>10 - J13 - 8/7   2a</v>
      </c>
      <c r="H28" s="14">
        <f>'Hybrid - Mag - True - Straight'!N28</f>
        <v>0</v>
      </c>
      <c r="I28" s="14">
        <f>'Hybrid - Mag - True - Straight'!O28</f>
        <v>0</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3"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3"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4"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4" t="str">
        <f t="shared" si="1"/>
        <v>10 - J12 - 8/7   2a</v>
      </c>
      <c r="H32" s="14">
        <f>'Hybrid - Mag - True - Straight'!N32</f>
        <v>0</v>
      </c>
      <c r="I32" s="14">
        <f>'Hybrid - Mag - True - Straight'!O32</f>
        <v>0</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5"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5" t="str">
        <f t="shared" si="1"/>
        <v>9 - J12 - 6/5   2a</v>
      </c>
      <c r="H34" s="14">
        <f>'Hybrid - Mag - True - Straight'!N34</f>
        <v>0</v>
      </c>
      <c r="I34" s="14">
        <f>'Hybrid - Mag - True - Straight'!O34</f>
        <v>0</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3"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4"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4" t="str">
        <f t="shared" si="1"/>
        <v>10 - J13 - 6/5   2a</v>
      </c>
      <c r="H37" s="14">
        <f>'Hybrid - Mag - True - Straight'!N37</f>
        <v>0</v>
      </c>
      <c r="I37" s="14">
        <f>'Hybrid - Mag - True - Straight'!O37</f>
        <v>0</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5"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5" t="str">
        <f t="shared" si="1"/>
        <v>10 - J12 - 6/5   2a</v>
      </c>
      <c r="H39" s="14">
        <f>'Hybrid - Mag - True - Straight'!N39</f>
        <v>0</v>
      </c>
      <c r="I39" s="14">
        <f>'Hybrid - Mag - True - Straight'!O39</f>
        <v>0</v>
      </c>
      <c r="K39" s="93"/>
      <c r="L39" s="2"/>
      <c r="M39" s="2"/>
    </row>
    <row r="40" spans="1:13" ht="45" customHeight="1" x14ac:dyDescent="0.25">
      <c r="F40" s="163"/>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3"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3"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3" t="str">
        <f t="shared" si="1"/>
        <v>1 - J13 - 8/7   2c</v>
      </c>
      <c r="H43" s="14">
        <f>'Hybrid - Mag - True - Straight'!N43</f>
        <v>8</v>
      </c>
      <c r="I43" s="14" t="str">
        <f>'Hybrid - Mag - True - Straight'!O43</f>
        <v>|6.8|</v>
      </c>
      <c r="K43" s="69"/>
      <c r="L43" s="2"/>
      <c r="M43" s="93"/>
    </row>
    <row r="44" spans="1:13" ht="45" customHeight="1" x14ac:dyDescent="0.25">
      <c r="F44" s="163"/>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3" t="str">
        <f t="shared" si="1"/>
        <v>1 - J13 - 4/3   2c</v>
      </c>
      <c r="H45" s="14">
        <f>'Hybrid - Mag - True - Straight'!N45</f>
        <v>8</v>
      </c>
      <c r="I45" s="14" t="str">
        <f>'Hybrid - Mag - True - Straight'!O45</f>
        <v>|6.8|</v>
      </c>
      <c r="K45" s="69"/>
      <c r="L45" s="2"/>
      <c r="M45" s="93"/>
    </row>
    <row r="46" spans="1:13" ht="45" customHeight="1" x14ac:dyDescent="0.25">
      <c r="F46" s="163"/>
      <c r="K46" s="2"/>
      <c r="L46" s="2"/>
      <c r="M46" s="2"/>
    </row>
    <row r="47" spans="1:13" ht="45" customHeight="1" x14ac:dyDescent="0.25">
      <c r="F47" s="163"/>
      <c r="K47" s="2"/>
      <c r="L47" s="2"/>
      <c r="M47" s="2"/>
    </row>
    <row r="48" spans="1:13" ht="45" customHeight="1" x14ac:dyDescent="0.25">
      <c r="F48" s="163"/>
      <c r="K48" s="2"/>
      <c r="L48" s="2"/>
      <c r="M48" s="2"/>
    </row>
    <row r="49" spans="1:13" ht="102.75" customHeight="1" x14ac:dyDescent="0.25">
      <c r="F49" s="163"/>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3"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3"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3"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3"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3"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3" t="str">
        <f t="shared" si="1"/>
        <v>2 - J12 - 2/1   2b</v>
      </c>
      <c r="H55" s="14">
        <f>'Hybrid - Mag - True - Straight'!N55</f>
        <v>7.2</v>
      </c>
      <c r="I55" s="14" t="str">
        <f>'Hybrid - Mag - True - Straight'!O55</f>
        <v>|6.4|</v>
      </c>
      <c r="K55" s="98"/>
      <c r="L55" s="2"/>
      <c r="M55" s="69"/>
    </row>
    <row r="56" spans="1:13" ht="18" customHeight="1" x14ac:dyDescent="0.25">
      <c r="F56" s="163"/>
      <c r="K56" s="2"/>
      <c r="L56" s="2"/>
      <c r="M56" s="2"/>
    </row>
    <row r="57" spans="1:13" ht="12.75" customHeight="1" x14ac:dyDescent="0.25">
      <c r="F57" s="163"/>
      <c r="K57" s="2"/>
      <c r="L57" s="2"/>
      <c r="M57" s="2"/>
    </row>
    <row r="58" spans="1:13" ht="13.5" customHeight="1" x14ac:dyDescent="0.25">
      <c r="F58" s="163"/>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3"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3"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3"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3"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3"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3" t="str">
        <f t="shared" si="1"/>
        <v>2 - J12 - 4/3   2b</v>
      </c>
      <c r="H64" s="14">
        <f>'Hybrid - Mag - True - Straight'!N64</f>
        <v>7.2</v>
      </c>
      <c r="I64" s="14" t="str">
        <f>'Hybrid - Mag - True - Straight'!O64</f>
        <v>|6.4|</v>
      </c>
      <c r="K64" s="98"/>
      <c r="L64" s="2"/>
      <c r="M64" s="69"/>
    </row>
    <row r="65" spans="1:13" ht="18" customHeight="1" x14ac:dyDescent="0.25">
      <c r="F65" s="163"/>
      <c r="K65" s="2"/>
      <c r="L65" s="2"/>
      <c r="M65" s="2"/>
    </row>
    <row r="66" spans="1:13" ht="16.5" customHeight="1" x14ac:dyDescent="0.25">
      <c r="F66" s="163"/>
      <c r="K66" s="2"/>
      <c r="L66" s="2"/>
      <c r="M66" s="2"/>
    </row>
    <row r="67" spans="1:13" ht="16.5" customHeight="1" x14ac:dyDescent="0.25">
      <c r="F67" s="163"/>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3"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3"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3"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3"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3"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3" t="str">
        <f t="shared" si="3"/>
        <v>4 - J12 - 4/3   2a</v>
      </c>
      <c r="H73" s="14">
        <f>'Hybrid - Mag - True - Straight'!N73</f>
        <v>7.6000000000000005</v>
      </c>
      <c r="I73" s="14" t="str">
        <f>'Hybrid - Mag - True - Straight'!O73</f>
        <v>|6.8|</v>
      </c>
      <c r="K73" s="98"/>
      <c r="L73" s="2"/>
      <c r="M73" s="2"/>
    </row>
    <row r="74" spans="1:13" ht="9.75" customHeight="1" x14ac:dyDescent="0.25">
      <c r="F74" s="163"/>
      <c r="K74" s="2"/>
      <c r="L74" s="2"/>
      <c r="M74" s="2"/>
    </row>
    <row r="75" spans="1:13" ht="12.75" customHeight="1" x14ac:dyDescent="0.25">
      <c r="F75" s="163"/>
      <c r="K75" s="2"/>
      <c r="L75" s="2"/>
      <c r="M75" s="2"/>
    </row>
    <row r="76" spans="1:13" ht="14.25" customHeight="1" x14ac:dyDescent="0.25">
      <c r="F76" s="163"/>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3"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3"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3" t="str">
        <f t="shared" si="3"/>
        <v>1 - J13 - 6/5   2c</v>
      </c>
      <c r="H79" s="14">
        <f>'Hybrid - Mag - True - Straight'!N79</f>
        <v>8</v>
      </c>
      <c r="I79" s="14" t="str">
        <f>'Hybrid - Mag - True - Straight'!O79</f>
        <v>|6.8|</v>
      </c>
      <c r="K79" s="69"/>
      <c r="L79" s="2"/>
      <c r="M79" s="98"/>
    </row>
    <row r="80" spans="1:13" ht="13.5" customHeight="1" x14ac:dyDescent="0.25">
      <c r="F80" s="163"/>
      <c r="K80" s="2"/>
      <c r="L80" s="2"/>
      <c r="M80" s="2"/>
    </row>
    <row r="81" spans="1:13" ht="13.5" customHeight="1" x14ac:dyDescent="0.25">
      <c r="F81" s="163"/>
      <c r="K81" s="2"/>
      <c r="L81" s="2"/>
      <c r="M81" s="2"/>
    </row>
    <row r="82" spans="1:13" ht="13.5" customHeight="1" x14ac:dyDescent="0.25">
      <c r="F82" s="163"/>
      <c r="K82" s="2"/>
      <c r="L82" s="2"/>
      <c r="M82" s="2"/>
    </row>
    <row r="83" spans="1:13" ht="13.5" customHeight="1" x14ac:dyDescent="0.25">
      <c r="F83" s="163"/>
      <c r="K83" s="2"/>
      <c r="L83" s="2"/>
      <c r="M83" s="2"/>
    </row>
    <row r="84" spans="1:13" ht="13.5" customHeight="1" x14ac:dyDescent="0.25">
      <c r="F84" s="163"/>
      <c r="K84" s="2"/>
      <c r="L84" s="2"/>
      <c r="M84" s="2"/>
    </row>
    <row r="85" spans="1:13" ht="13.5" customHeight="1" x14ac:dyDescent="0.25">
      <c r="F85" s="163"/>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3"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3"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3"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3"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3"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3" t="str">
        <f t="shared" si="3"/>
        <v>2 - J13 - 2/1   2b</v>
      </c>
      <c r="H91" s="14">
        <f>'Hybrid - Mag - True - Straight'!N91</f>
        <v>7.2</v>
      </c>
      <c r="I91" s="14" t="str">
        <f>'Hybrid - Mag - True - Straight'!O91</f>
        <v>|6.4|</v>
      </c>
      <c r="K91" s="98"/>
      <c r="L91" s="2"/>
      <c r="M91" s="69"/>
    </row>
    <row r="92" spans="1:13" ht="18" customHeight="1" x14ac:dyDescent="0.25">
      <c r="F92" s="163"/>
      <c r="K92" s="2"/>
      <c r="L92" s="2"/>
      <c r="M92" s="2"/>
    </row>
    <row r="93" spans="1:13" ht="16.5" customHeight="1" x14ac:dyDescent="0.25">
      <c r="F93" s="163"/>
      <c r="K93" s="2"/>
      <c r="L93" s="2"/>
      <c r="M93" s="2"/>
    </row>
    <row r="94" spans="1:13" ht="13.5" customHeight="1" x14ac:dyDescent="0.25">
      <c r="F94" s="163"/>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3"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3"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3"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3"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3"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3" t="str">
        <f t="shared" si="3"/>
        <v>2 - J13 - 4/3   2b</v>
      </c>
      <c r="H100" s="14">
        <f>'Hybrid - Mag - True - Straight'!N100</f>
        <v>7.2</v>
      </c>
      <c r="I100" s="14" t="str">
        <f>'Hybrid - Mag - True - Straight'!O100</f>
        <v>|6.4|</v>
      </c>
      <c r="K100" s="98"/>
      <c r="L100" s="2"/>
      <c r="M100" s="69"/>
    </row>
    <row r="101" spans="1:13" ht="21" customHeight="1" x14ac:dyDescent="0.25">
      <c r="F101" s="163"/>
      <c r="K101" s="2"/>
      <c r="L101" s="2"/>
      <c r="M101" s="2"/>
    </row>
    <row r="102" spans="1:13" ht="13.5" customHeight="1" x14ac:dyDescent="0.25">
      <c r="F102" s="163"/>
      <c r="K102" s="2"/>
      <c r="L102" s="2"/>
      <c r="M102" s="2"/>
    </row>
    <row r="103" spans="1:13" ht="13.5" customHeight="1" x14ac:dyDescent="0.25">
      <c r="F103" s="163"/>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3"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3"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3"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3"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3"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3" t="str">
        <f t="shared" si="3"/>
        <v>5 - J12 - 4/3   2a</v>
      </c>
      <c r="H109" s="14">
        <f>'Hybrid - Mag - True - Straight'!N109</f>
        <v>7.6000000000000005</v>
      </c>
      <c r="I109" s="14" t="str">
        <f>'Hybrid - Mag - True - Straight'!O109</f>
        <v>|6.8|</v>
      </c>
      <c r="K109" s="98"/>
      <c r="L109" s="2"/>
      <c r="M109" s="2"/>
    </row>
    <row r="110" spans="1:13" ht="7.5" customHeight="1" x14ac:dyDescent="0.25">
      <c r="F110" s="163"/>
      <c r="K110" s="2"/>
      <c r="M110" s="2"/>
    </row>
    <row r="111" spans="1:13" ht="9" customHeight="1" x14ac:dyDescent="0.25">
      <c r="F111" s="163"/>
      <c r="K111" s="2"/>
      <c r="M111" s="2"/>
    </row>
    <row r="112" spans="1:13" ht="8.25" customHeight="1" x14ac:dyDescent="0.25">
      <c r="F112" s="163"/>
      <c r="K112" s="2"/>
      <c r="M112" s="2"/>
    </row>
    <row r="113" spans="1:13" ht="8.25" customHeight="1" x14ac:dyDescent="0.25">
      <c r="F113" s="163"/>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3"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3"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3"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C151"/>
  <sheetViews>
    <sheetView topLeftCell="A47" zoomScale="85" zoomScaleNormal="85" workbookViewId="0">
      <selection activeCell="E67" sqref="E67"/>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5" width="13.85546875" style="35" customWidth="1"/>
    <col min="6" max="6" width="14.140625" style="3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7.7109375" style="306" customWidth="1"/>
    <col min="17" max="17" width="8.140625" style="306" customWidth="1"/>
    <col min="18" max="18" width="7.42578125" style="56" customWidth="1"/>
    <col min="19" max="19" width="4.42578125" customWidth="1"/>
    <col min="20" max="20" width="7" style="56" customWidth="1"/>
    <col min="21" max="21" width="4.5703125" customWidth="1"/>
    <col min="22" max="22" width="4.85546875" customWidth="1"/>
    <col min="23" max="23" width="5.85546875" customWidth="1"/>
    <col min="24" max="24" width="12.140625" customWidth="1"/>
    <col min="25" max="25" width="10.85546875" customWidth="1"/>
    <col min="26" max="26" width="26.85546875" customWidth="1"/>
    <col min="27" max="27" width="48.85546875" customWidth="1"/>
    <col min="28" max="28" width="36.85546875" customWidth="1"/>
    <col min="30" max="16384" width="8.7109375" style="35"/>
  </cols>
  <sheetData>
    <row r="1" spans="3:29" ht="15" customHeight="1" x14ac:dyDescent="0.25">
      <c r="H1" s="336" t="s">
        <v>1391</v>
      </c>
      <c r="L1" s="189"/>
      <c r="M1" s="338" t="s">
        <v>1390</v>
      </c>
      <c r="R1" s="21"/>
      <c r="S1" s="14"/>
      <c r="T1" s="21"/>
      <c r="U1" s="14"/>
      <c r="V1" s="337" t="s">
        <v>1393</v>
      </c>
      <c r="W1" s="14"/>
      <c r="X1" s="14"/>
      <c r="Y1" s="14"/>
      <c r="Z1" s="35"/>
      <c r="AA1" s="35"/>
      <c r="AB1" s="35"/>
      <c r="AC1" s="35"/>
    </row>
    <row r="2" spans="3:29" ht="45" x14ac:dyDescent="0.35">
      <c r="C2" s="344" t="s">
        <v>814</v>
      </c>
      <c r="D2" s="344"/>
      <c r="E2" s="344"/>
      <c r="F2" s="344"/>
      <c r="G2" s="21" t="s">
        <v>1363</v>
      </c>
      <c r="H2" s="336"/>
      <c r="I2" s="339" t="s">
        <v>1389</v>
      </c>
      <c r="J2" s="339"/>
      <c r="K2" s="339"/>
      <c r="L2" s="189"/>
      <c r="M2" s="337"/>
      <c r="N2" s="14" t="s">
        <v>1367</v>
      </c>
      <c r="O2" s="14" t="s">
        <v>1368</v>
      </c>
      <c r="P2" s="307" t="s">
        <v>1663</v>
      </c>
      <c r="Q2" s="307" t="s">
        <v>1664</v>
      </c>
      <c r="R2" s="97" t="str">
        <f>N2</f>
        <v>A-top</v>
      </c>
      <c r="S2" s="14"/>
      <c r="T2" s="97" t="str">
        <f>O2</f>
        <v>C-bot</v>
      </c>
      <c r="U2" s="14"/>
      <c r="V2" s="337"/>
      <c r="W2" s="14"/>
      <c r="X2" s="1" t="s">
        <v>1282</v>
      </c>
      <c r="Z2" s="35"/>
      <c r="AA2" s="35"/>
      <c r="AB2" s="35"/>
      <c r="AC2" s="35"/>
    </row>
    <row r="3" spans="3:29" ht="84.75" customHeight="1" thickBot="1" x14ac:dyDescent="0.35">
      <c r="C3" s="39" t="s">
        <v>237</v>
      </c>
      <c r="D3" s="39" t="s">
        <v>238</v>
      </c>
      <c r="E3" s="129" t="s">
        <v>239</v>
      </c>
      <c r="F3" s="129" t="s">
        <v>240</v>
      </c>
      <c r="H3" s="336"/>
      <c r="L3" s="189" t="s">
        <v>1434</v>
      </c>
      <c r="M3" s="337"/>
      <c r="N3" s="14" t="s">
        <v>1668</v>
      </c>
      <c r="O3" s="14" t="s">
        <v>1669</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36" t="s">
        <v>55</v>
      </c>
      <c r="D4" s="37" t="s">
        <v>278</v>
      </c>
      <c r="E4" s="37" t="s">
        <v>2</v>
      </c>
      <c r="F4" s="48" t="s">
        <v>58</v>
      </c>
      <c r="G4" s="65" t="str">
        <f t="shared" ref="G4:G16" si="0">IF(LEFT(F4,3)="2.5", MID(F4,7,2),LEFT(F4,2))</f>
        <v>22</v>
      </c>
      <c r="H4" s="2" t="s">
        <v>1359</v>
      </c>
      <c r="I4" s="93"/>
      <c r="J4" s="2"/>
      <c r="K4" s="2"/>
      <c r="L4" s="14" t="str" cm="1">
        <f t="array" ref="L4">INDEX(Cable_L!$B$3:$B$80,MATCH(1,COUNTIFS($G4,Cable_L!$A$3:$A$80,$H4,Cable_L!$C$3:$C$80),0))</f>
        <v>1b</v>
      </c>
      <c r="N4" s="14" t="str" cm="1">
        <f t="array" ref="N4">INDEX(INDEX(Cable_L!$H$3:$K$80,,MATCH(N$2,Cable_L!$H$2:$K$2,0)),MATCH(1,COUNTIFS($G4,Cable_L!$A$3:$A$80,$H4,Cable_L!$C$3:$C$80),0))</f>
        <v>|8.4|</v>
      </c>
      <c r="O4" s="14" cm="1">
        <f t="array" ref="O4">INDEX(INDEX(Cable_L!$H$3:$K$80,,MATCH(O$2,Cable_L!$H$2:$K$2,0)),MATCH(1,COUNTIFS($G4,Cable_L!$A$3:$A$80,$H4,Cable_L!$C$3:$C$80),0))</f>
        <v>7.6000000000000005</v>
      </c>
      <c r="P4" s="308" t="s">
        <v>1406</v>
      </c>
      <c r="Q4" s="306">
        <v>7.6000000000000005</v>
      </c>
      <c r="R4" s="21" t="str" cm="1">
        <f t="array" ref="R4:R6">_xlfn._xlws.FILTER(_xlfn.UNIQUE(N4:N16),_xlfn.UNIQUE(N4:N16)&lt;&gt;"")</f>
        <v>|8.4|</v>
      </c>
      <c r="S4" s="14">
        <f>COUNTIF(N4:N16,R4)</f>
        <v>6</v>
      </c>
      <c r="T4" s="21" cm="1">
        <f t="array" ref="T4:T6">_xlfn._xlws.FILTER(_xlfn.UNIQUE(O4:O16),_xlfn.UNIQUE(O4:O16)&lt;&gt;"")</f>
        <v>7.6000000000000005</v>
      </c>
      <c r="U4" s="14">
        <f>COUNTIF(O4:O16,T4)</f>
        <v>6</v>
      </c>
      <c r="V4" s="14">
        <f>COUNTA($G4:$G16)</f>
        <v>13</v>
      </c>
      <c r="W4" s="14"/>
      <c r="X4" s="96" t="s">
        <v>545</v>
      </c>
      <c r="Y4" s="96" t="s">
        <v>553</v>
      </c>
      <c r="Z4" s="32" t="s">
        <v>432</v>
      </c>
      <c r="AA4" s="345" t="s">
        <v>1326</v>
      </c>
      <c r="AB4" s="309"/>
      <c r="AC4" s="35"/>
    </row>
    <row r="5" spans="3:29" ht="15.75" thickBot="1" x14ac:dyDescent="0.3">
      <c r="C5" s="42" t="s">
        <v>55</v>
      </c>
      <c r="D5" s="41" t="s">
        <v>278</v>
      </c>
      <c r="E5" s="41" t="s">
        <v>2</v>
      </c>
      <c r="F5" s="43" t="s">
        <v>424</v>
      </c>
      <c r="G5" s="65" t="str">
        <f t="shared" si="0"/>
        <v>22</v>
      </c>
      <c r="H5" s="2" t="s">
        <v>1359</v>
      </c>
      <c r="I5" s="93"/>
      <c r="J5" s="2"/>
      <c r="K5" s="2"/>
      <c r="L5" s="14" t="str" cm="1">
        <f t="array" ref="L5">INDEX(Cable_L!$B$3:$B$80,MATCH(1,COUNTIFS($G5,Cable_L!$A$3:$A$80,$H5,Cable_L!$C$3:$C$80),0))</f>
        <v>1b</v>
      </c>
      <c r="M5" s="21" cm="1">
        <f t="array" ref="M5:M8">_xlfn._xlws.SORT(VALUE(_xlfn.UNIQUE(G4:G16)))</f>
        <v>15</v>
      </c>
      <c r="N5" s="14" t="s">
        <v>1670</v>
      </c>
      <c r="O5" s="14" t="s">
        <v>1670</v>
      </c>
      <c r="R5" s="21" t="str">
        <v>splice</v>
      </c>
      <c r="S5" s="14">
        <f>COUNTIF(N4:N16,R5)</f>
        <v>5</v>
      </c>
      <c r="T5" s="21" t="str">
        <v>splice</v>
      </c>
      <c r="U5" s="14">
        <f>COUNTIF(O4:O16,T5)</f>
        <v>5</v>
      </c>
      <c r="V5" s="14"/>
      <c r="W5" s="14"/>
      <c r="X5" s="2" t="s">
        <v>547</v>
      </c>
      <c r="Y5" s="2" t="s">
        <v>553</v>
      </c>
      <c r="Z5" s="32" t="s">
        <v>422</v>
      </c>
      <c r="AA5" s="346"/>
      <c r="AB5" s="32" t="s">
        <v>1283</v>
      </c>
      <c r="AC5" s="35"/>
    </row>
    <row r="6" spans="3:29" x14ac:dyDescent="0.25">
      <c r="C6" s="12" t="s">
        <v>59</v>
      </c>
      <c r="D6" s="32" t="s">
        <v>281</v>
      </c>
      <c r="E6" s="32" t="s">
        <v>6</v>
      </c>
      <c r="F6" s="49" t="s">
        <v>62</v>
      </c>
      <c r="G6" s="65" t="str">
        <f t="shared" si="0"/>
        <v>21</v>
      </c>
      <c r="H6" s="2" t="s">
        <v>1359</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308" t="s">
        <v>1406</v>
      </c>
      <c r="Q6" s="306">
        <v>7.6000000000000005</v>
      </c>
      <c r="R6" s="21">
        <v>7.8000000000000007</v>
      </c>
      <c r="S6" s="14"/>
      <c r="T6" s="21">
        <v>7.2</v>
      </c>
      <c r="U6" s="14"/>
      <c r="V6" s="14"/>
      <c r="W6" s="14"/>
      <c r="X6" s="32" t="s">
        <v>548</v>
      </c>
      <c r="Y6" s="35" t="b">
        <v>1</v>
      </c>
      <c r="Z6" s="32" t="s">
        <v>432</v>
      </c>
      <c r="AA6" s="32"/>
      <c r="AB6" s="35"/>
      <c r="AC6" s="35"/>
    </row>
    <row r="7" spans="3:29" x14ac:dyDescent="0.25">
      <c r="C7" s="42" t="s">
        <v>59</v>
      </c>
      <c r="D7" s="41" t="s">
        <v>281</v>
      </c>
      <c r="E7" s="41" t="s">
        <v>6</v>
      </c>
      <c r="F7" s="43" t="s">
        <v>418</v>
      </c>
      <c r="G7" s="65" t="str">
        <f t="shared" si="0"/>
        <v>21</v>
      </c>
      <c r="H7" s="2" t="s">
        <v>1359</v>
      </c>
      <c r="I7" s="93"/>
      <c r="J7" s="2"/>
      <c r="K7" s="2"/>
      <c r="L7" s="14" t="str" cm="1">
        <f t="array" ref="L7">INDEX(Cable_L!$B$3:$B$80,MATCH(1,COUNTIFS($G7,Cable_L!$A$3:$A$80,$H7,Cable_L!$C$3:$C$80),0))</f>
        <v>1b</v>
      </c>
      <c r="M7" s="21">
        <v>21</v>
      </c>
      <c r="N7" s="14" t="s">
        <v>1670</v>
      </c>
      <c r="O7" s="14" t="s">
        <v>1670</v>
      </c>
      <c r="W7" s="14"/>
      <c r="X7" s="2" t="s">
        <v>549</v>
      </c>
      <c r="Y7" s="2" t="s">
        <v>553</v>
      </c>
      <c r="Z7" s="32" t="s">
        <v>422</v>
      </c>
      <c r="AA7" s="32"/>
      <c r="AB7" s="32" t="s">
        <v>1283</v>
      </c>
      <c r="AC7" s="35"/>
    </row>
    <row r="8" spans="3:29" x14ac:dyDescent="0.25">
      <c r="C8" s="12" t="s">
        <v>63</v>
      </c>
      <c r="D8" s="32" t="s">
        <v>284</v>
      </c>
      <c r="E8" s="32" t="s">
        <v>671</v>
      </c>
      <c r="F8" s="49" t="s">
        <v>66</v>
      </c>
      <c r="G8" s="65" t="str">
        <f t="shared" si="0"/>
        <v>15</v>
      </c>
      <c r="H8" s="2" t="s">
        <v>1359</v>
      </c>
      <c r="I8" s="93"/>
      <c r="J8" s="2"/>
      <c r="K8" s="2"/>
      <c r="L8" s="14" t="str" cm="1">
        <f t="array" ref="L8">INDEX(Cable_L!$B$3:$B$80,MATCH(1,COUNTIFS($G8,Cable_L!$A$3:$A$80,$H8,Cable_L!$C$3:$C$80),0))</f>
        <v>2a</v>
      </c>
      <c r="M8" s="21">
        <v>22</v>
      </c>
      <c r="N8" s="14" cm="1">
        <f t="array" ref="N8">INDEX(INDEX(Cable_L!$H$3:$K$80,,MATCH(N$2,Cable_L!$H$2:$K$2,0)),MATCH(1,COUNTIFS($G8,Cable_L!$A$3:$A$80,$H8,Cable_L!$C$3:$C$80),0))</f>
        <v>7.8000000000000007</v>
      </c>
      <c r="O8" s="14" cm="1">
        <f t="array" ref="O8">INDEX(INDEX(Cable_L!$H$3:$K$80,,MATCH(O$2,Cable_L!$H$2:$K$2,0)),MATCH(1,COUNTIFS($G8,Cable_L!$A$3:$A$80,$H8,Cable_L!$C$3:$C$80),0))</f>
        <v>7.2</v>
      </c>
      <c r="P8" s="308">
        <v>7.8000000000000007</v>
      </c>
      <c r="Q8" s="306">
        <v>7.2</v>
      </c>
      <c r="W8" s="14"/>
      <c r="X8" s="32" t="s">
        <v>550</v>
      </c>
      <c r="Y8" s="35" t="b">
        <v>1</v>
      </c>
      <c r="Z8" s="35"/>
      <c r="AA8" s="35"/>
      <c r="AB8" s="35"/>
      <c r="AC8" s="35"/>
    </row>
    <row r="9" spans="3:29" x14ac:dyDescent="0.25">
      <c r="C9" s="12" t="s">
        <v>43</v>
      </c>
      <c r="D9" s="32" t="s">
        <v>287</v>
      </c>
      <c r="E9" s="32" t="s">
        <v>10</v>
      </c>
      <c r="F9" s="49" t="s">
        <v>46</v>
      </c>
      <c r="G9" s="65" t="str">
        <f t="shared" si="0"/>
        <v>22</v>
      </c>
      <c r="H9" s="2" t="s">
        <v>1359</v>
      </c>
      <c r="I9" s="93"/>
      <c r="J9" s="2"/>
      <c r="K9" s="2"/>
      <c r="L9" s="14" t="str" cm="1">
        <f t="array" ref="L9">INDEX(Cable_L!$B$3:$B$80,MATCH(1,COUNTIFS($G9,Cable_L!$A$3:$A$80,$H9,Cable_L!$C$3:$C$80),0))</f>
        <v>1b</v>
      </c>
      <c r="N9" s="14" t="str" cm="1">
        <f t="array" ref="N9">INDEX(INDEX(Cable_L!$H$3:$K$80,,MATCH(N$2,Cable_L!$H$2:$K$2,0)),MATCH(1,COUNTIFS($G10,Cable_L!$A$3:$A$80,$H9,Cable_L!$C$3:$C$80),0))</f>
        <v>|8.4|</v>
      </c>
      <c r="O9" s="14" cm="1">
        <f t="array" ref="O9">INDEX(INDEX(Cable_L!$H$3:$K$80,,MATCH(O$2,Cable_L!$H$2:$K$2,0)),MATCH(1,COUNTIFS($G10,Cable_L!$A$3:$A$80,$H9,Cable_L!$C$3:$C$80),0))</f>
        <v>7.6000000000000005</v>
      </c>
      <c r="P9" s="308" t="s">
        <v>1406</v>
      </c>
      <c r="Q9" s="306">
        <v>7.6000000000000005</v>
      </c>
      <c r="W9" s="14"/>
      <c r="X9" s="2" t="s">
        <v>551</v>
      </c>
      <c r="Y9" t="b">
        <v>1</v>
      </c>
      <c r="Z9" s="32" t="s">
        <v>432</v>
      </c>
      <c r="AA9" s="32"/>
      <c r="AB9" s="35"/>
      <c r="AC9" s="35"/>
    </row>
    <row r="10" spans="3:29" x14ac:dyDescent="0.25">
      <c r="C10" s="42" t="s">
        <v>43</v>
      </c>
      <c r="D10" s="41" t="s">
        <v>287</v>
      </c>
      <c r="E10" s="41" t="s">
        <v>10</v>
      </c>
      <c r="F10" s="43" t="s">
        <v>426</v>
      </c>
      <c r="G10" s="65" t="str">
        <f t="shared" si="0"/>
        <v>22</v>
      </c>
      <c r="H10" s="2" t="s">
        <v>1359</v>
      </c>
      <c r="I10" s="93"/>
      <c r="J10" s="2"/>
      <c r="K10" s="2"/>
      <c r="L10" s="14" t="str" cm="1">
        <f t="array" ref="L10">INDEX(Cable_L!$B$3:$B$80,MATCH(1,COUNTIFS($G10,Cable_L!$A$3:$A$80,$H10,Cable_L!$C$3:$C$80),0))</f>
        <v>1b</v>
      </c>
      <c r="N10" s="14" t="s">
        <v>1670</v>
      </c>
      <c r="O10" s="14" t="s">
        <v>1670</v>
      </c>
      <c r="W10" s="14"/>
      <c r="X10" s="2"/>
      <c r="Z10" s="32" t="s">
        <v>422</v>
      </c>
      <c r="AA10" s="32"/>
      <c r="AB10" s="32" t="s">
        <v>1283</v>
      </c>
      <c r="AC10" s="35"/>
    </row>
    <row r="11" spans="3:29" x14ac:dyDescent="0.25">
      <c r="C11" s="12" t="s">
        <v>47</v>
      </c>
      <c r="D11" s="321" t="s">
        <v>290</v>
      </c>
      <c r="E11" s="32" t="s">
        <v>14</v>
      </c>
      <c r="F11" s="49" t="s">
        <v>50</v>
      </c>
      <c r="G11" s="65" t="str">
        <f t="shared" si="0"/>
        <v>18</v>
      </c>
      <c r="H11" s="2" t="s">
        <v>1359</v>
      </c>
      <c r="I11" s="95"/>
      <c r="J11" s="2"/>
      <c r="K11" s="2"/>
      <c r="L11" s="14" t="str" cm="1">
        <f t="array" ref="L11">INDEX(Cable_L!$B$3:$B$80,MATCH(1,COUNTIFS($G11,Cable_L!$A$3:$A$80,$H11,Cable_L!$C$3:$C$80),0))</f>
        <v>1b</v>
      </c>
      <c r="N11" s="14" t="str" cm="1">
        <f t="array" ref="N11">INDEX(INDEX(Cable_L!$H$3:$K$80,,MATCH(N$2,Cable_L!$H$2:$K$2,0)),MATCH(1,COUNTIFS($G11,Cable_L!$A$3:$A$80,$H11,Cable_L!$C$3:$C$80),0))</f>
        <v>|8.4|</v>
      </c>
      <c r="O11" s="14" cm="1">
        <f t="array" ref="O11">INDEX(INDEX(Cable_L!$H$3:$K$80,,MATCH(O$2,Cable_L!$H$2:$K$2,0)),MATCH(1,COUNTIFS($G11,Cable_L!$A$3:$A$80,$H11,Cable_L!$C$3:$C$80),0))</f>
        <v>7.6000000000000005</v>
      </c>
      <c r="P11" s="308" t="s">
        <v>1406</v>
      </c>
      <c r="Q11" s="306">
        <v>7.6000000000000005</v>
      </c>
      <c r="W11" s="14"/>
      <c r="X11" s="96" t="s">
        <v>552</v>
      </c>
      <c r="Y11" s="96" t="s">
        <v>553</v>
      </c>
      <c r="Z11" s="32"/>
      <c r="AA11" s="32"/>
      <c r="AB11" s="32"/>
      <c r="AC11" s="35"/>
    </row>
    <row r="12" spans="3:29" x14ac:dyDescent="0.25">
      <c r="C12" s="12" t="s">
        <v>51</v>
      </c>
      <c r="D12" s="321" t="s">
        <v>293</v>
      </c>
      <c r="E12" s="32" t="s">
        <v>18</v>
      </c>
      <c r="F12" s="49" t="s">
        <v>54</v>
      </c>
      <c r="G12" s="65" t="str">
        <f t="shared" si="0"/>
        <v>15</v>
      </c>
      <c r="H12" s="2" t="s">
        <v>1359</v>
      </c>
      <c r="I12" s="93"/>
      <c r="J12" s="2"/>
      <c r="K12" s="2"/>
      <c r="L12" s="14" t="str" cm="1">
        <f t="array" ref="L12">INDEX(Cable_L!$B$3:$B$80,MATCH(1,COUNTIFS($G12,Cable_L!$A$3:$A$80,$H12,Cable_L!$C$3:$C$80),0))</f>
        <v>2a</v>
      </c>
      <c r="N12" s="14" cm="1">
        <f t="array" ref="N12">INDEX(INDEX(Cable_L!$H$3:$K$80,,MATCH(N$2,Cable_L!$H$2:$K$2,0)),MATCH(1,COUNTIFS($G12,Cable_L!$A$3:$A$80,$H12,Cable_L!$C$3:$C$80),0))</f>
        <v>7.8000000000000007</v>
      </c>
      <c r="O12" s="14" cm="1">
        <f t="array" ref="O12">INDEX(INDEX(Cable_L!$H$3:$K$80,,MATCH(O$2,Cable_L!$H$2:$K$2,0)),MATCH(1,COUNTIFS($G12,Cable_L!$A$3:$A$80,$H12,Cable_L!$C$3:$C$80),0))</f>
        <v>7.2</v>
      </c>
      <c r="P12" s="308">
        <v>7.8000000000000007</v>
      </c>
      <c r="Q12" s="306">
        <v>7.2</v>
      </c>
      <c r="W12" s="14"/>
      <c r="X12" s="14"/>
      <c r="Y12" s="14"/>
      <c r="Z12" s="32"/>
      <c r="AA12" s="32"/>
      <c r="AB12" s="32"/>
      <c r="AC12" s="35"/>
    </row>
    <row r="13" spans="3:29" x14ac:dyDescent="0.25">
      <c r="C13" s="12" t="s">
        <v>99</v>
      </c>
      <c r="D13" s="32" t="s">
        <v>313</v>
      </c>
      <c r="E13" s="32" t="s">
        <v>105</v>
      </c>
      <c r="F13" s="49" t="s">
        <v>102</v>
      </c>
      <c r="G13" s="65" t="str">
        <f t="shared" si="0"/>
        <v>22</v>
      </c>
      <c r="H13" s="2" t="s">
        <v>1359</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308" t="s">
        <v>1406</v>
      </c>
      <c r="Q13" s="306">
        <v>7.6000000000000005</v>
      </c>
      <c r="W13" s="14"/>
      <c r="X13" s="14"/>
      <c r="Y13" s="14"/>
      <c r="Z13" s="32" t="s">
        <v>432</v>
      </c>
      <c r="AA13" s="32"/>
      <c r="AB13" s="35"/>
      <c r="AC13" s="35"/>
    </row>
    <row r="14" spans="3:29" x14ac:dyDescent="0.25">
      <c r="C14" s="42" t="s">
        <v>99</v>
      </c>
      <c r="D14" s="41" t="s">
        <v>313</v>
      </c>
      <c r="E14" s="41" t="s">
        <v>105</v>
      </c>
      <c r="F14" s="43" t="s">
        <v>423</v>
      </c>
      <c r="G14" s="65" t="str">
        <f t="shared" si="0"/>
        <v>22</v>
      </c>
      <c r="H14" s="2" t="s">
        <v>1359</v>
      </c>
      <c r="I14" s="94"/>
      <c r="J14" s="2"/>
      <c r="K14" s="2"/>
      <c r="L14" s="14" t="str" cm="1">
        <f t="array" ref="L14">INDEX(Cable_L!$B$3:$B$80,MATCH(1,COUNTIFS($G14,Cable_L!$A$3:$A$80,$H14,Cable_L!$C$3:$C$80),0))</f>
        <v>1b</v>
      </c>
      <c r="N14" s="14" t="s">
        <v>1670</v>
      </c>
      <c r="O14" s="14" t="s">
        <v>1670</v>
      </c>
      <c r="W14" s="14"/>
      <c r="X14" s="62" t="s">
        <v>1394</v>
      </c>
      <c r="Y14" s="14"/>
      <c r="Z14" s="32" t="s">
        <v>422</v>
      </c>
      <c r="AA14" s="32"/>
      <c r="AB14" s="32" t="s">
        <v>1283</v>
      </c>
      <c r="AC14" s="35"/>
    </row>
    <row r="15" spans="3:29" x14ac:dyDescent="0.25">
      <c r="C15" s="12" t="s">
        <v>95</v>
      </c>
      <c r="D15" s="319" t="s">
        <v>316</v>
      </c>
      <c r="E15" s="32" t="s">
        <v>672</v>
      </c>
      <c r="F15" s="49" t="s">
        <v>98</v>
      </c>
      <c r="G15" s="65" t="str">
        <f t="shared" si="0"/>
        <v>22</v>
      </c>
      <c r="H15" s="2" t="s">
        <v>1359</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308" t="s">
        <v>1406</v>
      </c>
      <c r="Q15" s="306">
        <v>7.6000000000000005</v>
      </c>
      <c r="W15" s="14"/>
      <c r="X15" s="182"/>
      <c r="Y15" s="14"/>
      <c r="Z15" s="32" t="s">
        <v>432</v>
      </c>
      <c r="AA15" s="32"/>
      <c r="AB15" s="35"/>
      <c r="AC15" s="35"/>
    </row>
    <row r="16" spans="3:29" x14ac:dyDescent="0.25">
      <c r="C16" s="46" t="s">
        <v>95</v>
      </c>
      <c r="D16" s="320" t="s">
        <v>316</v>
      </c>
      <c r="E16" s="44" t="s">
        <v>672</v>
      </c>
      <c r="F16" s="45" t="s">
        <v>425</v>
      </c>
      <c r="G16" s="65" t="str">
        <f t="shared" si="0"/>
        <v>22</v>
      </c>
      <c r="H16" s="2" t="s">
        <v>1359</v>
      </c>
      <c r="I16" s="93"/>
      <c r="J16" s="2"/>
      <c r="K16" s="2"/>
      <c r="L16" s="14" t="str" cm="1">
        <f t="array" ref="L16">INDEX(Cable_L!$B$3:$B$80,MATCH(1,COUNTIFS($G16,Cable_L!$A$3:$A$80,$H16,Cable_L!$C$3:$C$80),0))</f>
        <v>1b</v>
      </c>
      <c r="N16" s="14" t="s">
        <v>1670</v>
      </c>
      <c r="O16" s="14" t="s">
        <v>1670</v>
      </c>
      <c r="R16" s="59"/>
      <c r="Z16" s="32" t="s">
        <v>422</v>
      </c>
      <c r="AA16" s="32"/>
      <c r="AB16" s="32" t="s">
        <v>1283</v>
      </c>
    </row>
    <row r="17" spans="3:28" x14ac:dyDescent="0.25">
      <c r="C17" s="41"/>
      <c r="D17" s="41"/>
      <c r="E17" s="41"/>
      <c r="F17" s="41"/>
      <c r="G17" s="65"/>
      <c r="H17" s="2"/>
      <c r="I17" s="2"/>
      <c r="J17" s="2"/>
      <c r="K17" s="2"/>
      <c r="R17" s="59"/>
      <c r="T17" s="59"/>
    </row>
    <row r="18" spans="3:28" x14ac:dyDescent="0.25">
      <c r="C18" s="36" t="s">
        <v>31</v>
      </c>
      <c r="D18" s="37" t="s">
        <v>260</v>
      </c>
      <c r="E18" s="37" t="s">
        <v>617</v>
      </c>
      <c r="F18" s="48" t="s">
        <v>34</v>
      </c>
      <c r="G18" s="65" t="str">
        <f t="shared" ref="G18:G29" si="1">IF(LEFT(F18,3)="2.5", MID(F18,7,2),LEFT(F18,2))</f>
        <v>21</v>
      </c>
      <c r="H18" s="2" t="s">
        <v>1359</v>
      </c>
      <c r="I18" s="93"/>
      <c r="J18" s="2"/>
      <c r="K18" s="2"/>
      <c r="L18" s="14" t="str" cm="1">
        <f t="array" ref="L18">INDEX(Cable_L!$B$3:$B$80,MATCH(1,COUNTIFS($G18,Cable_L!$A$3:$A$80,$H18,Cable_L!$C$3:$C$80),0))</f>
        <v>1b</v>
      </c>
      <c r="N18" s="14" t="str" cm="1">
        <f t="array" ref="N18">INDEX(INDEX(Cable_L!$H$3:$K$80,,MATCH(N$2,Cable_L!$H$2:$K$2,0)),MATCH(1,COUNTIFS($G18,Cable_L!$A$3:$A$80,$H18,Cable_L!$C$3:$C$80),0))</f>
        <v>|8.4|</v>
      </c>
      <c r="O18" s="14" cm="1">
        <f t="array" ref="O18">INDEX(INDEX(Cable_L!$H$3:$K$80,,MATCH(O$2,Cable_L!$H$2:$K$2,0)),MATCH(1,COUNTIFS($G18,Cable_L!$A$3:$A$80,$H18,Cable_L!$C$3:$C$80),0))</f>
        <v>7.6000000000000005</v>
      </c>
      <c r="P18" s="306" t="s">
        <v>1406</v>
      </c>
      <c r="Q18" s="306">
        <v>7.6000000000000005</v>
      </c>
      <c r="R18" s="21" t="str" cm="1">
        <f t="array" ref="R18:R21">_xlfn._xlws.FILTER(_xlfn.UNIQUE(N18:N29),_xlfn.UNIQUE(N18:N29)&lt;&gt;"")</f>
        <v>|8.4|</v>
      </c>
      <c r="S18" s="14">
        <f>COUNTIF(N18:N29,R18)</f>
        <v>5</v>
      </c>
      <c r="T18" s="21" cm="1">
        <f t="array" ref="T18:T21">_xlfn._xlws.FILTER(_xlfn.UNIQUE(O18:O30),_xlfn.UNIQUE(O18:O30)&lt;&gt;"")</f>
        <v>7.6000000000000005</v>
      </c>
      <c r="U18" s="14">
        <f>COUNTIF(O18:O29,T18)</f>
        <v>5</v>
      </c>
      <c r="V18" s="14">
        <f>COUNTA($G18:$G29)</f>
        <v>12</v>
      </c>
      <c r="Z18" s="32" t="s">
        <v>432</v>
      </c>
      <c r="AA18" s="32"/>
      <c r="AB18" s="35"/>
    </row>
    <row r="19" spans="3:28" x14ac:dyDescent="0.25">
      <c r="C19" s="42" t="s">
        <v>31</v>
      </c>
      <c r="D19" s="41" t="s">
        <v>260</v>
      </c>
      <c r="E19" s="41" t="s">
        <v>617</v>
      </c>
      <c r="F19" s="43" t="s">
        <v>421</v>
      </c>
      <c r="G19" s="65" t="str">
        <f t="shared" si="1"/>
        <v>21</v>
      </c>
      <c r="H19" s="2" t="s">
        <v>1359</v>
      </c>
      <c r="I19" s="93"/>
      <c r="J19" s="2"/>
      <c r="K19" s="2"/>
      <c r="L19" s="14" t="str" cm="1">
        <f t="array" ref="L19">INDEX(Cable_L!$B$3:$B$80,MATCH(1,COUNTIFS($G19,Cable_L!$A$3:$A$80,$H19,Cable_L!$C$3:$C$80),0))</f>
        <v>1b</v>
      </c>
      <c r="M19" s="21" cm="1">
        <f t="array" ref="M19:M23">_xlfn._xlws.SORT(VALUE(_xlfn.UNIQUE(G18:G29)))</f>
        <v>13</v>
      </c>
      <c r="N19" s="14" t="s">
        <v>1670</v>
      </c>
      <c r="O19" s="14" t="s">
        <v>1670</v>
      </c>
      <c r="R19" s="21" t="str">
        <v>splice</v>
      </c>
      <c r="S19" s="14">
        <f>COUNTIF(N18:N29,R19)</f>
        <v>4</v>
      </c>
      <c r="T19" s="21" t="str">
        <v>splice</v>
      </c>
      <c r="U19" s="14">
        <f>COUNTIF(O18:O29,T19)</f>
        <v>4</v>
      </c>
      <c r="V19" s="14"/>
      <c r="Z19" s="32" t="s">
        <v>422</v>
      </c>
      <c r="AA19" s="32"/>
      <c r="AB19" s="32" t="s">
        <v>1283</v>
      </c>
    </row>
    <row r="20" spans="3:28" x14ac:dyDescent="0.25">
      <c r="C20" s="12" t="s">
        <v>35</v>
      </c>
      <c r="D20" s="32" t="s">
        <v>263</v>
      </c>
      <c r="E20" s="32" t="s">
        <v>25</v>
      </c>
      <c r="F20" s="49"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7.8000000000000007</v>
      </c>
      <c r="O20" s="14" cm="1">
        <f t="array" ref="O20">INDEX(INDEX(Cable_L!$H$3:$K$80,,MATCH(O$2,Cable_L!$H$2:$K$2,0)),MATCH(1,COUNTIFS($G20,Cable_L!$A$3:$A$80,$H20,Cable_L!$C$3:$C$80),0))</f>
        <v>7.2</v>
      </c>
      <c r="P20" s="306" t="s">
        <v>1406</v>
      </c>
      <c r="Q20" s="306">
        <v>7.6</v>
      </c>
      <c r="R20" s="59">
        <v>7.8000000000000007</v>
      </c>
      <c r="S20" s="14">
        <f>COUNTIF(N19:N30,R20)</f>
        <v>2</v>
      </c>
      <c r="T20" s="59">
        <v>7.2</v>
      </c>
      <c r="U20" s="14">
        <f>COUNTIF(O19:O30,T20)</f>
        <v>2</v>
      </c>
    </row>
    <row r="21" spans="3:28" x14ac:dyDescent="0.25">
      <c r="C21" s="12" t="s">
        <v>39</v>
      </c>
      <c r="D21" s="32" t="s">
        <v>266</v>
      </c>
      <c r="E21" s="32" t="s">
        <v>29</v>
      </c>
      <c r="F21" s="49" t="s">
        <v>42</v>
      </c>
      <c r="G21" s="65" t="str">
        <f t="shared" si="1"/>
        <v>13</v>
      </c>
      <c r="H21" s="2" t="s">
        <v>1359</v>
      </c>
      <c r="I21" s="93"/>
      <c r="J21" s="2"/>
      <c r="K21" s="2"/>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|6.8|</v>
      </c>
      <c r="P21" s="306">
        <v>7.8</v>
      </c>
      <c r="Q21" s="306">
        <v>7.2</v>
      </c>
      <c r="R21" s="56">
        <v>7.2</v>
      </c>
      <c r="T21" s="56" t="str">
        <v>|6.8|</v>
      </c>
    </row>
    <row r="22" spans="3:28" x14ac:dyDescent="0.25">
      <c r="C22" s="12" t="s">
        <v>20</v>
      </c>
      <c r="D22" s="319" t="s">
        <v>269</v>
      </c>
      <c r="E22" s="32" t="s">
        <v>33</v>
      </c>
      <c r="F22" s="49" t="s">
        <v>22</v>
      </c>
      <c r="G22" s="65" t="str">
        <f t="shared" si="1"/>
        <v>23</v>
      </c>
      <c r="H22" s="2" t="s">
        <v>1359</v>
      </c>
      <c r="I22" s="93"/>
      <c r="J22" s="2"/>
      <c r="K22" s="2"/>
      <c r="L22" s="14" t="str" cm="1">
        <f t="array" ref="L22">INDEX(Cable_L!$B$3:$B$80,MATCH(1,COUNTIFS($G22,Cable_L!$A$3:$A$80,$H22,Cable_L!$C$3:$C$80),0))</f>
        <v>1b</v>
      </c>
      <c r="M22" s="21">
        <v>21</v>
      </c>
      <c r="N22" s="14" t="str" cm="1">
        <f t="array" ref="N22">INDEX(INDEX(Cable_L!$H$3:$K$80,,MATCH(N$2,Cable_L!$H$2:$K$2,0)),MATCH(1,COUNTIFS($G22,Cable_L!$A$3:$A$80,$H22,Cable_L!$C$3:$C$80),0))</f>
        <v>|8.4|</v>
      </c>
      <c r="O22" s="14" cm="1">
        <f t="array" ref="O22">INDEX(INDEX(Cable_L!$H$3:$K$80,,MATCH(O$2,Cable_L!$H$2:$K$2,0)),MATCH(1,COUNTIFS($G22,Cable_L!$A$3:$A$80,$H22,Cable_L!$C$3:$C$80),0))</f>
        <v>7.6000000000000005</v>
      </c>
      <c r="P22" s="306" t="s">
        <v>1406</v>
      </c>
      <c r="Q22" s="306">
        <v>7.6000000000000005</v>
      </c>
      <c r="Z22" s="32" t="s">
        <v>432</v>
      </c>
      <c r="AA22" s="32"/>
      <c r="AB22" s="35"/>
    </row>
    <row r="23" spans="3:28" x14ac:dyDescent="0.25">
      <c r="C23" s="42" t="s">
        <v>20</v>
      </c>
      <c r="D23" s="319" t="s">
        <v>269</v>
      </c>
      <c r="E23" s="41" t="s">
        <v>33</v>
      </c>
      <c r="F23" s="43" t="s">
        <v>428</v>
      </c>
      <c r="G23" s="65" t="str">
        <f t="shared" si="1"/>
        <v>23</v>
      </c>
      <c r="H23" s="2" t="s">
        <v>1359</v>
      </c>
      <c r="I23" s="95"/>
      <c r="J23" s="2"/>
      <c r="K23" s="2"/>
      <c r="L23" s="14" t="str" cm="1">
        <f t="array" ref="L23">INDEX(Cable_L!$B$3:$B$80,MATCH(1,COUNTIFS($G23,Cable_L!$A$3:$A$80,$H23,Cable_L!$C$3:$C$80),0))</f>
        <v>1b</v>
      </c>
      <c r="M23" s="21">
        <v>23</v>
      </c>
      <c r="N23" s="14" t="s">
        <v>1670</v>
      </c>
      <c r="O23" s="14" t="s">
        <v>1670</v>
      </c>
      <c r="Z23" s="32" t="s">
        <v>422</v>
      </c>
      <c r="AA23" s="32"/>
      <c r="AB23" s="32" t="s">
        <v>1283</v>
      </c>
    </row>
    <row r="24" spans="3:28" x14ac:dyDescent="0.25">
      <c r="C24" s="12" t="s">
        <v>23</v>
      </c>
      <c r="D24" s="321" t="s">
        <v>1596</v>
      </c>
      <c r="E24" s="32" t="s">
        <v>37</v>
      </c>
      <c r="F24" s="49" t="s">
        <v>26</v>
      </c>
      <c r="G24" s="65" t="str">
        <f t="shared" si="1"/>
        <v>18</v>
      </c>
      <c r="H24" s="2" t="s">
        <v>1359</v>
      </c>
      <c r="I24" s="93"/>
      <c r="J24" s="2"/>
      <c r="K24" s="2"/>
      <c r="L24" s="14" t="str" cm="1">
        <f t="array" ref="L24">INDEX(Cable_L!$B$3:$B$80,MATCH(1,COUNTIFS($G24,Cable_L!$A$3:$A$80,$H24,Cable_L!$C$3:$C$80),0))</f>
        <v>1b</v>
      </c>
      <c r="N24" s="14" t="str" cm="1">
        <f t="array" ref="N24">INDEX(INDEX(Cable_L!$H$3:$K$80,,MATCH(N$2,Cable_L!$H$2:$K$2,0)),MATCH(1,COUNTIFS($G24,Cable_L!$A$3:$A$80,$H24,Cable_L!$C$3:$C$80),0))</f>
        <v>|8.4|</v>
      </c>
      <c r="O24" s="14" cm="1">
        <f t="array" ref="O24">INDEX(INDEX(Cable_L!$H$3:$K$80,,MATCH(O$2,Cable_L!$H$2:$K$2,0)),MATCH(1,COUNTIFS($G24,Cable_L!$A$3:$A$80,$H24,Cable_L!$C$3:$C$80),0))</f>
        <v>7.6000000000000005</v>
      </c>
      <c r="P24" s="306">
        <v>7.8</v>
      </c>
      <c r="Q24" s="306">
        <v>7.2</v>
      </c>
      <c r="X24" s="182" t="s">
        <v>1437</v>
      </c>
    </row>
    <row r="25" spans="3:28" x14ac:dyDescent="0.25">
      <c r="C25" s="12" t="s">
        <v>27</v>
      </c>
      <c r="D25" s="319" t="s">
        <v>275</v>
      </c>
      <c r="E25" s="32" t="s">
        <v>41</v>
      </c>
      <c r="F25" s="49" t="s">
        <v>30</v>
      </c>
      <c r="G25" s="65" t="str">
        <f t="shared" si="1"/>
        <v>15</v>
      </c>
      <c r="H25" s="2" t="s">
        <v>1359</v>
      </c>
      <c r="I25" s="94"/>
      <c r="J25" s="2"/>
      <c r="K25" s="2"/>
      <c r="L25" s="14" t="str" cm="1">
        <f t="array" ref="L25">INDEX(Cable_L!$B$3:$B$80,MATCH(1,COUNTIFS($G25,Cable_L!$A$3:$A$80,$H25,Cable_L!$C$3:$C$80),0))</f>
        <v>2a</v>
      </c>
      <c r="N25" s="14" cm="1">
        <f t="array" ref="N25">INDEX(INDEX(Cable_L!$H$3:$K$80,,MATCH(N$2,Cable_L!$H$2:$K$2,0)),MATCH(1,COUNTIFS($G25,Cable_L!$A$3:$A$80,$H25,Cable_L!$C$3:$C$80),0))</f>
        <v>7.8000000000000007</v>
      </c>
      <c r="O25" s="14" cm="1">
        <f t="array" ref="O25">INDEX(INDEX(Cable_L!$H$3:$K$80,,MATCH(O$2,Cable_L!$H$2:$K$2,0)),MATCH(1,COUNTIFS($G25,Cable_L!$A$3:$A$80,$H25,Cable_L!$C$3:$C$80),0))</f>
        <v>7.2</v>
      </c>
      <c r="P25" s="306">
        <v>7.2</v>
      </c>
      <c r="Q25" s="306">
        <v>6.8</v>
      </c>
    </row>
    <row r="26" spans="3:28" x14ac:dyDescent="0.25">
      <c r="C26" s="12" t="s">
        <v>87</v>
      </c>
      <c r="D26" s="32" t="s">
        <v>538</v>
      </c>
      <c r="E26" s="32" t="s">
        <v>89</v>
      </c>
      <c r="F26" s="49" t="s">
        <v>90</v>
      </c>
      <c r="G26" s="65" t="str">
        <f t="shared" si="1"/>
        <v>21</v>
      </c>
      <c r="H26" s="2" t="s">
        <v>1359</v>
      </c>
      <c r="I26" s="93"/>
      <c r="J26" s="2"/>
      <c r="L26" s="14" t="str" cm="1">
        <f t="array" ref="L26">INDEX(Cable_L!$B$3:$B$80,MATCH(1,COUNTIFS($G26,Cable_L!$A$3:$A$80,$H26,Cable_L!$C$3:$C$80),0))</f>
        <v>1b</v>
      </c>
      <c r="N26" s="14" t="str" cm="1">
        <f t="array" ref="N26">INDEX(INDEX(Cable_L!$H$3:$K$80,,MATCH(N$2,Cable_L!$H$2:$K$2,0)),MATCH(1,COUNTIFS($G26,Cable_L!$A$3:$A$80,$H26,Cable_L!$C$3:$C$80),0))</f>
        <v>|8.4|</v>
      </c>
      <c r="O26" s="14" cm="1">
        <f t="array" ref="O26">INDEX(INDEX(Cable_L!$H$3:$K$80,,MATCH(O$2,Cable_L!$H$2:$K$2,0)),MATCH(1,COUNTIFS($G26,Cable_L!$A$3:$A$80,$H26,Cable_L!$C$3:$C$80),0))</f>
        <v>7.6000000000000005</v>
      </c>
      <c r="P26" s="306" t="s">
        <v>1406</v>
      </c>
      <c r="Q26" s="306">
        <v>7.6000000000000005</v>
      </c>
      <c r="Z26" s="32" t="s">
        <v>432</v>
      </c>
      <c r="AA26" s="32"/>
      <c r="AB26" s="35"/>
    </row>
    <row r="27" spans="3:28" x14ac:dyDescent="0.25">
      <c r="C27" s="42" t="s">
        <v>87</v>
      </c>
      <c r="D27" s="41" t="s">
        <v>538</v>
      </c>
      <c r="E27" s="41" t="s">
        <v>89</v>
      </c>
      <c r="F27" s="43" t="s">
        <v>419</v>
      </c>
      <c r="G27" s="65" t="str">
        <f t="shared" si="1"/>
        <v>21</v>
      </c>
      <c r="H27" s="2" t="s">
        <v>1359</v>
      </c>
      <c r="I27" s="93"/>
      <c r="J27" s="2"/>
      <c r="K27" s="2"/>
      <c r="L27" s="14" t="str" cm="1">
        <f t="array" ref="L27">INDEX(Cable_L!$B$3:$B$80,MATCH(1,COUNTIFS($G27,Cable_L!$A$3:$A$80,$H27,Cable_L!$C$3:$C$80),0))</f>
        <v>1b</v>
      </c>
      <c r="N27" s="14" t="s">
        <v>1670</v>
      </c>
      <c r="O27" s="14" t="s">
        <v>1670</v>
      </c>
      <c r="Z27" s="32" t="s">
        <v>422</v>
      </c>
      <c r="AA27" s="32"/>
      <c r="AB27" s="32" t="s">
        <v>1283</v>
      </c>
    </row>
    <row r="28" spans="3:28" x14ac:dyDescent="0.25">
      <c r="C28" s="12" t="s">
        <v>103</v>
      </c>
      <c r="D28" s="319" t="s">
        <v>310</v>
      </c>
      <c r="E28" s="32" t="s">
        <v>93</v>
      </c>
      <c r="F28" s="49" t="s">
        <v>106</v>
      </c>
      <c r="G28" s="65" t="str">
        <f t="shared" si="1"/>
        <v>23</v>
      </c>
      <c r="H28" s="2" t="s">
        <v>1359</v>
      </c>
      <c r="I28" s="93"/>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c r="P28" s="306" t="s">
        <v>1406</v>
      </c>
      <c r="Q28" s="306">
        <v>7.6000000000000005</v>
      </c>
      <c r="Z28" s="32" t="s">
        <v>432</v>
      </c>
      <c r="AA28" s="32"/>
      <c r="AB28" s="35"/>
    </row>
    <row r="29" spans="3:28" x14ac:dyDescent="0.25">
      <c r="C29" s="46" t="s">
        <v>103</v>
      </c>
      <c r="D29" s="320" t="s">
        <v>310</v>
      </c>
      <c r="E29" s="44" t="s">
        <v>93</v>
      </c>
      <c r="F29" s="45" t="s">
        <v>427</v>
      </c>
      <c r="G29" s="65" t="str">
        <f t="shared" si="1"/>
        <v>23</v>
      </c>
      <c r="H29" s="2" t="s">
        <v>1359</v>
      </c>
      <c r="I29" s="93"/>
      <c r="J29" s="2"/>
      <c r="K29" s="2"/>
      <c r="L29" s="14" t="str" cm="1">
        <f t="array" ref="L29">INDEX(Cable_L!$B$3:$B$80,MATCH(1,COUNTIFS($G29,Cable_L!$A$3:$A$80,$H29,Cable_L!$C$3:$C$80),0))</f>
        <v>1b</v>
      </c>
      <c r="N29" s="14" t="s">
        <v>1670</v>
      </c>
      <c r="O29" s="14" t="s">
        <v>1670</v>
      </c>
      <c r="Z29" s="32" t="s">
        <v>422</v>
      </c>
      <c r="AA29" s="32"/>
      <c r="AB29" s="32" t="s">
        <v>1283</v>
      </c>
    </row>
    <row r="30" spans="3:28" x14ac:dyDescent="0.25">
      <c r="C30" s="41"/>
      <c r="D30" s="41"/>
      <c r="E30" s="41"/>
      <c r="F30" s="41"/>
      <c r="G30" s="65"/>
      <c r="H30" s="2"/>
      <c r="I30" s="2"/>
      <c r="J30" s="2"/>
      <c r="K30" s="2"/>
    </row>
    <row r="31" spans="3:28" x14ac:dyDescent="0.25">
      <c r="C31" s="36" t="s">
        <v>8</v>
      </c>
      <c r="D31" s="37" t="s">
        <v>242</v>
      </c>
      <c r="E31" s="37" t="s">
        <v>45</v>
      </c>
      <c r="F31" s="48" t="s">
        <v>11</v>
      </c>
      <c r="G31" s="65" t="str">
        <f t="shared" ref="G31:G43" si="2">IF(LEFT(F31,3)="2.5", MID(F31,7,2),LEFT(F31,2))</f>
        <v>18</v>
      </c>
      <c r="H31" s="2" t="s">
        <v>1359</v>
      </c>
      <c r="I31" s="93"/>
      <c r="J31" s="2"/>
      <c r="K31" s="2"/>
      <c r="L31" s="14" t="str" cm="1">
        <f t="array" ref="L31">INDEX(Cable_L!$B$3:$B$80,MATCH(1,COUNTIFS($G31,Cable_L!$A$3:$A$80,$H31,Cable_L!$C$3:$C$80),0))</f>
        <v>1b</v>
      </c>
      <c r="M31" s="21" cm="1">
        <f t="array" ref="M31:M35">_xlfn._xlws.SORT(VALUE(_xlfn.UNIQUE(G31:G38)))</f>
        <v>13</v>
      </c>
      <c r="N31" s="14" t="str" cm="1">
        <f t="array" ref="N31">INDEX(INDEX(Cable_L!$H$3:$K$80,,MATCH(N$2,Cable_L!$H$2:$K$2,0)),MATCH(1,COUNTIFS($G31,Cable_L!$A$3:$A$80,$H31,Cable_L!$C$3:$C$80),0))</f>
        <v>|8.4|</v>
      </c>
      <c r="O31" s="14" cm="1">
        <f t="array" ref="O31">INDEX(INDEX(Cable_L!$H$3:$K$80,,MATCH(O$2,Cable_L!$H$2:$K$2,0)),MATCH(1,COUNTIFS($G31,Cable_L!$A$3:$A$80,$H31,Cable_L!$C$3:$C$80),0))</f>
        <v>7.6000000000000005</v>
      </c>
      <c r="P31" s="306">
        <v>7.8</v>
      </c>
      <c r="Q31" s="306">
        <v>7.2</v>
      </c>
      <c r="R31" s="21" t="str" cm="1">
        <f t="array" ref="R31:R34">_xlfn._xlws.FILTER(_xlfn.UNIQUE(N31:N38),_xlfn.UNIQUE(N31:N38)&lt;&gt;"")</f>
        <v>|8.4|</v>
      </c>
      <c r="S31" s="14">
        <f>COUNTIF(N31:N38,R31)</f>
        <v>4</v>
      </c>
      <c r="T31" s="21" cm="1">
        <f t="array" ref="T31:T34">_xlfn._xlws.FILTER(_xlfn.UNIQUE(O31:O38),_xlfn.UNIQUE(O31:O38)&lt;&gt;"")</f>
        <v>7.6000000000000005</v>
      </c>
      <c r="U31" s="14">
        <f>COUNTIF(O31:O38,T31)</f>
        <v>4</v>
      </c>
      <c r="V31" s="14">
        <f>COUNTA($G31:$G38)</f>
        <v>8</v>
      </c>
    </row>
    <row r="32" spans="3:28" x14ac:dyDescent="0.25">
      <c r="C32" s="12" t="s">
        <v>12</v>
      </c>
      <c r="D32" s="32" t="s">
        <v>245</v>
      </c>
      <c r="E32" s="32" t="s">
        <v>49</v>
      </c>
      <c r="F32" s="49" t="s">
        <v>15</v>
      </c>
      <c r="G32" s="65" t="str">
        <f t="shared" si="2"/>
        <v>15</v>
      </c>
      <c r="H32" s="2" t="s">
        <v>1359</v>
      </c>
      <c r="I32" s="93"/>
      <c r="J32" s="2"/>
      <c r="K32" s="2"/>
      <c r="L32" s="14" t="str" cm="1">
        <f t="array" ref="L32">INDEX(Cable_L!$B$3:$B$80,MATCH(1,COUNTIFS($G32,Cable_L!$A$3:$A$80,$H32,Cable_L!$C$3:$C$80),0))</f>
        <v>2a</v>
      </c>
      <c r="M32" s="21">
        <v>15</v>
      </c>
      <c r="N32" s="14" cm="1">
        <f t="array" ref="N32">INDEX(INDEX(Cable_L!$H$3:$K$80,,MATCH(N$2,Cable_L!$H$2:$K$2,0)),MATCH(1,COUNTIFS($G32,Cable_L!$A$3:$A$80,$H32,Cable_L!$C$3:$C$80),0))</f>
        <v>7.8000000000000007</v>
      </c>
      <c r="O32" s="14" cm="1">
        <f t="array" ref="O32">INDEX(INDEX(Cable_L!$H$3:$K$80,,MATCH(O$2,Cable_L!$H$2:$K$2,0)),MATCH(1,COUNTIFS($G32,Cable_L!$A$3:$A$80,$H32,Cable_L!$C$3:$C$80),0))</f>
        <v>7.2</v>
      </c>
      <c r="P32" s="306">
        <v>7.8000000000000007</v>
      </c>
      <c r="Q32" s="306">
        <v>7.2</v>
      </c>
      <c r="R32" s="21">
        <v>7.8000000000000007</v>
      </c>
      <c r="S32" s="14">
        <f t="shared" ref="S32:S33" si="3">COUNTIF(N32:N39,R32)</f>
        <v>2</v>
      </c>
      <c r="T32" s="21">
        <v>7.2</v>
      </c>
      <c r="U32" s="14">
        <f t="shared" ref="U32:U33" si="4">COUNTIF(O32:O39,T32)</f>
        <v>2</v>
      </c>
      <c r="V32" s="14"/>
    </row>
    <row r="33" spans="2:28" x14ac:dyDescent="0.25">
      <c r="C33" s="12" t="s">
        <v>16</v>
      </c>
      <c r="D33" s="32" t="s">
        <v>248</v>
      </c>
      <c r="E33" s="32" t="s">
        <v>53</v>
      </c>
      <c r="F33" s="49" t="s">
        <v>19</v>
      </c>
      <c r="G33" s="65" t="str">
        <f t="shared" si="2"/>
        <v>13</v>
      </c>
      <c r="H33" s="2" t="s">
        <v>1359</v>
      </c>
      <c r="I33" s="93"/>
      <c r="J33" s="2"/>
      <c r="K33" s="87"/>
      <c r="L33" s="14" t="str" cm="1">
        <f t="array" ref="L33">INDEX(Cable_L!$B$3:$B$80,MATCH(1,COUNTIFS($G33,Cable_L!$A$3:$A$80,$H33,Cable_L!$C$3:$C$80),0))</f>
        <v>2b</v>
      </c>
      <c r="M33" s="21">
        <v>18</v>
      </c>
      <c r="N33" s="14" cm="1">
        <f t="array" ref="N33">INDEX(INDEX(Cable_L!$H$3:$K$80,,MATCH(N$2,Cable_L!$H$2:$K$2,0)),MATCH(1,COUNTIFS($G33,Cable_L!$A$3:$A$80,$H33,Cable_L!$C$3:$C$80),0))</f>
        <v>7.2</v>
      </c>
      <c r="O33" s="14" t="str" cm="1">
        <f t="array" ref="O33">INDEX(INDEX(Cable_L!$H$3:$K$80,,MATCH(O$2,Cable_L!$H$2:$K$2,0)),MATCH(1,COUNTIFS($G33,Cable_L!$A$3:$A$80,$H33,Cable_L!$C$3:$C$80),0))</f>
        <v>|6.8|</v>
      </c>
      <c r="P33" s="306">
        <v>7.8</v>
      </c>
      <c r="Q33" s="306">
        <v>7.2</v>
      </c>
      <c r="R33" s="59">
        <v>7.2</v>
      </c>
      <c r="S33" s="14">
        <f t="shared" si="3"/>
        <v>1</v>
      </c>
      <c r="T33" s="59" t="str">
        <v>|6.8|</v>
      </c>
      <c r="U33" s="14">
        <f t="shared" si="4"/>
        <v>1</v>
      </c>
    </row>
    <row r="34" spans="2:28" x14ac:dyDescent="0.25">
      <c r="C34" s="12" t="s">
        <v>0</v>
      </c>
      <c r="D34" s="32" t="s">
        <v>251</v>
      </c>
      <c r="E34" s="32" t="s">
        <v>57</v>
      </c>
      <c r="F34" s="49" t="s">
        <v>3</v>
      </c>
      <c r="G34" s="65" t="str">
        <f t="shared" si="2"/>
        <v>23</v>
      </c>
      <c r="H34" s="14" t="s">
        <v>1359</v>
      </c>
      <c r="I34" s="310"/>
      <c r="L34" s="14" t="str" cm="1">
        <f t="array" ref="L34">INDEX(Cable_L!$B$3:$B$80,MATCH(1,COUNTIFS($G34,Cable_L!$A$3:$A$80,$H34,Cable_L!$C$3:$C$80),0))</f>
        <v>1b</v>
      </c>
      <c r="M34" s="21">
        <v>21</v>
      </c>
      <c r="N34" s="14" t="str" cm="1">
        <f t="array" ref="N34">INDEX(INDEX(Cable_L!$H$3:$K$80,,MATCH(N$2,Cable_L!$H$2:$K$2,0)),MATCH(1,COUNTIFS($G34,Cable_L!$A$3:$A$80,$H34,Cable_L!$C$3:$C$80),0))</f>
        <v>|8.4|</v>
      </c>
      <c r="O34" s="14" cm="1">
        <f t="array" ref="O34">INDEX(INDEX(Cable_L!$H$3:$K$80,,MATCH(O$2,Cable_L!$H$2:$K$2,0)),MATCH(1,COUNTIFS($G34,Cable_L!$A$3:$A$80,$H34,Cable_L!$C$3:$C$80),0))</f>
        <v>7.6000000000000005</v>
      </c>
      <c r="P34" s="306">
        <v>7.8</v>
      </c>
      <c r="Q34" s="306">
        <v>7.2</v>
      </c>
      <c r="R34" s="56" t="str">
        <v>splice</v>
      </c>
      <c r="T34" s="56" t="str">
        <v>splice</v>
      </c>
    </row>
    <row r="35" spans="2:28" x14ac:dyDescent="0.25">
      <c r="C35" s="12" t="s">
        <v>4</v>
      </c>
      <c r="D35" s="32" t="s">
        <v>254</v>
      </c>
      <c r="E35" s="32" t="s">
        <v>61</v>
      </c>
      <c r="F35" s="49" t="s">
        <v>7</v>
      </c>
      <c r="G35" s="65" t="str">
        <f t="shared" si="2"/>
        <v>18</v>
      </c>
      <c r="H35" s="2" t="s">
        <v>1359</v>
      </c>
      <c r="I35" s="93"/>
      <c r="J35" s="2"/>
      <c r="K35" s="2"/>
      <c r="L35" s="14" t="str" cm="1">
        <f t="array" ref="L35">INDEX(Cable_L!$B$3:$B$80,MATCH(1,COUNTIFS($G35,Cable_L!$A$3:$A$80,$H35,Cable_L!$C$3:$C$80),0))</f>
        <v>1b</v>
      </c>
      <c r="M35" s="21">
        <v>23</v>
      </c>
      <c r="N35" s="14" t="str" cm="1">
        <f t="array" ref="N35">INDEX(INDEX(Cable_L!$H$3:$K$80,,MATCH(N$2,Cable_L!$H$2:$K$2,0)),MATCH(1,COUNTIFS($G35,Cable_L!$A$3:$A$80,$H35,Cable_L!$C$3:$C$80),0))</f>
        <v>|8.4|</v>
      </c>
      <c r="O35" s="14" cm="1">
        <f t="array" ref="O35">INDEX(INDEX(Cable_L!$H$3:$K$80,,MATCH(O$2,Cable_L!$H$2:$K$2,0)),MATCH(1,COUNTIFS($G35,Cable_L!$A$3:$A$80,$H35,Cable_L!$C$3:$C$80),0))</f>
        <v>7.6000000000000005</v>
      </c>
      <c r="P35" s="306">
        <v>7.8</v>
      </c>
      <c r="Q35" s="306">
        <v>7.2</v>
      </c>
    </row>
    <row r="36" spans="2:28" x14ac:dyDescent="0.25">
      <c r="B36" s="148" t="s">
        <v>1395</v>
      </c>
      <c r="C36" s="12" t="s">
        <v>79</v>
      </c>
      <c r="D36" s="321" t="s">
        <v>257</v>
      </c>
      <c r="E36" s="32" t="s">
        <v>65</v>
      </c>
      <c r="F36" s="49" t="s">
        <v>82</v>
      </c>
      <c r="G36" s="65" t="str">
        <f t="shared" si="2"/>
        <v>15</v>
      </c>
      <c r="H36" s="2" t="s">
        <v>1359</v>
      </c>
      <c r="I36" s="310"/>
      <c r="J36" s="2"/>
      <c r="K36" s="2"/>
      <c r="L36" s="14" t="str" cm="1">
        <f t="array" ref="L36">INDEX(Cable_L!$B$3:$B$80,MATCH(1,COUNTIFS($G36,Cable_L!$A$3:$A$80,$H36,Cable_L!$C$3:$C$80),0))</f>
        <v>2a</v>
      </c>
      <c r="N36" s="14" cm="1">
        <f t="array" ref="N36">INDEX(INDEX(Cable_L!$H$3:$K$80,,MATCH(N$2,Cable_L!$H$2:$K$2,0)),MATCH(1,COUNTIFS($G36,Cable_L!$A$3:$A$80,$H36,Cable_L!$C$3:$C$80),0))</f>
        <v>7.8000000000000007</v>
      </c>
      <c r="O36" s="14" cm="1">
        <f t="array" ref="O36">INDEX(INDEX(Cable_L!$H$3:$K$80,,MATCH(O$2,Cable_L!$H$2:$K$2,0)),MATCH(1,COUNTIFS($G36,Cable_L!$A$3:$A$80,$H36,Cable_L!$C$3:$C$80),0))</f>
        <v>7.2</v>
      </c>
      <c r="P36" s="306">
        <v>7.2</v>
      </c>
      <c r="Q36" s="306">
        <v>6.8</v>
      </c>
    </row>
    <row r="37" spans="2:28" x14ac:dyDescent="0.25">
      <c r="C37" s="12" t="s">
        <v>91</v>
      </c>
      <c r="D37" s="32" t="s">
        <v>319</v>
      </c>
      <c r="E37" s="32" t="s">
        <v>97</v>
      </c>
      <c r="F37" s="49" t="s">
        <v>94</v>
      </c>
      <c r="G37" s="65" t="str">
        <f t="shared" si="2"/>
        <v>21</v>
      </c>
      <c r="H37" s="2" t="s">
        <v>1359</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P37" s="306">
        <v>7.8</v>
      </c>
      <c r="Q37" s="306">
        <v>7.2</v>
      </c>
      <c r="Z37" s="32" t="s">
        <v>432</v>
      </c>
      <c r="AA37" s="32"/>
      <c r="AB37" s="35"/>
    </row>
    <row r="38" spans="2:28" x14ac:dyDescent="0.25">
      <c r="C38" s="42" t="s">
        <v>91</v>
      </c>
      <c r="D38" s="41" t="s">
        <v>319</v>
      </c>
      <c r="E38" s="41" t="s">
        <v>97</v>
      </c>
      <c r="F38" s="43" t="s">
        <v>420</v>
      </c>
      <c r="G38" s="65" t="str">
        <f t="shared" si="2"/>
        <v>21</v>
      </c>
      <c r="H38" s="2" t="s">
        <v>1359</v>
      </c>
      <c r="I38" s="93"/>
      <c r="J38" s="2"/>
      <c r="K38" s="2"/>
      <c r="L38" s="14" t="str" cm="1">
        <f t="array" ref="L38">INDEX(Cable_L!$B$3:$B$80,MATCH(1,COUNTIFS($G38,Cable_L!$A$3:$A$80,$H38,Cable_L!$C$3:$C$80),0))</f>
        <v>1b</v>
      </c>
      <c r="N38" s="14" t="s">
        <v>1670</v>
      </c>
      <c r="O38" s="14" t="s">
        <v>1670</v>
      </c>
      <c r="Z38" s="32" t="s">
        <v>422</v>
      </c>
      <c r="AA38" s="32"/>
      <c r="AB38" s="32" t="s">
        <v>1283</v>
      </c>
    </row>
    <row r="39" spans="2:28" x14ac:dyDescent="0.25">
      <c r="C39" s="33" t="s">
        <v>406</v>
      </c>
      <c r="D39" s="34"/>
      <c r="E39" s="34" t="s">
        <v>101</v>
      </c>
      <c r="F39" s="47"/>
      <c r="G39" s="65" t="str">
        <f t="shared" si="2"/>
        <v/>
      </c>
      <c r="H39" s="2"/>
      <c r="I39" s="2"/>
      <c r="J39" s="2"/>
      <c r="K39" s="2"/>
    </row>
    <row r="40" spans="2:28" x14ac:dyDescent="0.25">
      <c r="C40" s="41"/>
      <c r="D40" s="41"/>
      <c r="E40" s="41"/>
      <c r="F40" s="41"/>
      <c r="G40" s="65" t="str">
        <f t="shared" si="2"/>
        <v/>
      </c>
      <c r="H40" s="2"/>
      <c r="I40" s="2"/>
      <c r="J40" s="2"/>
      <c r="K40" s="2"/>
    </row>
    <row r="41" spans="2:28" x14ac:dyDescent="0.25">
      <c r="C41" s="36" t="s">
        <v>67</v>
      </c>
      <c r="D41" s="322" t="s">
        <v>599</v>
      </c>
      <c r="E41" s="37" t="s">
        <v>436</v>
      </c>
      <c r="F41" s="48" t="s">
        <v>70</v>
      </c>
      <c r="G41" s="65" t="str">
        <f t="shared" si="2"/>
        <v>13</v>
      </c>
      <c r="H41" s="2" t="s">
        <v>1358</v>
      </c>
      <c r="I41" s="69"/>
      <c r="J41" s="2"/>
      <c r="K41" s="93"/>
      <c r="L41" s="14" t="str" cm="1">
        <f t="array" ref="L41">INDEX(Cable_L!$B$3:$B$80,MATCH(1,COUNTIFS($G41,Cable_L!$A$3:$A$80,$H41,Cable_L!$C$3:$C$80),0))</f>
        <v>2c</v>
      </c>
      <c r="M41" s="21" t="str" cm="1">
        <f t="array" ref="M41">_xlfn._xlws.SORT(_xlfn.UNIQUE(G41:G43))</f>
        <v>13</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306">
        <v>7.6000000000000005</v>
      </c>
      <c r="Q41" s="306" t="s">
        <v>1407</v>
      </c>
      <c r="R41" s="21" cm="1">
        <f t="array" ref="R41">_xlfn._xlws.FILTER(_xlfn.UNIQUE(N41:N48),_xlfn.UNIQUE(N41:N48)&lt;&gt;"")</f>
        <v>7.6000000000000005</v>
      </c>
      <c r="S41" s="14">
        <f>COUNTIF(N41:N48,R41)</f>
        <v>4</v>
      </c>
      <c r="T41" s="21" t="str" cm="1">
        <f t="array" ref="T41">_xlfn._xlws.FILTER(_xlfn.UNIQUE(O41:O48),_xlfn.UNIQUE(O41:O48)&lt;&gt;"")</f>
        <v>|7.6|</v>
      </c>
      <c r="U41" s="14">
        <f>COUNTIF(O41:O48,T41)</f>
        <v>4</v>
      </c>
      <c r="V41" s="14">
        <f>COUNTA($G41:$G48)</f>
        <v>4</v>
      </c>
    </row>
    <row r="42" spans="2:28" x14ac:dyDescent="0.25">
      <c r="C42" s="12" t="s">
        <v>71</v>
      </c>
      <c r="D42" s="32" t="s">
        <v>535</v>
      </c>
      <c r="E42" s="32" t="s">
        <v>299</v>
      </c>
      <c r="F42" s="49" t="s">
        <v>74</v>
      </c>
      <c r="G42" s="65" t="str">
        <f t="shared" si="2"/>
        <v>13</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c r="P42" s="306">
        <v>7.6000000000000005</v>
      </c>
      <c r="Q42" s="306" t="s">
        <v>1407</v>
      </c>
      <c r="R42" s="21"/>
      <c r="S42" s="14"/>
      <c r="T42" s="21"/>
      <c r="U42" s="14"/>
      <c r="V42" s="14"/>
    </row>
    <row r="43" spans="2:28" x14ac:dyDescent="0.25">
      <c r="C43" s="12" t="s">
        <v>75</v>
      </c>
      <c r="D43" s="32" t="s">
        <v>537</v>
      </c>
      <c r="E43" s="32" t="s">
        <v>302</v>
      </c>
      <c r="F43" s="49" t="s">
        <v>78</v>
      </c>
      <c r="G43" s="65" t="str">
        <f t="shared" si="2"/>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7.6000000000000005</v>
      </c>
      <c r="O43" s="14" t="str" cm="1">
        <f t="array" ref="O43">INDEX(INDEX(Cable_L!$H$3:$K$80,,MATCH(O$2,Cable_L!$H$2:$K$2,0)),MATCH(1,COUNTIFS($G43,Cable_L!$A$3:$A$80,$H43,Cable_L!$C$3:$C$80),0))</f>
        <v>|7.6|</v>
      </c>
      <c r="P43" s="306">
        <v>7.6000000000000005</v>
      </c>
      <c r="Q43" s="306" t="s">
        <v>1407</v>
      </c>
      <c r="R43" s="59"/>
      <c r="S43" s="14"/>
      <c r="T43" s="59"/>
      <c r="U43" s="14"/>
    </row>
    <row r="44" spans="2:28" x14ac:dyDescent="0.25">
      <c r="C44" s="12" t="s">
        <v>406</v>
      </c>
      <c r="D44" s="32"/>
      <c r="E44" s="32" t="s">
        <v>1327</v>
      </c>
      <c r="F44" s="49"/>
      <c r="G44" s="65"/>
    </row>
    <row r="45" spans="2:28" x14ac:dyDescent="0.25">
      <c r="C45" s="12" t="s">
        <v>83</v>
      </c>
      <c r="D45" s="32" t="s">
        <v>536</v>
      </c>
      <c r="E45" s="32" t="s">
        <v>305</v>
      </c>
      <c r="F45" s="49" t="s">
        <v>86</v>
      </c>
      <c r="G45" s="65" t="str">
        <f>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7.6000000000000005</v>
      </c>
      <c r="O45" s="14" t="str" cm="1">
        <f t="array" ref="O45">INDEX(INDEX(Cable_L!$H$3:$K$80,,MATCH(O$2,Cable_L!$H$2:$K$2,0)),MATCH(1,COUNTIFS($G45,Cable_L!$A$3:$A$80,$H45,Cable_L!$C$3:$C$80),0))</f>
        <v>|7.6|</v>
      </c>
      <c r="P45" s="306">
        <v>7.6000000000000005</v>
      </c>
      <c r="Q45" s="306" t="s">
        <v>1407</v>
      </c>
    </row>
    <row r="46" spans="2:28" x14ac:dyDescent="0.25">
      <c r="C46" s="12" t="s">
        <v>406</v>
      </c>
      <c r="D46" s="32"/>
      <c r="E46" s="32" t="s">
        <v>1328</v>
      </c>
      <c r="F46" s="49"/>
      <c r="G46" s="65"/>
      <c r="H46" s="2"/>
      <c r="I46" s="2"/>
      <c r="J46" s="2"/>
      <c r="K46" s="2"/>
    </row>
    <row r="47" spans="2:28" x14ac:dyDescent="0.25">
      <c r="C47" s="12" t="s">
        <v>406</v>
      </c>
      <c r="D47" s="32"/>
      <c r="E47" s="32" t="s">
        <v>1329</v>
      </c>
      <c r="F47" s="49"/>
      <c r="G47" s="65"/>
      <c r="H47" s="2"/>
      <c r="I47" s="2"/>
      <c r="J47" s="2"/>
      <c r="K47" s="2"/>
    </row>
    <row r="48" spans="2:28" x14ac:dyDescent="0.25">
      <c r="C48" s="33" t="s">
        <v>406</v>
      </c>
      <c r="D48" s="34"/>
      <c r="E48" s="34" t="s">
        <v>1330</v>
      </c>
      <c r="F48" s="47"/>
      <c r="G48" s="65"/>
      <c r="H48" s="2"/>
      <c r="I48" s="2"/>
      <c r="J48" s="2"/>
      <c r="K48" s="2"/>
    </row>
    <row r="49" spans="3:22" x14ac:dyDescent="0.25">
      <c r="C49" s="32"/>
      <c r="D49" s="32"/>
      <c r="E49" s="32"/>
      <c r="F49" s="32"/>
      <c r="G49" s="65"/>
      <c r="H49" s="2"/>
      <c r="I49" s="2"/>
      <c r="J49" s="2"/>
      <c r="K49" s="2"/>
    </row>
    <row r="50" spans="3:22" x14ac:dyDescent="0.25">
      <c r="C50" s="36" t="s">
        <v>150</v>
      </c>
      <c r="D50" s="37" t="s">
        <v>278</v>
      </c>
      <c r="E50" s="37" t="s">
        <v>108</v>
      </c>
      <c r="F50" s="48" t="s">
        <v>152</v>
      </c>
      <c r="G50" s="65" t="str">
        <f>IF(LEFT(F50,3)="2.5", MID(F50,7,2),LEFT(F50,2))</f>
        <v>19</v>
      </c>
      <c r="H50" s="2" t="s">
        <v>1359</v>
      </c>
      <c r="I50" s="94"/>
      <c r="J50" s="2"/>
      <c r="K50" s="2"/>
      <c r="L50" s="14" t="str" cm="1">
        <f t="array" ref="L50">INDEX(Cable_L!$B$3:$B$80,MATCH(1,COUNTIFS($G50,Cable_L!$A$3:$A$80,$H50,Cable_L!$C$3:$C$80),0))</f>
        <v>1b</v>
      </c>
      <c r="M50" s="21" cm="1">
        <f t="array" ref="M50:M52">_xlfn._xlws.SORT(VALUE(_xlfn.UNIQUE(G50:G55)))</f>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306" t="s">
        <v>1406</v>
      </c>
      <c r="Q50" s="306">
        <v>7.6000000000000005</v>
      </c>
      <c r="R50" s="21" t="str" cm="1">
        <f t="array" ref="R50:R51">_xlfn._xlws.FILTER(_xlfn.UNIQUE(N50:N57),_xlfn.UNIQUE(N50:N57)&lt;&gt;"")</f>
        <v>|8.4|</v>
      </c>
      <c r="S50" s="14">
        <f>COUNTIF(N50:N57,R50)</f>
        <v>4</v>
      </c>
      <c r="T50" s="21" cm="1">
        <f t="array" ref="T50:T51">_xlfn._xlws.FILTER(_xlfn.UNIQUE(O50:O57),_xlfn.UNIQUE(O50:O57)&lt;&gt;"")</f>
        <v>7.6000000000000005</v>
      </c>
      <c r="U50" s="14">
        <f>COUNTIF(O50:O57,T50)</f>
        <v>4</v>
      </c>
      <c r="V50" s="14">
        <f>COUNTA($G50:$G57)</f>
        <v>6</v>
      </c>
    </row>
    <row r="51" spans="3:22" x14ac:dyDescent="0.25">
      <c r="C51" s="12" t="s">
        <v>153</v>
      </c>
      <c r="D51" s="32" t="s">
        <v>281</v>
      </c>
      <c r="E51" s="32" t="s">
        <v>111</v>
      </c>
      <c r="F51" s="49" t="s">
        <v>155</v>
      </c>
      <c r="G51" s="65" t="str">
        <f>IF(LEFT(F51,3)="2.5", MID(F51,7,2),LEFT(F51,2))</f>
        <v>19</v>
      </c>
      <c r="H51" s="2" t="s">
        <v>1359</v>
      </c>
      <c r="I51" s="94"/>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306" t="s">
        <v>1406</v>
      </c>
      <c r="Q51" s="306">
        <v>7.6000000000000005</v>
      </c>
      <c r="R51" s="59">
        <v>7.8000000000000007</v>
      </c>
      <c r="S51" s="14">
        <f>COUNTIF(N51:N58,R51)</f>
        <v>2</v>
      </c>
      <c r="T51" s="59">
        <v>7.2</v>
      </c>
      <c r="U51" s="14">
        <f>COUNTIF(O51:O58,T51)</f>
        <v>2</v>
      </c>
    </row>
    <row r="52" spans="3:22" x14ac:dyDescent="0.25">
      <c r="C52" s="12" t="s">
        <v>156</v>
      </c>
      <c r="D52" s="32" t="s">
        <v>284</v>
      </c>
      <c r="E52" s="32" t="s">
        <v>673</v>
      </c>
      <c r="F52" s="49" t="s">
        <v>158</v>
      </c>
      <c r="G52" s="65" t="str">
        <f>IF(LEFT(F52,3)="2.5", MID(F52,7,2),LEFT(F52,2))</f>
        <v>16</v>
      </c>
      <c r="H52" s="2" t="s">
        <v>1359</v>
      </c>
      <c r="I52" s="94"/>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c r="P52" s="306">
        <v>7.8000000000000007</v>
      </c>
      <c r="Q52" s="306">
        <v>7.2</v>
      </c>
    </row>
    <row r="53" spans="3:22" x14ac:dyDescent="0.25">
      <c r="C53" s="12" t="s">
        <v>140</v>
      </c>
      <c r="D53" s="32" t="s">
        <v>287</v>
      </c>
      <c r="E53" s="311" t="s">
        <v>114</v>
      </c>
      <c r="F53" s="49" t="s">
        <v>433</v>
      </c>
      <c r="G53" s="65" t="str">
        <f t="shared" ref="G53:G55" si="5">IF(LEFT(F53,3)="2.5", MID(F53,7,2),LEFT(F53,2))</f>
        <v>24</v>
      </c>
      <c r="H53" s="2" t="s">
        <v>1359</v>
      </c>
      <c r="I53" s="94"/>
      <c r="J53" s="2"/>
      <c r="K53" s="2"/>
      <c r="L53" s="14" t="str" cm="1">
        <f t="array" ref="L53">INDEX(Cable_L!$B$3:$B$80,MATCH(1,COUNTIFS($G53,Cable_L!$A$3:$A$80,$H53,Cable_L!$C$3:$C$80),0))</f>
        <v>1b</v>
      </c>
      <c r="N53" s="14" t="str" cm="1">
        <f t="array" ref="N53">INDEX(INDEX(Cable_L!$H$3:$K$80,,MATCH(N$2,Cable_L!$H$2:$K$2,0)),MATCH(1,COUNTIFS($G53,Cable_L!$A$3:$A$80,$H53,Cable_L!$C$3:$C$80),0))</f>
        <v>|8.4|</v>
      </c>
      <c r="O53" s="14" cm="1">
        <f t="array" ref="O53">INDEX(INDEX(Cable_L!$H$3:$K$80,,MATCH(O$2,Cable_L!$H$2:$K$2,0)),MATCH(1,COUNTIFS($G53,Cable_L!$A$3:$A$80,$H53,Cable_L!$C$3:$C$80),0))</f>
        <v>7.6000000000000005</v>
      </c>
      <c r="P53" s="306" t="s">
        <v>1406</v>
      </c>
      <c r="Q53" s="306">
        <v>7.6000000000000005</v>
      </c>
    </row>
    <row r="54" spans="3:22" x14ac:dyDescent="0.25">
      <c r="C54" s="12" t="s">
        <v>143</v>
      </c>
      <c r="D54" s="321" t="s">
        <v>1667</v>
      </c>
      <c r="E54" s="32" t="s">
        <v>117</v>
      </c>
      <c r="F54" s="49" t="s">
        <v>146</v>
      </c>
      <c r="G54" s="65" t="str">
        <f t="shared" si="5"/>
        <v>19</v>
      </c>
      <c r="H54" s="2" t="s">
        <v>1359</v>
      </c>
      <c r="I54" s="94"/>
      <c r="J54" s="2"/>
      <c r="K54" s="2"/>
      <c r="L54" s="14" t="str" cm="1">
        <f t="array" ref="L54">INDEX(Cable_L!$B$3:$B$80,MATCH(1,COUNTIFS($G54,Cable_L!$A$3:$A$80,$H54,Cable_L!$C$3:$C$80),0))</f>
        <v>1b</v>
      </c>
      <c r="N54" s="14" t="str" cm="1">
        <f t="array" ref="N54">INDEX(INDEX(Cable_L!$H$3:$K$80,,MATCH(N$2,Cable_L!$H$2:$K$2,0)),MATCH(1,COUNTIFS($G54,Cable_L!$A$3:$A$80,$H54,Cable_L!$C$3:$C$80),0))</f>
        <v>|8.4|</v>
      </c>
      <c r="O54" s="14" cm="1">
        <f t="array" ref="O54">INDEX(INDEX(Cable_L!$H$3:$K$80,,MATCH(O$2,Cable_L!$H$2:$K$2,0)),MATCH(1,COUNTIFS($G54,Cable_L!$A$3:$A$80,$H54,Cable_L!$C$3:$C$80),0))</f>
        <v>7.6000000000000005</v>
      </c>
      <c r="P54" s="306" t="s">
        <v>1406</v>
      </c>
      <c r="Q54" s="306">
        <v>7.6000000000000005</v>
      </c>
    </row>
    <row r="55" spans="3:22" x14ac:dyDescent="0.25">
      <c r="C55" s="12" t="s">
        <v>147</v>
      </c>
      <c r="D55" s="321" t="s">
        <v>293</v>
      </c>
      <c r="E55" s="32" t="s">
        <v>120</v>
      </c>
      <c r="F55" s="49" t="s">
        <v>149</v>
      </c>
      <c r="G55" s="65" t="str">
        <f t="shared" si="5"/>
        <v>16</v>
      </c>
      <c r="H55" s="2" t="s">
        <v>1359</v>
      </c>
      <c r="I55" s="94"/>
      <c r="J55" s="2"/>
      <c r="K55" s="2"/>
      <c r="L55" s="14" t="str" cm="1">
        <f t="array" ref="L55">INDEX(Cable_L!$B$3:$B$80,MATCH(1,COUNTIFS($G55,Cable_L!$A$3:$A$80,$H55,Cable_L!$C$3:$C$80),0))</f>
        <v>2a</v>
      </c>
      <c r="N55" s="14" cm="1">
        <f t="array" ref="N55">INDEX(INDEX(Cable_L!$H$3:$K$80,,MATCH(N$2,Cable_L!$H$2:$K$2,0)),MATCH(1,COUNTIFS($G55,Cable_L!$A$3:$A$80,$H55,Cable_L!$C$3:$C$80),0))</f>
        <v>7.8000000000000007</v>
      </c>
      <c r="O55" s="14" cm="1">
        <f t="array" ref="O55">INDEX(INDEX(Cable_L!$H$3:$K$80,,MATCH(O$2,Cable_L!$H$2:$K$2,0)),MATCH(1,COUNTIFS($G55,Cable_L!$A$3:$A$80,$H55,Cable_L!$C$3:$C$80),0))</f>
        <v>7.2</v>
      </c>
      <c r="P55" s="306">
        <v>7.8000000000000007</v>
      </c>
      <c r="Q55" s="306">
        <v>7.2</v>
      </c>
    </row>
    <row r="56" spans="3:22" x14ac:dyDescent="0.25">
      <c r="C56" s="12" t="s">
        <v>406</v>
      </c>
      <c r="D56" s="32"/>
      <c r="E56" s="32" t="s">
        <v>1306</v>
      </c>
      <c r="F56" s="49"/>
      <c r="G56" s="65"/>
      <c r="H56" s="2"/>
      <c r="I56" s="5"/>
      <c r="J56" s="2"/>
      <c r="K56" s="2"/>
    </row>
    <row r="57" spans="3:22" x14ac:dyDescent="0.25">
      <c r="C57" s="33" t="s">
        <v>406</v>
      </c>
      <c r="D57" s="34"/>
      <c r="E57" s="34" t="s">
        <v>1307</v>
      </c>
      <c r="F57" s="47"/>
      <c r="G57" s="65"/>
      <c r="H57" s="2"/>
      <c r="I57" s="2"/>
      <c r="J57" s="2"/>
      <c r="K57" s="2"/>
    </row>
    <row r="58" spans="3:22" x14ac:dyDescent="0.25">
      <c r="C58" s="32"/>
      <c r="D58" s="32"/>
      <c r="E58" s="32"/>
      <c r="F58" s="32"/>
      <c r="G58" s="65"/>
      <c r="J58" s="2"/>
      <c r="K58" s="2"/>
    </row>
    <row r="59" spans="3:22" x14ac:dyDescent="0.25">
      <c r="C59" s="36" t="s">
        <v>131</v>
      </c>
      <c r="D59" s="37" t="s">
        <v>260</v>
      </c>
      <c r="E59" s="37" t="s">
        <v>123</v>
      </c>
      <c r="F59" s="48" t="s">
        <v>133</v>
      </c>
      <c r="G59" s="65" t="str">
        <f>IF(LEFT(F59,3)="2.5", MID(F59,7,2),LEFT(F59,2))</f>
        <v>19</v>
      </c>
      <c r="H59" s="2" t="s">
        <v>1359</v>
      </c>
      <c r="I59" s="94"/>
      <c r="J59" s="2"/>
      <c r="K59" s="2"/>
      <c r="L59" s="14" t="str" cm="1">
        <f t="array" ref="L59">INDEX(Cable_L!$B$3:$B$80,MATCH(1,COUNTIFS($G59,Cable_L!$A$3:$A$80,$H59,Cable_L!$C$3:$C$80),0))</f>
        <v>1b</v>
      </c>
      <c r="M59" s="21" cm="1">
        <f t="array" ref="M59:M62">_xlfn._xlws.SORT(VALUE(_xlfn.UNIQUE(G59:G64)))</f>
        <v>14</v>
      </c>
      <c r="N59" s="14" t="str" cm="1">
        <f t="array" ref="N59">INDEX(INDEX(Cable_L!$H$3:$K$80,,MATCH(N$2,Cable_L!$H$2:$K$2,0)),MATCH(1,COUNTIFS($G59,Cable_L!$A$3:$A$80,$H59,Cable_L!$C$3:$C$80),0))</f>
        <v>|8.4|</v>
      </c>
      <c r="O59" s="14" cm="1">
        <f t="array" ref="O59">INDEX(INDEX(Cable_L!$H$3:$K$80,,MATCH(O$2,Cable_L!$H$2:$K$2,0)),MATCH(1,COUNTIFS($G59,Cable_L!$A$3:$A$80,$H59,Cable_L!$C$3:$C$80),0))</f>
        <v>7.6000000000000005</v>
      </c>
      <c r="P59" s="306" t="s">
        <v>1406</v>
      </c>
      <c r="Q59" s="306">
        <v>7.6000000000000005</v>
      </c>
      <c r="R59" s="21" t="str" cm="1">
        <f t="array" ref="R59:R61">_xlfn._xlws.FILTER(_xlfn.UNIQUE(N59:N66),_xlfn.UNIQUE(N59:N66)&lt;&gt;"")</f>
        <v>|8.4|</v>
      </c>
      <c r="S59" s="14">
        <f>COUNTIF(N59:N66,R59)</f>
        <v>3</v>
      </c>
      <c r="T59" s="21" cm="1">
        <f t="array" ref="T59:T61">_xlfn._xlws.FILTER(_xlfn.UNIQUE(O59:O66),_xlfn.UNIQUE(O59:O66)&lt;&gt;"")</f>
        <v>7.6000000000000005</v>
      </c>
      <c r="U59" s="14">
        <f>COUNTIF(O59:O66,T59)</f>
        <v>3</v>
      </c>
      <c r="V59" s="14">
        <f>COUNTA($G59:$G66)</f>
        <v>6</v>
      </c>
    </row>
    <row r="60" spans="3:22" x14ac:dyDescent="0.25">
      <c r="C60" s="12" t="s">
        <v>134</v>
      </c>
      <c r="D60" s="32" t="s">
        <v>263</v>
      </c>
      <c r="E60" s="32" t="s">
        <v>126</v>
      </c>
      <c r="F60" s="49" t="s">
        <v>136</v>
      </c>
      <c r="G60" s="65" t="str">
        <f>IF(LEFT(F60,3)="2.5", MID(F60,7,2),LEFT(F60,2))</f>
        <v>16</v>
      </c>
      <c r="H60" s="2" t="s">
        <v>1359</v>
      </c>
      <c r="I60" s="94"/>
      <c r="J60" s="2"/>
      <c r="K60" s="2"/>
      <c r="L60" s="14" t="str" cm="1">
        <f t="array" ref="L60">INDEX(Cable_L!$B$3:$B$80,MATCH(1,COUNTIFS($G60,Cable_L!$A$3:$A$80,$H60,Cable_L!$C$3:$C$80),0))</f>
        <v>2a</v>
      </c>
      <c r="M60" s="21">
        <v>16</v>
      </c>
      <c r="N60" s="14" cm="1">
        <f t="array" ref="N60">INDEX(INDEX(Cable_L!$H$3:$K$80,,MATCH(N$2,Cable_L!$H$2:$K$2,0)),MATCH(1,COUNTIFS($G60,Cable_L!$A$3:$A$80,$H60,Cable_L!$C$3:$C$80),0))</f>
        <v>7.8000000000000007</v>
      </c>
      <c r="O60" s="14" cm="1">
        <f t="array" ref="O60">INDEX(INDEX(Cable_L!$H$3:$K$80,,MATCH(O$2,Cable_L!$H$2:$K$2,0)),MATCH(1,COUNTIFS($G60,Cable_L!$A$3:$A$80,$H60,Cable_L!$C$3:$C$80),0))</f>
        <v>7.2</v>
      </c>
      <c r="P60" s="306" t="s">
        <v>1406</v>
      </c>
      <c r="Q60" s="306">
        <v>7.6</v>
      </c>
      <c r="R60" s="59">
        <v>7.8000000000000007</v>
      </c>
      <c r="S60" s="14">
        <f>COUNTIF(N60:N67,R60)</f>
        <v>2</v>
      </c>
      <c r="T60" s="59">
        <v>7.2</v>
      </c>
      <c r="U60" s="14">
        <f>COUNTIF(O60:O67,T60)</f>
        <v>2</v>
      </c>
    </row>
    <row r="61" spans="3:22" x14ac:dyDescent="0.25">
      <c r="C61" s="12" t="s">
        <v>137</v>
      </c>
      <c r="D61" s="32" t="s">
        <v>266</v>
      </c>
      <c r="E61" s="32" t="s">
        <v>129</v>
      </c>
      <c r="F61" s="49" t="s">
        <v>139</v>
      </c>
      <c r="G61" s="65" t="str">
        <f>IF(LEFT(F61,3)="2.5", MID(F61,7,2),LEFT(F61,2))</f>
        <v>14</v>
      </c>
      <c r="H61" s="2" t="s">
        <v>1359</v>
      </c>
      <c r="I61" s="93"/>
      <c r="J61" s="2"/>
      <c r="K61" s="2"/>
      <c r="L61" s="14" t="str" cm="1">
        <f t="array" ref="L61">INDEX(Cable_L!$B$3:$B$80,MATCH(1,COUNTIFS($G61,Cable_L!$A$3:$A$80,$H61,Cable_L!$C$3:$C$80),0))</f>
        <v>2b</v>
      </c>
      <c r="M61" s="21">
        <v>19</v>
      </c>
      <c r="N61" s="14" cm="1">
        <f t="array" ref="N61">INDEX(INDEX(Cable_L!$H$3:$K$80,,MATCH(N$2,Cable_L!$H$2:$K$2,0)),MATCH(1,COUNTIFS($G61,Cable_L!$A$3:$A$80,$H61,Cable_L!$C$3:$C$80),0))</f>
        <v>7.2</v>
      </c>
      <c r="O61" s="14" t="str" cm="1">
        <f t="array" ref="O61">INDEX(INDEX(Cable_L!$H$3:$K$80,,MATCH(O$2,Cable_L!$H$2:$K$2,0)),MATCH(1,COUNTIFS($G61,Cable_L!$A$3:$A$80,$H61,Cable_L!$C$3:$C$80),0))</f>
        <v>|6.8|</v>
      </c>
      <c r="P61" s="306">
        <v>7.8</v>
      </c>
      <c r="Q61" s="306">
        <v>7.2</v>
      </c>
      <c r="R61" s="59">
        <v>7.2</v>
      </c>
      <c r="S61" s="14">
        <f>COUNTIF(N61:N71,R61)</f>
        <v>2</v>
      </c>
      <c r="T61" s="59" t="str">
        <v>|6.8|</v>
      </c>
      <c r="U61" s="14">
        <f>COUNTIF(O61:O71,T61)</f>
        <v>2</v>
      </c>
    </row>
    <row r="62" spans="3:22" x14ac:dyDescent="0.25">
      <c r="C62" s="12" t="s">
        <v>122</v>
      </c>
      <c r="D62" s="321" t="s">
        <v>269</v>
      </c>
      <c r="E62" s="32" t="s">
        <v>132</v>
      </c>
      <c r="F62" s="49" t="s">
        <v>124</v>
      </c>
      <c r="G62" s="65" t="str">
        <f t="shared" ref="G62:G64" si="6">IF(LEFT(F62,3)="2.5", MID(F62,7,2),LEFT(F62,2))</f>
        <v>24</v>
      </c>
      <c r="H62" s="2" t="s">
        <v>1359</v>
      </c>
      <c r="I62" s="94"/>
      <c r="J62" s="2"/>
      <c r="K62" s="2"/>
      <c r="L62" s="14" t="str" cm="1">
        <f t="array" ref="L62">INDEX(Cable_L!$B$3:$B$80,MATCH(1,COUNTIFS($G62,Cable_L!$A$3:$A$80,$H62,Cable_L!$C$3:$C$80),0))</f>
        <v>1b</v>
      </c>
      <c r="M62" s="21">
        <v>24</v>
      </c>
      <c r="N62" s="14" t="str" cm="1">
        <f t="array" ref="N62">INDEX(INDEX(Cable_L!$H$3:$K$80,,MATCH(N$2,Cable_L!$H$2:$K$2,0)),MATCH(1,COUNTIFS($G62,Cable_L!$A$3:$A$80,$H62,Cable_L!$C$3:$C$80),0))</f>
        <v>|8.4|</v>
      </c>
      <c r="O62" s="14" cm="1">
        <f t="array" ref="O62">INDEX(INDEX(Cable_L!$H$3:$K$80,,MATCH(O$2,Cable_L!$H$2:$K$2,0)),MATCH(1,COUNTIFS($G62,Cable_L!$A$3:$A$80,$H62,Cable_L!$C$3:$C$80),0))</f>
        <v>7.6000000000000005</v>
      </c>
      <c r="P62" s="306" t="s">
        <v>1406</v>
      </c>
      <c r="Q62" s="306">
        <v>7.6000000000000005</v>
      </c>
    </row>
    <row r="63" spans="3:22" x14ac:dyDescent="0.25">
      <c r="C63" s="12" t="s">
        <v>125</v>
      </c>
      <c r="D63" s="321" t="s">
        <v>272</v>
      </c>
      <c r="E63" s="32" t="s">
        <v>135</v>
      </c>
      <c r="F63" s="49" t="s">
        <v>127</v>
      </c>
      <c r="G63" s="65" t="str">
        <f t="shared" si="6"/>
        <v>19</v>
      </c>
      <c r="H63" s="2" t="s">
        <v>1359</v>
      </c>
      <c r="I63" s="94"/>
      <c r="J63" s="2"/>
      <c r="K63" s="2"/>
      <c r="L63" s="14" t="str" cm="1">
        <f t="array" ref="L63">INDEX(Cable_L!$B$3:$B$80,MATCH(1,COUNTIFS($G63,Cable_L!$A$3:$A$80,$H63,Cable_L!$C$3:$C$80),0))</f>
        <v>1b</v>
      </c>
      <c r="N63" s="14" t="str" cm="1">
        <f t="array" ref="N63">INDEX(INDEX(Cable_L!$H$3:$K$80,,MATCH(N$2,Cable_L!$H$2:$K$2,0)),MATCH(1,COUNTIFS($G63,Cable_L!$A$3:$A$80,$H63,Cable_L!$C$3:$C$80),0))</f>
        <v>|8.4|</v>
      </c>
      <c r="O63" s="14" cm="1">
        <f t="array" ref="O63">INDEX(INDEX(Cable_L!$H$3:$K$80,,MATCH(O$2,Cable_L!$H$2:$K$2,0)),MATCH(1,COUNTIFS($G63,Cable_L!$A$3:$A$80,$H63,Cable_L!$C$3:$C$80),0))</f>
        <v>7.6000000000000005</v>
      </c>
      <c r="P63" s="306">
        <v>7.8</v>
      </c>
      <c r="Q63" s="306">
        <v>7.2</v>
      </c>
    </row>
    <row r="64" spans="3:22" x14ac:dyDescent="0.25">
      <c r="C64" s="12" t="s">
        <v>128</v>
      </c>
      <c r="D64" s="321" t="s">
        <v>275</v>
      </c>
      <c r="E64" s="32" t="s">
        <v>138</v>
      </c>
      <c r="F64" s="49" t="s">
        <v>130</v>
      </c>
      <c r="G64" s="65" t="str">
        <f t="shared" si="6"/>
        <v>16</v>
      </c>
      <c r="H64" s="2" t="s">
        <v>1359</v>
      </c>
      <c r="I64" s="94"/>
      <c r="J64" s="2"/>
      <c r="K64" s="2"/>
      <c r="L64" s="14" t="str" cm="1">
        <f t="array" ref="L64">INDEX(Cable_L!$B$3:$B$80,MATCH(1,COUNTIFS($G64,Cable_L!$A$3:$A$80,$H64,Cable_L!$C$3:$C$80),0))</f>
        <v>2a</v>
      </c>
      <c r="N64" s="14" cm="1">
        <f t="array" ref="N64">INDEX(INDEX(Cable_L!$H$3:$K$80,,MATCH(N$2,Cable_L!$H$2:$K$2,0)),MATCH(1,COUNTIFS($G64,Cable_L!$A$3:$A$80,$H64,Cable_L!$C$3:$C$80),0))</f>
        <v>7.8000000000000007</v>
      </c>
      <c r="O64" s="14" cm="1">
        <f t="array" ref="O64">INDEX(INDEX(Cable_L!$H$3:$K$80,,MATCH(O$2,Cable_L!$H$2:$K$2,0)),MATCH(1,COUNTIFS($G64,Cable_L!$A$3:$A$80,$H64,Cable_L!$C$3:$C$80),0))</f>
        <v>7.2</v>
      </c>
      <c r="P64" s="306">
        <v>7.2</v>
      </c>
      <c r="Q64" s="306" t="s">
        <v>1392</v>
      </c>
    </row>
    <row r="65" spans="2:22" x14ac:dyDescent="0.25">
      <c r="C65" s="12" t="s">
        <v>406</v>
      </c>
      <c r="D65" s="32"/>
      <c r="E65" s="32" t="s">
        <v>1308</v>
      </c>
      <c r="F65" s="49"/>
      <c r="G65" s="65"/>
      <c r="H65" s="2"/>
      <c r="I65" s="5"/>
      <c r="J65" s="2"/>
      <c r="K65" s="2"/>
    </row>
    <row r="66" spans="2:22" x14ac:dyDescent="0.25">
      <c r="C66" s="33" t="s">
        <v>406</v>
      </c>
      <c r="D66" s="34"/>
      <c r="E66" s="34" t="s">
        <v>1309</v>
      </c>
      <c r="F66" s="47"/>
      <c r="G66" s="65"/>
      <c r="H66" s="2"/>
      <c r="I66" s="2"/>
      <c r="J66" s="2"/>
      <c r="K66" s="2"/>
    </row>
    <row r="67" spans="2:22" x14ac:dyDescent="0.25">
      <c r="C67" s="32"/>
      <c r="D67" s="32"/>
      <c r="E67" s="32"/>
      <c r="F67" s="32"/>
      <c r="G67" s="65"/>
      <c r="J67" s="2"/>
      <c r="K67" s="2"/>
    </row>
    <row r="68" spans="2:22" x14ac:dyDescent="0.25">
      <c r="C68" s="36" t="s">
        <v>113</v>
      </c>
      <c r="D68" s="37" t="s">
        <v>242</v>
      </c>
      <c r="E68" s="37" t="s">
        <v>141</v>
      </c>
      <c r="F68" s="48" t="s">
        <v>115</v>
      </c>
      <c r="G68" s="65" t="str">
        <f t="shared" ref="G68:G73" si="7">IF(LEFT(F68,3)="2.5", MID(F68,7,2),LEFT(F68,2))</f>
        <v>19</v>
      </c>
      <c r="H68" s="2" t="s">
        <v>1359</v>
      </c>
      <c r="I68" s="98"/>
      <c r="J68" s="2"/>
      <c r="K68" s="2"/>
      <c r="L68" s="14" t="str" cm="1">
        <f t="array" ref="L68">INDEX(Cable_L!$B$3:$B$80,MATCH(1,COUNTIFS($G68,Cable_L!$A$3:$A$80,$H68,Cable_L!$C$3:$C$80),0))</f>
        <v>1b</v>
      </c>
      <c r="M68" s="21" cm="1">
        <f t="array" ref="M68:M71">_xlfn._xlws.SORT(VALUE(_xlfn.UNIQUE(G68:G73)))</f>
        <v>14</v>
      </c>
      <c r="N68" s="14" t="str" cm="1">
        <f t="array" ref="N68">INDEX(INDEX(Cable_L!$H$3:$K$80,,MATCH(N$2,Cable_L!$H$2:$K$2,0)),MATCH(1,COUNTIFS($G68,Cable_L!$A$3:$A$80,$H68,Cable_L!$C$3:$C$80),0))</f>
        <v>|8.4|</v>
      </c>
      <c r="O68" s="14" cm="1">
        <f t="array" ref="O68">INDEX(INDEX(Cable_L!$H$3:$K$80,,MATCH(O$2,Cable_L!$H$2:$K$2,0)),MATCH(1,COUNTIFS($G68,Cable_L!$A$3:$A$80,$H68,Cable_L!$C$3:$C$80),0))</f>
        <v>7.6000000000000005</v>
      </c>
      <c r="P68" s="306">
        <v>7.8</v>
      </c>
      <c r="Q68" s="306">
        <v>7.2</v>
      </c>
      <c r="R68" s="21" t="str" cm="1">
        <f t="array" ref="R68:R70">_xlfn._xlws.FILTER(_xlfn.UNIQUE(N68:N75),_xlfn.UNIQUE(N68:N75)&lt;&gt;"")</f>
        <v>|8.4|</v>
      </c>
      <c r="S68" s="14">
        <f>COUNTIF(N68:N75,R68)</f>
        <v>3</v>
      </c>
      <c r="T68" s="21" cm="1">
        <f t="array" ref="T68:T70">_xlfn._xlws.FILTER(_xlfn.UNIQUE(O68:O75),_xlfn.UNIQUE(O68:O75)&lt;&gt;"")</f>
        <v>7.6000000000000005</v>
      </c>
      <c r="U68" s="14">
        <f>COUNTIF(O68:O75,T68)</f>
        <v>3</v>
      </c>
      <c r="V68" s="14">
        <f>COUNTA($G68:$G75)</f>
        <v>6</v>
      </c>
    </row>
    <row r="69" spans="2:22" x14ac:dyDescent="0.25">
      <c r="C69" s="12" t="s">
        <v>116</v>
      </c>
      <c r="D69" s="32" t="s">
        <v>245</v>
      </c>
      <c r="E69" s="32" t="s">
        <v>145</v>
      </c>
      <c r="F69" s="49" t="s">
        <v>118</v>
      </c>
      <c r="G69" s="65" t="str">
        <f t="shared" si="7"/>
        <v>16</v>
      </c>
      <c r="H69" s="2" t="s">
        <v>1359</v>
      </c>
      <c r="I69" s="98"/>
      <c r="J69" s="2"/>
      <c r="K69" s="2"/>
      <c r="L69" s="14" t="str" cm="1">
        <f t="array" ref="L69">INDEX(Cable_L!$B$3:$B$80,MATCH(1,COUNTIFS($G69,Cable_L!$A$3:$A$80,$H69,Cable_L!$C$3:$C$80),0))</f>
        <v>2a</v>
      </c>
      <c r="M69" s="21">
        <v>16</v>
      </c>
      <c r="N69" s="14" cm="1">
        <f t="array" ref="N69">INDEX(INDEX(Cable_L!$H$3:$K$80,,MATCH(N$2,Cable_L!$H$2:$K$2,0)),MATCH(1,COUNTIFS($G69,Cable_L!$A$3:$A$80,$H69,Cable_L!$C$3:$C$80),0))</f>
        <v>7.8000000000000007</v>
      </c>
      <c r="O69" s="14" cm="1">
        <f t="array" ref="O69">INDEX(INDEX(Cable_L!$H$3:$K$80,,MATCH(O$2,Cable_L!$H$2:$K$2,0)),MATCH(1,COUNTIFS($G69,Cable_L!$A$3:$A$80,$H69,Cable_L!$C$3:$C$80),0))</f>
        <v>7.2</v>
      </c>
      <c r="P69" s="306">
        <v>7.8</v>
      </c>
      <c r="Q69" s="306">
        <v>7.2</v>
      </c>
      <c r="R69" s="59">
        <v>7.8000000000000007</v>
      </c>
      <c r="S69" s="14">
        <f>COUNTIF(N69:N76,R69)</f>
        <v>2</v>
      </c>
      <c r="T69" s="59">
        <v>7.2</v>
      </c>
      <c r="U69" s="14">
        <f>COUNTIF(O69:O76,T69)</f>
        <v>2</v>
      </c>
    </row>
    <row r="70" spans="2:22" x14ac:dyDescent="0.25">
      <c r="C70" s="12" t="s">
        <v>119</v>
      </c>
      <c r="D70" s="32" t="s">
        <v>248</v>
      </c>
      <c r="E70" s="32" t="s">
        <v>148</v>
      </c>
      <c r="F70" s="49" t="s">
        <v>121</v>
      </c>
      <c r="G70" s="65" t="str">
        <f t="shared" si="7"/>
        <v>14</v>
      </c>
      <c r="H70" s="2" t="s">
        <v>1359</v>
      </c>
      <c r="I70" s="101"/>
      <c r="J70" s="2"/>
      <c r="K70" s="2"/>
      <c r="L70" s="14" t="str" cm="1">
        <f t="array" ref="L70">INDEX(Cable_L!$B$3:$B$80,MATCH(1,COUNTIFS($G70,Cable_L!$A$3:$A$80,$H70,Cable_L!$C$3:$C$80),0))</f>
        <v>2b</v>
      </c>
      <c r="M70" s="21">
        <v>19</v>
      </c>
      <c r="N70" s="14" cm="1">
        <f t="array" ref="N70">INDEX(INDEX(Cable_L!$H$3:$K$80,,MATCH(N$2,Cable_L!$H$2:$K$2,0)),MATCH(1,COUNTIFS($G70,Cable_L!$A$3:$A$80,$H70,Cable_L!$C$3:$C$80),0))</f>
        <v>7.2</v>
      </c>
      <c r="O70" s="14" t="str" cm="1">
        <f t="array" ref="O70">INDEX(INDEX(Cable_L!$H$3:$K$80,,MATCH(O$2,Cable_L!$H$2:$K$2,0)),MATCH(1,COUNTIFS($G70,Cable_L!$A$3:$A$80,$H70,Cable_L!$C$3:$C$80),0))</f>
        <v>|6.8|</v>
      </c>
      <c r="P70" s="306">
        <v>7.8</v>
      </c>
      <c r="Q70" s="306">
        <v>7.2</v>
      </c>
      <c r="R70" s="59">
        <v>7.2</v>
      </c>
      <c r="S70" s="14">
        <f>COUNTIF(N70:N80,R70)</f>
        <v>1</v>
      </c>
      <c r="T70" s="59" t="str">
        <v>|6.8|</v>
      </c>
      <c r="U70" s="14">
        <f>COUNTIF(O70:O80,T70)</f>
        <v>1</v>
      </c>
    </row>
    <row r="71" spans="2:22" x14ac:dyDescent="0.25">
      <c r="C71" s="12" t="s">
        <v>107</v>
      </c>
      <c r="D71" s="32" t="s">
        <v>251</v>
      </c>
      <c r="E71" s="32" t="s">
        <v>151</v>
      </c>
      <c r="F71" s="49" t="s">
        <v>109</v>
      </c>
      <c r="G71" s="65" t="str">
        <f t="shared" si="7"/>
        <v>24</v>
      </c>
      <c r="H71" s="2" t="s">
        <v>1359</v>
      </c>
      <c r="I71" s="98"/>
      <c r="J71" s="2"/>
      <c r="K71" s="2"/>
      <c r="L71" s="14" t="str" cm="1">
        <f t="array" ref="L71">INDEX(Cable_L!$B$3:$B$80,MATCH(1,COUNTIFS($G71,Cable_L!$A$3:$A$80,$H71,Cable_L!$C$3:$C$80),0))</f>
        <v>1b</v>
      </c>
      <c r="M71" s="21">
        <v>24</v>
      </c>
      <c r="N71" s="14" t="str" cm="1">
        <f t="array" ref="N71">INDEX(INDEX(Cable_L!$H$3:$K$80,,MATCH(N$2,Cable_L!$H$2:$K$2,0)),MATCH(1,COUNTIFS($G71,Cable_L!$A$3:$A$80,$H71,Cable_L!$C$3:$C$80),0))</f>
        <v>|8.4|</v>
      </c>
      <c r="O71" s="14" cm="1">
        <f t="array" ref="O71">INDEX(INDEX(Cable_L!$H$3:$K$80,,MATCH(O$2,Cable_L!$H$2:$K$2,0)),MATCH(1,COUNTIFS($G71,Cable_L!$A$3:$A$80,$H71,Cable_L!$C$3:$C$80),0))</f>
        <v>7.6000000000000005</v>
      </c>
      <c r="P71" s="306">
        <v>7.8</v>
      </c>
      <c r="Q71" s="306">
        <v>7.2</v>
      </c>
    </row>
    <row r="72" spans="2:22" x14ac:dyDescent="0.25">
      <c r="C72" s="12" t="s">
        <v>110</v>
      </c>
      <c r="D72" s="32" t="s">
        <v>254</v>
      </c>
      <c r="E72" s="32" t="s">
        <v>154</v>
      </c>
      <c r="F72" s="49" t="s">
        <v>112</v>
      </c>
      <c r="G72" s="65" t="str">
        <f t="shared" si="7"/>
        <v>19</v>
      </c>
      <c r="H72" s="2" t="s">
        <v>1359</v>
      </c>
      <c r="I72" s="98"/>
      <c r="J72" s="2"/>
      <c r="K72" s="2"/>
      <c r="L72" s="14" t="str" cm="1">
        <f t="array" ref="L72">INDEX(Cable_L!$B$3:$B$80,MATCH(1,COUNTIFS($G72,Cable_L!$A$3:$A$80,$H72,Cable_L!$C$3:$C$80),0))</f>
        <v>1b</v>
      </c>
      <c r="N72" s="14" t="str" cm="1">
        <f t="array" ref="N72">INDEX(INDEX(Cable_L!$H$3:$K$80,,MATCH(N$2,Cable_L!$H$2:$K$2,0)),MATCH(1,COUNTIFS($G72,Cable_L!$A$3:$A$80,$H72,Cable_L!$C$3:$C$80),0))</f>
        <v>|8.4|</v>
      </c>
      <c r="O72" s="14" cm="1">
        <f t="array" ref="O72">INDEX(INDEX(Cable_L!$H$3:$K$80,,MATCH(O$2,Cable_L!$H$2:$K$2,0)),MATCH(1,COUNTIFS($G72,Cable_L!$A$3:$A$80,$H72,Cable_L!$C$3:$C$80),0))</f>
        <v>7.6000000000000005</v>
      </c>
      <c r="P72" s="306">
        <v>7.8</v>
      </c>
      <c r="Q72" s="306">
        <v>7.2</v>
      </c>
    </row>
    <row r="73" spans="2:22" x14ac:dyDescent="0.25">
      <c r="B73" s="148" t="s">
        <v>1395</v>
      </c>
      <c r="C73" s="12" t="s">
        <v>171</v>
      </c>
      <c r="D73" s="32" t="s">
        <v>257</v>
      </c>
      <c r="E73" s="32" t="s">
        <v>157</v>
      </c>
      <c r="F73" s="49" t="s">
        <v>174</v>
      </c>
      <c r="G73" s="65" t="str">
        <f t="shared" si="7"/>
        <v>16</v>
      </c>
      <c r="H73" s="2" t="s">
        <v>1359</v>
      </c>
      <c r="I73" s="312"/>
      <c r="J73" s="7"/>
      <c r="K73" s="2"/>
      <c r="L73" s="99" t="str" cm="1">
        <f t="array" ref="L73">INDEX(Cable_L!$B$3:$B$80,MATCH(1,COUNTIFS($G73,Cable_L!$A$3:$A$80,$H73,Cable_L!$C$3:$C$80),0))</f>
        <v>2a</v>
      </c>
      <c r="M73" s="185"/>
      <c r="N73" s="99" cm="1">
        <f t="array" ref="N73">INDEX(INDEX(Cable_L!$H$3:$K$80,,MATCH(N$2,Cable_L!$H$2:$K$2,0)),MATCH(1,COUNTIFS($G73,Cable_L!$A$3:$A$80,$H73,Cable_L!$C$3:$C$80),0))</f>
        <v>7.8000000000000007</v>
      </c>
      <c r="O73" s="99" cm="1">
        <f t="array" ref="O73">INDEX(INDEX(Cable_L!$H$3:$K$80,,MATCH(O$2,Cable_L!$H$2:$K$2,0)),MATCH(1,COUNTIFS($G73,Cable_L!$A$3:$A$80,$H73,Cable_L!$C$3:$C$80),0))</f>
        <v>7.2</v>
      </c>
      <c r="P73" s="306">
        <v>7.2</v>
      </c>
      <c r="Q73" s="306">
        <v>6.8</v>
      </c>
    </row>
    <row r="74" spans="2:22" x14ac:dyDescent="0.25">
      <c r="C74" s="12" t="s">
        <v>406</v>
      </c>
      <c r="D74" s="32"/>
      <c r="E74" s="32" t="s">
        <v>1310</v>
      </c>
      <c r="F74" s="49"/>
      <c r="G74" s="65"/>
      <c r="H74" s="2"/>
      <c r="I74" s="5"/>
      <c r="J74" s="2"/>
      <c r="K74" s="2"/>
    </row>
    <row r="75" spans="2:22" x14ac:dyDescent="0.25">
      <c r="C75" s="33" t="s">
        <v>406</v>
      </c>
      <c r="D75" s="34"/>
      <c r="E75" s="34" t="s">
        <v>1311</v>
      </c>
      <c r="F75" s="47"/>
      <c r="G75" s="65"/>
      <c r="H75" s="2"/>
      <c r="I75" s="2"/>
      <c r="J75" s="2"/>
      <c r="K75" s="2"/>
    </row>
    <row r="76" spans="2:22" x14ac:dyDescent="0.25">
      <c r="C76" s="32"/>
      <c r="D76" s="32"/>
      <c r="E76" s="32"/>
      <c r="F76" s="32"/>
      <c r="G76" s="65"/>
      <c r="H76" s="2"/>
      <c r="I76" s="2"/>
      <c r="J76" s="2"/>
      <c r="K76" s="2"/>
    </row>
    <row r="77" spans="2:22" x14ac:dyDescent="0.25">
      <c r="C77" s="36" t="s">
        <v>159</v>
      </c>
      <c r="D77" s="322" t="s">
        <v>599</v>
      </c>
      <c r="E77" s="37" t="s">
        <v>358</v>
      </c>
      <c r="F77" s="48" t="s">
        <v>162</v>
      </c>
      <c r="G77" s="65" t="str">
        <f t="shared" ref="G77:G79" si="8">IF(LEFT(F77,3)="2.5", MID(F77,7,2),LEFT(F77,2))</f>
        <v>14</v>
      </c>
      <c r="H77" s="2" t="s">
        <v>1358</v>
      </c>
      <c r="I77" s="69"/>
      <c r="J77" s="2"/>
      <c r="K77" s="94"/>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7.6000000000000005</v>
      </c>
      <c r="O77" s="14" t="str" cm="1">
        <f t="array" ref="O77">INDEX(INDEX(Cable_L!$H$3:$K$80,,MATCH(O$2,Cable_L!$H$2:$K$2,0)),MATCH(1,COUNTIFS($G77,Cable_L!$A$3:$A$80,$H77,Cable_L!$C$3:$C$80),0))</f>
        <v>|7.6|</v>
      </c>
      <c r="P77" s="306">
        <v>7.6000000000000005</v>
      </c>
      <c r="Q77" s="306" t="s">
        <v>1407</v>
      </c>
      <c r="R77" s="21" cm="1">
        <f t="array" ref="R77">_xlfn._xlws.FILTER(_xlfn.UNIQUE(N77:N84),_xlfn.UNIQUE(N77:N84)&lt;&gt;"")</f>
        <v>7.6000000000000005</v>
      </c>
      <c r="S77" s="14">
        <f>COUNTIF(N77:N84,R77)</f>
        <v>3</v>
      </c>
      <c r="T77" s="21" t="str" cm="1">
        <f t="array" ref="T77">_xlfn._xlws.FILTER(_xlfn.UNIQUE(O77:O84),_xlfn.UNIQUE(O77:O84)&lt;&gt;"")</f>
        <v>|7.6|</v>
      </c>
      <c r="U77" s="14">
        <f>COUNTIF(O77:O84,T77)</f>
        <v>3</v>
      </c>
      <c r="V77" s="14">
        <f>COUNTA($G77:$G84)</f>
        <v>3</v>
      </c>
    </row>
    <row r="78" spans="2:22" x14ac:dyDescent="0.25">
      <c r="C78" s="12" t="s">
        <v>163</v>
      </c>
      <c r="D78" s="321" t="s">
        <v>535</v>
      </c>
      <c r="E78" s="32" t="s">
        <v>360</v>
      </c>
      <c r="F78" s="49" t="s">
        <v>166</v>
      </c>
      <c r="G78" s="65" t="str">
        <f t="shared" si="8"/>
        <v>14</v>
      </c>
      <c r="H78" s="2" t="s">
        <v>1358</v>
      </c>
      <c r="I78" s="86"/>
      <c r="J78" s="2"/>
      <c r="K78" s="94"/>
      <c r="L78" s="14" t="str" cm="1">
        <f t="array" ref="L78">INDEX(Cable_L!$B$3:$B$80,MATCH(1,COUNTIFS($G78,Cable_L!$A$3:$A$80,$H78,Cable_L!$C$3:$C$80),0))</f>
        <v>2c</v>
      </c>
      <c r="M78" s="21">
        <v>14</v>
      </c>
      <c r="N78" s="14" cm="1">
        <f t="array" ref="N78">INDEX(INDEX(Cable_L!$H$3:$K$80,,MATCH(N$2,Cable_L!$H$2:$K$2,0)),MATCH(1,COUNTIFS($G78,Cable_L!$A$3:$A$80,$H78,Cable_L!$C$3:$C$80),0))</f>
        <v>7.6000000000000005</v>
      </c>
      <c r="O78" s="14" t="str" cm="1">
        <f t="array" ref="O78">INDEX(INDEX(Cable_L!$H$3:$K$80,,MATCH(O$2,Cable_L!$H$2:$K$2,0)),MATCH(1,COUNTIFS($G78,Cable_L!$A$3:$A$80,$H78,Cable_L!$C$3:$C$80),0))</f>
        <v>|7.6|</v>
      </c>
      <c r="P78" s="306">
        <v>7.6000000000000005</v>
      </c>
      <c r="Q78" s="306" t="s">
        <v>1407</v>
      </c>
      <c r="R78" s="59"/>
      <c r="S78" s="14"/>
      <c r="T78" s="59"/>
      <c r="U78" s="14"/>
    </row>
    <row r="79" spans="2:22" x14ac:dyDescent="0.25">
      <c r="C79" s="12" t="s">
        <v>167</v>
      </c>
      <c r="D79" s="321" t="s">
        <v>537</v>
      </c>
      <c r="E79" s="32" t="s">
        <v>362</v>
      </c>
      <c r="F79" s="49" t="s">
        <v>170</v>
      </c>
      <c r="G79" s="65" t="str">
        <f t="shared" si="8"/>
        <v>13</v>
      </c>
      <c r="H79" s="2" t="s">
        <v>1358</v>
      </c>
      <c r="I79" s="69"/>
      <c r="J79" s="2"/>
      <c r="K79" s="93"/>
      <c r="L79" s="14" t="str" cm="1">
        <f t="array" ref="L79">INDEX(Cable_L!$B$3:$B$80,MATCH(1,COUNTIFS($G79,Cable_L!$A$3:$A$80,$H79,Cable_L!$C$3:$C$80),0))</f>
        <v>2c</v>
      </c>
      <c r="N79" s="14" cm="1">
        <f t="array" ref="N79">INDEX(INDEX(Cable_L!$H$3:$K$80,,MATCH(N$2,Cable_L!$H$2:$K$2,0)),MATCH(1,COUNTIFS($G79,Cable_L!$A$3:$A$80,$H79,Cable_L!$C$3:$C$80),0))</f>
        <v>7.6000000000000005</v>
      </c>
      <c r="O79" s="14" t="str" cm="1">
        <f t="array" ref="O79">INDEX(INDEX(Cable_L!$H$3:$K$80,,MATCH(O$2,Cable_L!$H$2:$K$2,0)),MATCH(1,COUNTIFS($G79,Cable_L!$A$3:$A$80,$H79,Cable_L!$C$3:$C$80),0))</f>
        <v>|7.6|</v>
      </c>
      <c r="P79" s="306">
        <v>7.6000000000000005</v>
      </c>
      <c r="Q79" s="306" t="s">
        <v>1407</v>
      </c>
      <c r="R79" s="59"/>
      <c r="S79" s="14"/>
      <c r="T79" s="59"/>
      <c r="U79" s="14"/>
    </row>
    <row r="80" spans="2:22" x14ac:dyDescent="0.25">
      <c r="C80" s="12" t="s">
        <v>406</v>
      </c>
      <c r="D80" s="32"/>
      <c r="E80" s="32" t="s">
        <v>1343</v>
      </c>
      <c r="F80" s="49"/>
      <c r="G80" s="65"/>
      <c r="H80" s="2"/>
      <c r="I80" s="5"/>
      <c r="J80" s="2"/>
      <c r="K80" s="2"/>
    </row>
    <row r="81" spans="3:22" x14ac:dyDescent="0.25">
      <c r="C81" s="12" t="s">
        <v>406</v>
      </c>
      <c r="D81" s="32"/>
      <c r="E81" s="32" t="s">
        <v>1344</v>
      </c>
      <c r="F81" s="49"/>
      <c r="G81" s="65"/>
      <c r="H81" s="2"/>
      <c r="I81" s="2"/>
      <c r="J81" s="2"/>
      <c r="K81" s="2"/>
    </row>
    <row r="82" spans="3:22" x14ac:dyDescent="0.25">
      <c r="C82" s="12" t="s">
        <v>406</v>
      </c>
      <c r="D82" s="32"/>
      <c r="E82" s="32" t="s">
        <v>1345</v>
      </c>
      <c r="F82" s="49"/>
      <c r="G82" s="65"/>
    </row>
    <row r="83" spans="3:22" x14ac:dyDescent="0.25">
      <c r="C83" s="12" t="s">
        <v>406</v>
      </c>
      <c r="D83" s="32"/>
      <c r="E83" s="32" t="s">
        <v>1346</v>
      </c>
      <c r="F83" s="49"/>
      <c r="G83" s="65"/>
      <c r="H83" s="2"/>
      <c r="I83" s="2"/>
      <c r="J83" s="2"/>
      <c r="K83" s="2"/>
    </row>
    <row r="84" spans="3:22" x14ac:dyDescent="0.25">
      <c r="C84" s="33" t="s">
        <v>406</v>
      </c>
      <c r="D84" s="34"/>
      <c r="E84" s="34" t="s">
        <v>1347</v>
      </c>
      <c r="F84" s="47"/>
      <c r="G84" s="65"/>
      <c r="H84" s="2"/>
      <c r="I84" s="2"/>
      <c r="J84" s="2"/>
      <c r="K84" s="2"/>
    </row>
    <row r="85" spans="3:22" x14ac:dyDescent="0.25">
      <c r="C85" s="32"/>
      <c r="D85" s="32"/>
      <c r="E85" s="32"/>
      <c r="F85" s="32"/>
      <c r="G85" s="65"/>
    </row>
    <row r="86" spans="3:22" x14ac:dyDescent="0.25">
      <c r="C86" s="36" t="s">
        <v>216</v>
      </c>
      <c r="D86" s="37" t="s">
        <v>278</v>
      </c>
      <c r="E86" s="37" t="s">
        <v>176</v>
      </c>
      <c r="F86" s="48" t="s">
        <v>218</v>
      </c>
      <c r="G86" s="65" t="str">
        <f t="shared" ref="G86:G91" si="9">IF(LEFT(F86,3)="2.5", MID(F86,7,2),LEFT(F86,2))</f>
        <v>20</v>
      </c>
      <c r="H86" s="2" t="s">
        <v>1359</v>
      </c>
      <c r="I86" s="93"/>
      <c r="J86" s="2"/>
      <c r="K86" s="2"/>
      <c r="L86" s="14" t="str" cm="1">
        <f t="array" ref="L86">INDEX(Cable_L!$B$3:$B$80,MATCH(1,COUNTIFS($G86,Cable_L!$A$3:$A$80,$H86,Cable_L!$C$3:$C$80),0))</f>
        <v>1b</v>
      </c>
      <c r="M86" s="21" cm="1">
        <f t="array" ref="M86:M88">_xlfn._xlws.SORT(VALUE(_xlfn.UNIQUE(G86:G91)))</f>
        <v>17</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306">
        <v>7.8</v>
      </c>
      <c r="Q86" s="306">
        <v>7.2</v>
      </c>
      <c r="R86" s="21" t="str" cm="1">
        <f t="array" ref="R86:R87">_xlfn._xlws.FILTER(_xlfn.UNIQUE(N86:N93),_xlfn.UNIQUE(N86:N93)&lt;&gt;"")</f>
        <v>|8.4|</v>
      </c>
      <c r="S86" s="14">
        <f>COUNTIF(N86:N93,R86)</f>
        <v>4</v>
      </c>
      <c r="T86" s="21" cm="1">
        <f t="array" ref="T86:T87">_xlfn._xlws.FILTER(_xlfn.UNIQUE(O86:O93),_xlfn.UNIQUE(O86:O93)&lt;&gt;"")</f>
        <v>7.6000000000000005</v>
      </c>
      <c r="U86" s="14">
        <f>COUNTIF(O86:O93,T86)</f>
        <v>4</v>
      </c>
      <c r="V86" s="14">
        <f>COUNTA($G86:$G93)</f>
        <v>6</v>
      </c>
    </row>
    <row r="87" spans="3:22" x14ac:dyDescent="0.25">
      <c r="C87" s="12" t="s">
        <v>219</v>
      </c>
      <c r="D87" s="32" t="s">
        <v>281</v>
      </c>
      <c r="E87" s="32" t="s">
        <v>179</v>
      </c>
      <c r="F87" s="49" t="s">
        <v>221</v>
      </c>
      <c r="G87" s="65" t="str">
        <f t="shared" si="9"/>
        <v>20</v>
      </c>
      <c r="H87" s="2" t="s">
        <v>1359</v>
      </c>
      <c r="I87" s="93"/>
      <c r="J87" s="2"/>
      <c r="K87" s="2"/>
      <c r="L87" s="14" t="str" cm="1">
        <f t="array" ref="L87">INDEX(Cable_L!$B$3:$B$80,MATCH(1,COUNTIFS($G87,Cable_L!$A$3:$A$80,$H87,Cable_L!$C$3:$C$80),0))</f>
        <v>1b</v>
      </c>
      <c r="M87" s="21">
        <v>20</v>
      </c>
      <c r="N87" s="14" t="str" cm="1">
        <f t="array" ref="N87">INDEX(INDEX(Cable_L!$H$3:$K$80,,MATCH(N$2,Cable_L!$H$2:$K$2,0)),MATCH(1,COUNTIFS($G87,Cable_L!$A$3:$A$80,$H87,Cable_L!$C$3:$C$80),0))</f>
        <v>|8.4|</v>
      </c>
      <c r="O87" s="14" cm="1">
        <f t="array" ref="O87">INDEX(INDEX(Cable_L!$H$3:$K$80,,MATCH(O$2,Cable_L!$H$2:$K$2,0)),MATCH(1,COUNTIFS($G87,Cable_L!$A$3:$A$80,$H87,Cable_L!$C$3:$C$80),0))</f>
        <v>7.6000000000000005</v>
      </c>
      <c r="P87" s="306">
        <v>7.8</v>
      </c>
      <c r="Q87" s="306">
        <v>7.2</v>
      </c>
      <c r="R87" s="59">
        <v>7.8000000000000007</v>
      </c>
      <c r="S87" s="14">
        <f>COUNTIF(N87:N94,R87)</f>
        <v>2</v>
      </c>
      <c r="T87" s="59">
        <v>7.2</v>
      </c>
      <c r="U87" s="14">
        <f>COUNTIF(O87:O94,T87)</f>
        <v>2</v>
      </c>
    </row>
    <row r="88" spans="3:22" x14ac:dyDescent="0.25">
      <c r="C88" s="12" t="s">
        <v>222</v>
      </c>
      <c r="D88" s="32" t="s">
        <v>284</v>
      </c>
      <c r="E88" s="32" t="s">
        <v>674</v>
      </c>
      <c r="F88" s="49" t="s">
        <v>224</v>
      </c>
      <c r="G88" s="65" t="str">
        <f t="shared" si="9"/>
        <v>17</v>
      </c>
      <c r="H88" s="2" t="s">
        <v>1359</v>
      </c>
      <c r="I88" s="93"/>
      <c r="J88" s="2"/>
      <c r="K88" s="2"/>
      <c r="L88" s="14" t="str" cm="1">
        <f t="array" ref="L88">INDEX(Cable_L!$B$3:$B$80,MATCH(1,COUNTIFS($G88,Cable_L!$A$3:$A$80,$H88,Cable_L!$C$3:$C$80),0))</f>
        <v>2a</v>
      </c>
      <c r="M88" s="21">
        <v>24</v>
      </c>
      <c r="N88" s="14" cm="1">
        <f t="array" ref="N88">INDEX(INDEX(Cable_L!$H$3:$K$80,,MATCH(N$2,Cable_L!$H$2:$K$2,0)),MATCH(1,COUNTIFS($G88,Cable_L!$A$3:$A$80,$H88,Cable_L!$C$3:$C$80),0))</f>
        <v>7.8000000000000007</v>
      </c>
      <c r="O88" s="14" cm="1">
        <f t="array" ref="O88">INDEX(INDEX(Cable_L!$H$3:$K$80,,MATCH(O$2,Cable_L!$H$2:$K$2,0)),MATCH(1,COUNTIFS($G88,Cable_L!$A$3:$A$80,$H88,Cable_L!$C$3:$C$80),0))</f>
        <v>7.2</v>
      </c>
      <c r="P88" s="306">
        <v>7.8</v>
      </c>
      <c r="Q88" s="306">
        <v>7.2</v>
      </c>
      <c r="R88" s="59"/>
      <c r="S88" s="14"/>
      <c r="T88" s="59"/>
      <c r="U88" s="14"/>
    </row>
    <row r="89" spans="3:22" x14ac:dyDescent="0.25">
      <c r="C89" s="12" t="s">
        <v>207</v>
      </c>
      <c r="D89" s="32" t="s">
        <v>287</v>
      </c>
      <c r="E89" s="32" t="s">
        <v>182</v>
      </c>
      <c r="F89" s="49" t="s">
        <v>435</v>
      </c>
      <c r="G89" s="65" t="str">
        <f t="shared" si="9"/>
        <v>24</v>
      </c>
      <c r="H89" s="2" t="s">
        <v>1359</v>
      </c>
      <c r="I89" s="94"/>
      <c r="J89" s="2"/>
      <c r="K89" s="2"/>
      <c r="L89" s="14" t="str" cm="1">
        <f t="array" ref="L89">INDEX(Cable_L!$B$3:$B$80,MATCH(1,COUNTIFS($G89,Cable_L!$A$3:$A$80,$H89,Cable_L!$C$3:$C$80),0))</f>
        <v>1b</v>
      </c>
      <c r="N89" s="14" t="str" cm="1">
        <f t="array" ref="N89">INDEX(INDEX(Cable_L!$H$3:$K$80,,MATCH(N$2,Cable_L!$H$2:$K$2,0)),MATCH(1,COUNTIFS($G89,Cable_L!$A$3:$A$80,$H89,Cable_L!$C$3:$C$80),0))</f>
        <v>|8.4|</v>
      </c>
      <c r="O89" s="14" cm="1">
        <f t="array" ref="O89">INDEX(INDEX(Cable_L!$H$3:$K$80,,MATCH(O$2,Cable_L!$H$2:$K$2,0)),MATCH(1,COUNTIFS($G89,Cable_L!$A$3:$A$80,$H89,Cable_L!$C$3:$C$80),0))</f>
        <v>7.6000000000000005</v>
      </c>
      <c r="P89" s="306">
        <v>7.8</v>
      </c>
      <c r="Q89" s="306">
        <v>7.2</v>
      </c>
    </row>
    <row r="90" spans="3:22" x14ac:dyDescent="0.25">
      <c r="C90" s="12" t="s">
        <v>210</v>
      </c>
      <c r="D90" s="321" t="s">
        <v>1667</v>
      </c>
      <c r="E90" s="32" t="s">
        <v>185</v>
      </c>
      <c r="F90" s="49" t="s">
        <v>212</v>
      </c>
      <c r="G90" s="65" t="str">
        <f t="shared" si="9"/>
        <v>20</v>
      </c>
      <c r="H90" s="2" t="s">
        <v>1359</v>
      </c>
      <c r="I90" s="93"/>
      <c r="J90" s="2"/>
      <c r="K90" s="2"/>
      <c r="L90" s="14" t="str" cm="1">
        <f t="array" ref="L90">INDEX(Cable_L!$B$3:$B$80,MATCH(1,COUNTIFS($G90,Cable_L!$A$3:$A$80,$H90,Cable_L!$C$3:$C$80),0))</f>
        <v>1b</v>
      </c>
      <c r="N90" s="14" t="str" cm="1">
        <f t="array" ref="N90">INDEX(INDEX(Cable_L!$H$3:$K$80,,MATCH(N$2,Cable_L!$H$2:$K$2,0)),MATCH(1,COUNTIFS($G90,Cable_L!$A$3:$A$80,$H90,Cable_L!$C$3:$C$80),0))</f>
        <v>|8.4|</v>
      </c>
      <c r="O90" s="14" cm="1">
        <f t="array" ref="O90">INDEX(INDEX(Cable_L!$H$3:$K$80,,MATCH(O$2,Cable_L!$H$2:$K$2,0)),MATCH(1,COUNTIFS($G90,Cable_L!$A$3:$A$80,$H90,Cable_L!$C$3:$C$80),0))</f>
        <v>7.6000000000000005</v>
      </c>
      <c r="P90" s="306">
        <v>7.8</v>
      </c>
      <c r="Q90" s="306">
        <v>7.2</v>
      </c>
    </row>
    <row r="91" spans="3:22" x14ac:dyDescent="0.25">
      <c r="C91" s="12" t="s">
        <v>213</v>
      </c>
      <c r="D91" s="321" t="s">
        <v>293</v>
      </c>
      <c r="E91" s="32" t="s">
        <v>188</v>
      </c>
      <c r="F91" s="49" t="s">
        <v>215</v>
      </c>
      <c r="G91" s="65" t="str">
        <f t="shared" si="9"/>
        <v>17</v>
      </c>
      <c r="H91" s="2" t="s">
        <v>1359</v>
      </c>
      <c r="I91" s="93"/>
      <c r="J91" s="2"/>
      <c r="K91" s="2"/>
      <c r="L91" s="14" t="str" cm="1">
        <f t="array" ref="L91">INDEX(Cable_L!$B$3:$B$80,MATCH(1,COUNTIFS($G91,Cable_L!$A$3:$A$80,$H91,Cable_L!$C$3:$C$80),0))</f>
        <v>2a</v>
      </c>
      <c r="N91" s="14" cm="1">
        <f t="array" ref="N91">INDEX(INDEX(Cable_L!$H$3:$K$80,,MATCH(N$2,Cable_L!$H$2:$K$2,0)),MATCH(1,COUNTIFS($G91,Cable_L!$A$3:$A$80,$H91,Cable_L!$C$3:$C$80),0))</f>
        <v>7.8000000000000007</v>
      </c>
      <c r="O91" s="14" cm="1">
        <f t="array" ref="O91">INDEX(INDEX(Cable_L!$H$3:$K$80,,MATCH(O$2,Cable_L!$H$2:$K$2,0)),MATCH(1,COUNTIFS($G91,Cable_L!$A$3:$A$80,$H91,Cable_L!$C$3:$C$80),0))</f>
        <v>7.2</v>
      </c>
      <c r="P91" s="306">
        <v>7.2</v>
      </c>
      <c r="Q91" s="306">
        <v>6.8</v>
      </c>
    </row>
    <row r="92" spans="3:22" x14ac:dyDescent="0.25">
      <c r="C92" s="12" t="s">
        <v>406</v>
      </c>
      <c r="D92" s="32"/>
      <c r="E92" s="32" t="s">
        <v>1316</v>
      </c>
      <c r="F92" s="49"/>
      <c r="G92" s="65"/>
    </row>
    <row r="93" spans="3:22" x14ac:dyDescent="0.25">
      <c r="C93" s="33" t="s">
        <v>406</v>
      </c>
      <c r="D93" s="34"/>
      <c r="E93" s="34" t="s">
        <v>1317</v>
      </c>
      <c r="F93" s="47"/>
      <c r="G93" s="65"/>
      <c r="H93" s="2"/>
      <c r="I93" s="2"/>
      <c r="J93" s="2"/>
      <c r="K93" s="2"/>
    </row>
    <row r="94" spans="3:22" x14ac:dyDescent="0.25">
      <c r="C94" s="32"/>
      <c r="D94" s="32"/>
      <c r="E94" s="32"/>
      <c r="F94" s="32"/>
      <c r="G94" s="65"/>
      <c r="J94" s="2"/>
      <c r="K94" s="2"/>
    </row>
    <row r="95" spans="3:22" x14ac:dyDescent="0.25">
      <c r="C95" s="36" t="s">
        <v>198</v>
      </c>
      <c r="D95" s="37" t="s">
        <v>260</v>
      </c>
      <c r="E95" s="37" t="s">
        <v>191</v>
      </c>
      <c r="F95" s="48" t="s">
        <v>200</v>
      </c>
      <c r="G95" s="65" t="str">
        <f>IF(LEFT(F95,3)="2.5", MID(F95,7,2),LEFT(F95,2))</f>
        <v>20</v>
      </c>
      <c r="H95" s="2" t="s">
        <v>1359</v>
      </c>
      <c r="I95" s="94"/>
      <c r="J95" s="2"/>
      <c r="K95" s="2"/>
      <c r="L95" s="14" t="str" cm="1">
        <f t="array" ref="L95">INDEX(Cable_L!$B$3:$B$80,MATCH(1,COUNTIFS($G95,Cable_L!$A$3:$A$80,$H95,Cable_L!$C$3:$C$80),0))</f>
        <v>1b</v>
      </c>
      <c r="M95" s="21" cm="1">
        <f t="array" ref="M95:M98">_xlfn._xlws.SORT(VALUE(_xlfn.UNIQUE(G95:G100)))</f>
        <v>14</v>
      </c>
      <c r="N95" s="14" t="str" cm="1">
        <f t="array" ref="N95">INDEX(INDEX(Cable_L!$H$3:$K$80,,MATCH(N$2,Cable_L!$H$2:$K$2,0)),MATCH(1,COUNTIFS($G95,Cable_L!$A$3:$A$80,$H95,Cable_L!$C$3:$C$80),0))</f>
        <v>|8.4|</v>
      </c>
      <c r="O95" s="14" cm="1">
        <f t="array" ref="O95">INDEX(INDEX(Cable_L!$H$3:$K$80,,MATCH(O$2,Cable_L!$H$2:$K$2,0)),MATCH(1,COUNTIFS($G95,Cable_L!$A$3:$A$80,$H95,Cable_L!$C$3:$C$80),0))</f>
        <v>7.6000000000000005</v>
      </c>
      <c r="P95" s="306" t="s">
        <v>1406</v>
      </c>
      <c r="Q95" s="306">
        <v>7.6000000000000005</v>
      </c>
      <c r="R95" s="21" t="str" cm="1">
        <f t="array" ref="R95:R97">_xlfn._xlws.FILTER(_xlfn.UNIQUE(N95:N102),_xlfn.UNIQUE(N95:N102)&lt;&gt;"")</f>
        <v>|8.4|</v>
      </c>
      <c r="S95" s="14">
        <f>COUNTIF(N95:N102,R95)</f>
        <v>3</v>
      </c>
      <c r="T95" s="21" cm="1">
        <f t="array" ref="T95:T97">_xlfn._xlws.FILTER(_xlfn.UNIQUE(O95:O102),_xlfn.UNIQUE(O95:O102)&lt;&gt;"")</f>
        <v>7.6000000000000005</v>
      </c>
      <c r="U95" s="14">
        <f>COUNTIF(O95:O102,T95)</f>
        <v>3</v>
      </c>
      <c r="V95" s="14">
        <f>COUNTA($G95:$G102)</f>
        <v>6</v>
      </c>
    </row>
    <row r="96" spans="3:22" x14ac:dyDescent="0.25">
      <c r="C96" s="12" t="s">
        <v>201</v>
      </c>
      <c r="D96" s="32" t="s">
        <v>263</v>
      </c>
      <c r="E96" s="32" t="s">
        <v>193</v>
      </c>
      <c r="F96" s="49" t="s">
        <v>203</v>
      </c>
      <c r="G96" s="65" t="str">
        <f>IF(LEFT(F96,3)="2.5", MID(F96,7,2),LEFT(F96,2))</f>
        <v>17</v>
      </c>
      <c r="H96" s="2" t="s">
        <v>1359</v>
      </c>
      <c r="I96" s="94"/>
      <c r="J96" s="2"/>
      <c r="K96" s="2"/>
      <c r="L96" s="14" t="str" cm="1">
        <f t="array" ref="L96">INDEX(Cable_L!$B$3:$B$80,MATCH(1,COUNTIFS($G96,Cable_L!$A$3:$A$80,$H96,Cable_L!$C$3:$C$80),0))</f>
        <v>2a</v>
      </c>
      <c r="M96" s="21">
        <v>17</v>
      </c>
      <c r="N96" s="14" cm="1">
        <f t="array" ref="N96">INDEX(INDEX(Cable_L!$H$3:$K$80,,MATCH(N$2,Cable_L!$H$2:$K$2,0)),MATCH(1,COUNTIFS($G96,Cable_L!$A$3:$A$80,$H96,Cable_L!$C$3:$C$80),0))</f>
        <v>7.8000000000000007</v>
      </c>
      <c r="O96" s="14" cm="1">
        <f t="array" ref="O96">INDEX(INDEX(Cable_L!$H$3:$K$80,,MATCH(O$2,Cable_L!$H$2:$K$2,0)),MATCH(1,COUNTIFS($G96,Cable_L!$A$3:$A$80,$H96,Cable_L!$C$3:$C$80),0))</f>
        <v>7.2</v>
      </c>
      <c r="P96" s="306" t="s">
        <v>1406</v>
      </c>
      <c r="Q96" s="306">
        <v>7.6</v>
      </c>
      <c r="R96" s="59">
        <v>7.8000000000000007</v>
      </c>
      <c r="S96" s="14">
        <f>COUNTIF(N96:N103,R96)</f>
        <v>2</v>
      </c>
      <c r="T96" s="59">
        <v>7.2</v>
      </c>
      <c r="U96" s="14">
        <f>COUNTIF(O96:O103,T96)</f>
        <v>2</v>
      </c>
    </row>
    <row r="97" spans="2:22" x14ac:dyDescent="0.25">
      <c r="C97" s="12" t="s">
        <v>204</v>
      </c>
      <c r="D97" s="32" t="s">
        <v>266</v>
      </c>
      <c r="E97" s="32" t="s">
        <v>196</v>
      </c>
      <c r="F97" s="49" t="s">
        <v>206</v>
      </c>
      <c r="G97" s="65" t="str">
        <f>IF(LEFT(F97,3)="2.5", MID(F97,7,2),LEFT(F97,2))</f>
        <v>14</v>
      </c>
      <c r="H97" s="2" t="s">
        <v>1359</v>
      </c>
      <c r="I97" s="94"/>
      <c r="J97" s="2"/>
      <c r="K97" s="2"/>
      <c r="L97" s="14" t="str" cm="1">
        <f t="array" ref="L97">INDEX(Cable_L!$B$3:$B$80,MATCH(1,COUNTIFS($G97,Cable_L!$A$3:$A$80,$H97,Cable_L!$C$3:$C$80),0))</f>
        <v>2b</v>
      </c>
      <c r="M97" s="21">
        <v>20</v>
      </c>
      <c r="N97" s="14" cm="1">
        <f t="array" ref="N97">INDEX(INDEX(Cable_L!$H$3:$K$80,,MATCH(N$2,Cable_L!$H$2:$K$2,0)),MATCH(1,COUNTIFS($G97,Cable_L!$A$3:$A$80,$H97,Cable_L!$C$3:$C$80),0))</f>
        <v>7.2</v>
      </c>
      <c r="O97" s="14" t="str" cm="1">
        <f t="array" ref="O97">INDEX(INDEX(Cable_L!$H$3:$K$80,,MATCH(O$2,Cable_L!$H$2:$K$2,0)),MATCH(1,COUNTIFS($G97,Cable_L!$A$3:$A$80,$H97,Cable_L!$C$3:$C$80),0))</f>
        <v>|6.8|</v>
      </c>
      <c r="P97" s="306">
        <v>7.8</v>
      </c>
      <c r="Q97" s="306">
        <v>7.2</v>
      </c>
      <c r="R97" s="59">
        <v>7.2</v>
      </c>
      <c r="S97" s="14">
        <f>COUNTIF(N97:N107,R97)</f>
        <v>2</v>
      </c>
      <c r="T97" s="59" t="str">
        <v>|6.8|</v>
      </c>
      <c r="U97" s="14">
        <f>COUNTIF(O97:O107,T97)</f>
        <v>2</v>
      </c>
    </row>
    <row r="98" spans="2:22" x14ac:dyDescent="0.25">
      <c r="C98" s="12" t="s">
        <v>190</v>
      </c>
      <c r="D98" s="321" t="s">
        <v>269</v>
      </c>
      <c r="E98" s="32" t="s">
        <v>199</v>
      </c>
      <c r="F98" s="49" t="s">
        <v>434</v>
      </c>
      <c r="G98" s="65" t="str">
        <f t="shared" ref="G98:G100" si="10">IF(LEFT(F98,3)="2.5", MID(F98,7,2),LEFT(F98,2))</f>
        <v>24</v>
      </c>
      <c r="H98" s="2" t="s">
        <v>1359</v>
      </c>
      <c r="I98" s="94"/>
      <c r="J98" s="2"/>
      <c r="K98" s="2"/>
      <c r="L98" s="14" t="str" cm="1">
        <f t="array" ref="L98">INDEX(Cable_L!$B$3:$B$80,MATCH(1,COUNTIFS($G98,Cable_L!$A$3:$A$80,$H98,Cable_L!$C$3:$C$80),0))</f>
        <v>1b</v>
      </c>
      <c r="M98" s="21">
        <v>24</v>
      </c>
      <c r="N98" s="14" t="str" cm="1">
        <f t="array" ref="N98">INDEX(INDEX(Cable_L!$H$3:$K$80,,MATCH(N$2,Cable_L!$H$2:$K$2,0)),MATCH(1,COUNTIFS($G98,Cable_L!$A$3:$A$80,$H98,Cable_L!$C$3:$C$80),0))</f>
        <v>|8.4|</v>
      </c>
      <c r="O98" s="14" cm="1">
        <f t="array" ref="O98">INDEX(INDEX(Cable_L!$H$3:$K$80,,MATCH(O$2,Cable_L!$H$2:$K$2,0)),MATCH(1,COUNTIFS($G98,Cable_L!$A$3:$A$80,$H98,Cable_L!$C$3:$C$80),0))</f>
        <v>7.6000000000000005</v>
      </c>
      <c r="P98" s="306" t="s">
        <v>1406</v>
      </c>
      <c r="Q98" s="306">
        <v>7.6</v>
      </c>
    </row>
    <row r="99" spans="2:22" x14ac:dyDescent="0.25">
      <c r="C99" s="12" t="s">
        <v>192</v>
      </c>
      <c r="D99" s="321" t="s">
        <v>272</v>
      </c>
      <c r="E99" s="32" t="s">
        <v>202</v>
      </c>
      <c r="F99" s="49" t="s">
        <v>194</v>
      </c>
      <c r="G99" s="65" t="str">
        <f t="shared" si="10"/>
        <v>20</v>
      </c>
      <c r="H99" s="2" t="s">
        <v>1359</v>
      </c>
      <c r="I99" s="94"/>
      <c r="J99" s="2"/>
      <c r="K99" s="2"/>
      <c r="L99" s="14" t="str" cm="1">
        <f t="array" ref="L99">INDEX(Cable_L!$B$3:$B$80,MATCH(1,COUNTIFS($G99,Cable_L!$A$3:$A$80,$H99,Cable_L!$C$3:$C$80),0))</f>
        <v>1b</v>
      </c>
      <c r="N99" s="14" t="str" cm="1">
        <f t="array" ref="N99">INDEX(INDEX(Cable_L!$H$3:$K$80,,MATCH(N$2,Cable_L!$H$2:$K$2,0)),MATCH(1,COUNTIFS($G99,Cable_L!$A$3:$A$80,$H99,Cable_L!$C$3:$C$80),0))</f>
        <v>|8.4|</v>
      </c>
      <c r="O99" s="14" cm="1">
        <f t="array" ref="O99">INDEX(INDEX(Cable_L!$H$3:$K$80,,MATCH(O$2,Cable_L!$H$2:$K$2,0)),MATCH(1,COUNTIFS($G99,Cable_L!$A$3:$A$80,$H99,Cable_L!$C$3:$C$80),0))</f>
        <v>7.6000000000000005</v>
      </c>
      <c r="P99" s="306">
        <v>7.8</v>
      </c>
      <c r="Q99" s="306">
        <v>7.2</v>
      </c>
    </row>
    <row r="100" spans="2:22" x14ac:dyDescent="0.25">
      <c r="C100" s="12" t="s">
        <v>195</v>
      </c>
      <c r="D100" s="321" t="s">
        <v>275</v>
      </c>
      <c r="E100" s="32" t="s">
        <v>205</v>
      </c>
      <c r="F100" s="49" t="s">
        <v>197</v>
      </c>
      <c r="G100" s="65" t="str">
        <f t="shared" si="10"/>
        <v>17</v>
      </c>
      <c r="H100" s="2" t="s">
        <v>1359</v>
      </c>
      <c r="I100" s="93"/>
      <c r="J100" s="2"/>
      <c r="K100" s="2"/>
      <c r="L100" s="14" t="str" cm="1">
        <f t="array" ref="L100">INDEX(Cable_L!$B$3:$B$80,MATCH(1,COUNTIFS($G100,Cable_L!$A$3:$A$80,$H100,Cable_L!$C$3:$C$80),0))</f>
        <v>2a</v>
      </c>
      <c r="N100" s="14" cm="1">
        <f t="array" ref="N100">INDEX(INDEX(Cable_L!$H$3:$K$80,,MATCH(N$2,Cable_L!$H$2:$K$2,0)),MATCH(1,COUNTIFS($G100,Cable_L!$A$3:$A$80,$H100,Cable_L!$C$3:$C$80),0))</f>
        <v>7.8000000000000007</v>
      </c>
      <c r="O100" s="14" cm="1">
        <f t="array" ref="O100">INDEX(INDEX(Cable_L!$H$3:$K$80,,MATCH(O$2,Cable_L!$H$2:$K$2,0)),MATCH(1,COUNTIFS($G100,Cable_L!$A$3:$A$80,$H100,Cable_L!$C$3:$C$80),0))</f>
        <v>7.2</v>
      </c>
      <c r="P100" s="306">
        <v>7.2</v>
      </c>
      <c r="Q100" s="306" t="s">
        <v>1392</v>
      </c>
    </row>
    <row r="101" spans="2:22" x14ac:dyDescent="0.25">
      <c r="C101" s="12" t="s">
        <v>406</v>
      </c>
      <c r="D101" s="32"/>
      <c r="E101" s="32" t="s">
        <v>1318</v>
      </c>
      <c r="F101" s="49"/>
      <c r="G101" s="65"/>
    </row>
    <row r="102" spans="2:22" x14ac:dyDescent="0.25">
      <c r="C102" s="33" t="s">
        <v>406</v>
      </c>
      <c r="D102" s="34"/>
      <c r="E102" s="34" t="s">
        <v>1319</v>
      </c>
      <c r="F102" s="47"/>
      <c r="G102" s="65"/>
      <c r="H102" s="2"/>
      <c r="I102" s="2"/>
      <c r="J102" s="2"/>
      <c r="K102" s="2"/>
    </row>
    <row r="103" spans="2:22" x14ac:dyDescent="0.25">
      <c r="C103" s="32"/>
      <c r="D103" s="32"/>
      <c r="E103" s="32"/>
      <c r="F103" s="32"/>
      <c r="G103" s="65"/>
      <c r="H103" s="2"/>
      <c r="I103" s="2"/>
      <c r="J103" s="2"/>
      <c r="K103" s="2"/>
    </row>
    <row r="104" spans="2:22" x14ac:dyDescent="0.25">
      <c r="C104" s="36" t="s">
        <v>181</v>
      </c>
      <c r="D104" s="37" t="s">
        <v>242</v>
      </c>
      <c r="E104" s="37" t="s">
        <v>208</v>
      </c>
      <c r="F104" s="48" t="s">
        <v>183</v>
      </c>
      <c r="G104" s="65" t="str">
        <f>IF(LEFT(F104,3)="2.5", MID(F104,7,2),LEFT(F104,2))</f>
        <v>20</v>
      </c>
      <c r="H104" s="2" t="s">
        <v>1359</v>
      </c>
      <c r="I104" s="94"/>
      <c r="J104" s="2"/>
      <c r="K104" s="2"/>
      <c r="L104" s="14" t="str" cm="1">
        <f t="array" ref="L104">INDEX(Cable_L!$B$3:$B$80,MATCH(1,COUNTIFS($G104,Cable_L!$A$3:$A$80,$H104,Cable_L!$C$3:$C$80),0))</f>
        <v>1b</v>
      </c>
      <c r="M104" s="21" cm="1">
        <f t="array" ref="M104:M107">_xlfn._xlws.SORT(VALUE(_xlfn.UNIQUE(G104:G109)))</f>
        <v>14</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c r="P104" s="306" t="s">
        <v>1406</v>
      </c>
      <c r="Q104" s="306">
        <v>7.6000000000000005</v>
      </c>
      <c r="R104" s="21" t="str" cm="1">
        <f t="array" ref="R104:R106">_xlfn._xlws.FILTER(_xlfn.UNIQUE(N104:N111),_xlfn.UNIQUE(N104:N111)&lt;&gt;"")</f>
        <v>|8.4|</v>
      </c>
      <c r="S104" s="14">
        <f>COUNTIF(N104:N111,R104)</f>
        <v>3</v>
      </c>
      <c r="T104" s="21" cm="1">
        <f t="array" ref="T104:T106">_xlfn._xlws.FILTER(_xlfn.UNIQUE(O104:O111),_xlfn.UNIQUE(O104:O111)&lt;&gt;"")</f>
        <v>7.6000000000000005</v>
      </c>
      <c r="U104" s="14">
        <f>COUNTIF(O104:O111,T104)</f>
        <v>3</v>
      </c>
      <c r="V104" s="14">
        <f>COUNTA($G104:$G111)</f>
        <v>6</v>
      </c>
    </row>
    <row r="105" spans="2:22" x14ac:dyDescent="0.25">
      <c r="C105" s="12" t="s">
        <v>184</v>
      </c>
      <c r="D105" s="32" t="s">
        <v>245</v>
      </c>
      <c r="E105" s="32" t="s">
        <v>211</v>
      </c>
      <c r="F105" s="49" t="s">
        <v>186</v>
      </c>
      <c r="G105" s="65" t="str">
        <f>IF(LEFT(F105,3)="2.5", MID(F105,7,2),LEFT(F105,2))</f>
        <v>17</v>
      </c>
      <c r="H105" s="2" t="s">
        <v>1359</v>
      </c>
      <c r="I105" s="94"/>
      <c r="J105" s="2"/>
      <c r="K105" s="2"/>
      <c r="L105" s="14" t="str" cm="1">
        <f t="array" ref="L105">INDEX(Cable_L!$B$3:$B$80,MATCH(1,COUNTIFS($G105,Cable_L!$A$3:$A$80,$H105,Cable_L!$C$3:$C$80),0))</f>
        <v>2a</v>
      </c>
      <c r="M105" s="21">
        <v>17</v>
      </c>
      <c r="N105" s="14" cm="1">
        <f t="array" ref="N105">INDEX(INDEX(Cable_L!$H$3:$K$80,,MATCH(N$2,Cable_L!$H$2:$K$2,0)),MATCH(1,COUNTIFS($G105,Cable_L!$A$3:$A$80,$H105,Cable_L!$C$3:$C$80),0))</f>
        <v>7.8000000000000007</v>
      </c>
      <c r="O105" s="14" cm="1">
        <f t="array" ref="O105">INDEX(INDEX(Cable_L!$H$3:$K$80,,MATCH(O$2,Cable_L!$H$2:$K$2,0)),MATCH(1,COUNTIFS($G105,Cable_L!$A$3:$A$80,$H105,Cable_L!$C$3:$C$80),0))</f>
        <v>7.2</v>
      </c>
      <c r="P105" s="306" t="s">
        <v>1406</v>
      </c>
      <c r="Q105" s="306">
        <v>7.6</v>
      </c>
      <c r="R105" s="59">
        <v>7.8000000000000007</v>
      </c>
      <c r="S105" s="14">
        <f>COUNTIF(N105:N112,R105)</f>
        <v>2</v>
      </c>
      <c r="T105" s="59">
        <v>7.2</v>
      </c>
      <c r="U105" s="14">
        <f>COUNTIF(O105:O112,T105)</f>
        <v>2</v>
      </c>
    </row>
    <row r="106" spans="2:22" x14ac:dyDescent="0.25">
      <c r="C106" s="12" t="s">
        <v>187</v>
      </c>
      <c r="D106" s="32" t="s">
        <v>248</v>
      </c>
      <c r="E106" s="32" t="s">
        <v>214</v>
      </c>
      <c r="F106" s="49" t="s">
        <v>189</v>
      </c>
      <c r="G106" s="65" t="str">
        <f>IF(LEFT(F106,3)="2.5", MID(F106,7,2),LEFT(F106,2))</f>
        <v>14</v>
      </c>
      <c r="H106" s="2" t="s">
        <v>1359</v>
      </c>
      <c r="I106" s="94"/>
      <c r="J106" s="2"/>
      <c r="K106" s="2"/>
      <c r="L106" s="14" t="str" cm="1">
        <f t="array" ref="L106">INDEX(Cable_L!$B$3:$B$80,MATCH(1,COUNTIFS($G106,Cable_L!$A$3:$A$80,$H106,Cable_L!$C$3:$C$80),0))</f>
        <v>2b</v>
      </c>
      <c r="M106" s="21">
        <v>20</v>
      </c>
      <c r="N106" s="14" cm="1">
        <f t="array" ref="N106">INDEX(INDEX(Cable_L!$H$3:$K$80,,MATCH(N$2,Cable_L!$H$2:$K$2,0)),MATCH(1,COUNTIFS($G106,Cable_L!$A$3:$A$80,$H106,Cable_L!$C$3:$C$80),0))</f>
        <v>7.2</v>
      </c>
      <c r="O106" s="14" t="str" cm="1">
        <f t="array" ref="O106">INDEX(INDEX(Cable_L!$H$3:$K$80,,MATCH(O$2,Cable_L!$H$2:$K$2,0)),MATCH(1,COUNTIFS($G106,Cable_L!$A$3:$A$80,$H106,Cable_L!$C$3:$C$80),0))</f>
        <v>|6.8|</v>
      </c>
      <c r="P106" s="306">
        <v>7.8</v>
      </c>
      <c r="Q106" s="306">
        <v>7.2</v>
      </c>
      <c r="R106" s="59">
        <v>7.2</v>
      </c>
      <c r="S106" s="14">
        <f>COUNTIF(N106:N116,R106)</f>
        <v>1</v>
      </c>
      <c r="T106" s="59" t="str">
        <v>|6.8|</v>
      </c>
      <c r="U106" s="14">
        <f>COUNTIF(O106:O116,T106)</f>
        <v>1</v>
      </c>
    </row>
    <row r="107" spans="2:22" x14ac:dyDescent="0.25">
      <c r="C107" s="12" t="s">
        <v>175</v>
      </c>
      <c r="D107" s="32" t="s">
        <v>251</v>
      </c>
      <c r="E107" s="32" t="s">
        <v>217</v>
      </c>
      <c r="F107" s="49" t="s">
        <v>177</v>
      </c>
      <c r="G107" s="65" t="str">
        <f t="shared" ref="G107:G108" si="11">IF(LEFT(F107,3)="2.5", MID(F107,7,2),LEFT(F107,2))</f>
        <v>24</v>
      </c>
      <c r="H107" s="2" t="s">
        <v>1359</v>
      </c>
      <c r="I107" s="94"/>
      <c r="J107" s="2"/>
      <c r="K107" s="2"/>
      <c r="L107" s="14" t="str" cm="1">
        <f t="array" ref="L107">INDEX(Cable_L!$B$3:$B$80,MATCH(1,COUNTIFS($G107,Cable_L!$A$3:$A$80,$H107,Cable_L!$C$3:$C$80),0))</f>
        <v>1b</v>
      </c>
      <c r="M107" s="21">
        <v>24</v>
      </c>
      <c r="N107" s="14" t="str" cm="1">
        <f t="array" ref="N107">INDEX(INDEX(Cable_L!$H$3:$K$80,,MATCH(N$2,Cable_L!$H$2:$K$2,0)),MATCH(1,COUNTIFS($G107,Cable_L!$A$3:$A$80,$H107,Cable_L!$C$3:$C$80),0))</f>
        <v>|8.4|</v>
      </c>
      <c r="O107" s="14" cm="1">
        <f t="array" ref="O107">INDEX(INDEX(Cable_L!$H$3:$K$80,,MATCH(O$2,Cable_L!$H$2:$K$2,0)),MATCH(1,COUNTIFS($G107,Cable_L!$A$3:$A$80,$H107,Cable_L!$C$3:$C$80),0))</f>
        <v>7.6000000000000005</v>
      </c>
      <c r="P107" s="306" t="s">
        <v>1406</v>
      </c>
      <c r="Q107" s="306">
        <v>7.6000000000000005</v>
      </c>
    </row>
    <row r="108" spans="2:22" x14ac:dyDescent="0.25">
      <c r="C108" s="12" t="s">
        <v>178</v>
      </c>
      <c r="D108" s="32" t="s">
        <v>254</v>
      </c>
      <c r="E108" s="32" t="s">
        <v>220</v>
      </c>
      <c r="F108" s="49" t="s">
        <v>180</v>
      </c>
      <c r="G108" s="65" t="str">
        <f t="shared" si="11"/>
        <v>20</v>
      </c>
      <c r="H108" s="2" t="s">
        <v>1359</v>
      </c>
      <c r="I108" s="94"/>
      <c r="J108" s="2"/>
      <c r="K108" s="2"/>
      <c r="L108" s="14" t="str" cm="1">
        <f t="array" ref="L108">INDEX(Cable_L!$B$3:$B$80,MATCH(1,COUNTIFS($G108,Cable_L!$A$3:$A$80,$H108,Cable_L!$C$3:$C$80),0))</f>
        <v>1b</v>
      </c>
      <c r="N108" s="14" t="str" cm="1">
        <f t="array" ref="N108">INDEX(INDEX(Cable_L!$H$3:$K$80,,MATCH(N$2,Cable_L!$H$2:$K$2,0)),MATCH(1,COUNTIFS($G108,Cable_L!$A$3:$A$80,$H108,Cable_L!$C$3:$C$80),0))</f>
        <v>|8.4|</v>
      </c>
      <c r="O108" s="14" cm="1">
        <f t="array" ref="O108">INDEX(INDEX(Cable_L!$H$3:$K$80,,MATCH(O$2,Cable_L!$H$2:$K$2,0)),MATCH(1,COUNTIFS($G108,Cable_L!$A$3:$A$80,$H108,Cable_L!$C$3:$C$80),0))</f>
        <v>7.6000000000000005</v>
      </c>
      <c r="P108" s="306" t="s">
        <v>1406</v>
      </c>
      <c r="Q108" s="306">
        <v>7.6000000000000005</v>
      </c>
    </row>
    <row r="109" spans="2:22" x14ac:dyDescent="0.25">
      <c r="B109" s="148" t="s">
        <v>1395</v>
      </c>
      <c r="C109" s="12" t="s">
        <v>234</v>
      </c>
      <c r="D109" s="32" t="s">
        <v>257</v>
      </c>
      <c r="E109" s="32" t="s">
        <v>223</v>
      </c>
      <c r="F109" s="49" t="s">
        <v>236</v>
      </c>
      <c r="G109" s="65" t="str">
        <f>IF(LEFT(F109,3)="2.5", MID(F109,7,2),LEFT(F109,2))</f>
        <v>17</v>
      </c>
      <c r="H109" s="14" t="s">
        <v>1359</v>
      </c>
      <c r="I109" s="313"/>
      <c r="J109" s="7"/>
      <c r="K109" s="2"/>
      <c r="L109" s="99" t="str" cm="1">
        <f t="array" ref="L109">INDEX(Cable_L!$B$3:$B$80,MATCH(1,COUNTIFS($G109,Cable_L!$A$3:$A$80,$H109,Cable_L!$C$3:$C$80),0))</f>
        <v>2a</v>
      </c>
      <c r="M109" s="185"/>
      <c r="N109" s="99" cm="1">
        <f t="array" ref="N109">INDEX(INDEX(Cable_L!$H$3:$K$80,,MATCH(N$2,Cable_L!$H$2:$K$2,0)),MATCH(1,COUNTIFS($G109,Cable_L!$A$3:$A$80,$H109,Cable_L!$C$3:$C$80),0))</f>
        <v>7.8000000000000007</v>
      </c>
      <c r="O109" s="99" cm="1">
        <f t="array" ref="O109">INDEX(INDEX(Cable_L!$H$3:$K$80,,MATCH(O$2,Cable_L!$H$2:$K$2,0)),MATCH(1,COUNTIFS($G109,Cable_L!$A$3:$A$80,$H109,Cable_L!$C$3:$C$80),0))</f>
        <v>7.2</v>
      </c>
      <c r="P109" s="306">
        <v>7.8</v>
      </c>
      <c r="Q109" s="306">
        <v>7.2</v>
      </c>
    </row>
    <row r="110" spans="2:22" x14ac:dyDescent="0.25">
      <c r="C110" s="12" t="s">
        <v>406</v>
      </c>
      <c r="D110" s="32"/>
      <c r="E110" s="32" t="s">
        <v>1320</v>
      </c>
      <c r="F110" s="49"/>
      <c r="G110" s="65"/>
    </row>
    <row r="111" spans="2:22" x14ac:dyDescent="0.25">
      <c r="C111" s="33" t="s">
        <v>406</v>
      </c>
      <c r="D111" s="34"/>
      <c r="E111" s="34" t="s">
        <v>1321</v>
      </c>
      <c r="F111" s="47"/>
      <c r="G111" s="65"/>
      <c r="H111" s="2"/>
      <c r="I111" s="2"/>
      <c r="J111" s="2"/>
      <c r="K111" s="2"/>
    </row>
    <row r="112" spans="2:22" x14ac:dyDescent="0.25">
      <c r="C112" s="32"/>
      <c r="D112" s="32"/>
      <c r="E112" s="32"/>
      <c r="F112" s="32"/>
      <c r="G112" s="65"/>
      <c r="J112" s="2"/>
      <c r="K112" s="2"/>
    </row>
    <row r="113" spans="3:22" x14ac:dyDescent="0.25">
      <c r="C113" s="36" t="s">
        <v>225</v>
      </c>
      <c r="D113" s="322" t="s">
        <v>599</v>
      </c>
      <c r="E113" s="37" t="s">
        <v>400</v>
      </c>
      <c r="F113" s="48" t="s">
        <v>227</v>
      </c>
      <c r="G113" s="65" t="str">
        <f t="shared" ref="G113:G115" si="12">IF(LEFT(F113,3)="2.5", MID(F113,7,2),LEFT(F113,2))</f>
        <v>14</v>
      </c>
      <c r="H113" s="14" t="s">
        <v>1358</v>
      </c>
      <c r="I113" s="69"/>
      <c r="K113" s="94"/>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7.6000000000000005</v>
      </c>
      <c r="O113" s="14" t="str" cm="1">
        <f t="array" ref="O113">INDEX(INDEX(Cable_L!$H$3:$K$80,,MATCH(O$2,Cable_L!$H$2:$K$2,0)),MATCH(1,COUNTIFS($G113,Cable_L!$A$3:$A$80,$H113,Cable_L!$C$3:$C$80),0))</f>
        <v>|7.6|</v>
      </c>
      <c r="P113" s="306">
        <v>7.6000000000000005</v>
      </c>
      <c r="Q113" s="306" t="s">
        <v>1407</v>
      </c>
      <c r="R113" s="21" cm="1">
        <f t="array" ref="R113">_xlfn._xlws.FILTER(_xlfn.UNIQUE(N113:N115),_xlfn.UNIQUE(N113:N115)&lt;&gt;"")</f>
        <v>7.6000000000000005</v>
      </c>
      <c r="S113" s="14">
        <f>COUNTIF(N113:N120,R113)</f>
        <v>3</v>
      </c>
      <c r="T113" s="21" t="str" cm="1">
        <f t="array" ref="T113">_xlfn._xlws.FILTER(_xlfn.UNIQUE(O113:O115),_xlfn.UNIQUE(O113:O115)&lt;&gt;"")</f>
        <v>|7.6|</v>
      </c>
      <c r="U113" s="14">
        <f>COUNTIF(O113:O120,T113)</f>
        <v>3</v>
      </c>
      <c r="V113" s="14">
        <f>COUNTA($G113:$G115)</f>
        <v>3</v>
      </c>
    </row>
    <row r="114" spans="3:22" x14ac:dyDescent="0.25">
      <c r="C114" s="12" t="s">
        <v>228</v>
      </c>
      <c r="D114" s="321" t="s">
        <v>535</v>
      </c>
      <c r="E114" s="32" t="s">
        <v>402</v>
      </c>
      <c r="F114" s="49" t="s">
        <v>230</v>
      </c>
      <c r="G114" s="65" t="str">
        <f t="shared" si="12"/>
        <v>14</v>
      </c>
      <c r="H114" s="14" t="s">
        <v>1358</v>
      </c>
      <c r="I114" s="69"/>
      <c r="K114" s="94"/>
      <c r="L114" s="14" t="str" cm="1">
        <f t="array" ref="L114">INDEX(Cable_L!$B$3:$B$80,MATCH(1,COUNTIFS($G114,Cable_L!$A$3:$A$80,$H114,Cable_L!$C$3:$C$80),0))</f>
        <v>2c</v>
      </c>
      <c r="M114" s="21">
        <v>14</v>
      </c>
      <c r="N114" s="14" cm="1">
        <f t="array" ref="N114">INDEX(INDEX(Cable_L!$H$3:$K$80,,MATCH(N$2,Cable_L!$H$2:$K$2,0)),MATCH(1,COUNTIFS($G114,Cable_L!$A$3:$A$80,$H114,Cable_L!$C$3:$C$80),0))</f>
        <v>7.6000000000000005</v>
      </c>
      <c r="O114" s="14" t="str" cm="1">
        <f t="array" ref="O114">INDEX(INDEX(Cable_L!$H$3:$K$80,,MATCH(O$2,Cable_L!$H$2:$K$2,0)),MATCH(1,COUNTIFS($G114,Cable_L!$A$3:$A$80,$H114,Cable_L!$C$3:$C$80),0))</f>
        <v>|7.6|</v>
      </c>
      <c r="P114" s="306">
        <v>7.6000000000000005</v>
      </c>
      <c r="Q114" s="306" t="s">
        <v>1407</v>
      </c>
    </row>
    <row r="115" spans="3:22" x14ac:dyDescent="0.25">
      <c r="C115" s="12" t="s">
        <v>231</v>
      </c>
      <c r="D115" s="321" t="s">
        <v>537</v>
      </c>
      <c r="E115" s="32" t="s">
        <v>404</v>
      </c>
      <c r="F115" s="49" t="s">
        <v>233</v>
      </c>
      <c r="G115" s="65" t="str">
        <f t="shared" si="12"/>
        <v>13</v>
      </c>
      <c r="H115" s="14" t="s">
        <v>1358</v>
      </c>
      <c r="I115" s="69"/>
      <c r="K115" s="93"/>
      <c r="L115" s="14" t="str" cm="1">
        <f t="array" ref="L115">INDEX(Cable_L!$B$3:$B$80,MATCH(1,COUNTIFS($G115,Cable_L!$A$3:$A$80,$H115,Cable_L!$C$3:$C$80),0))</f>
        <v>2c</v>
      </c>
      <c r="N115" s="14" cm="1">
        <f t="array" ref="N115">INDEX(INDEX(Cable_L!$H$3:$K$80,,MATCH(N$2,Cable_L!$H$2:$K$2,0)),MATCH(1,COUNTIFS($G115,Cable_L!$A$3:$A$80,$H115,Cable_L!$C$3:$C$80),0))</f>
        <v>7.6000000000000005</v>
      </c>
      <c r="O115" s="14" t="str" cm="1">
        <f t="array" ref="O115">INDEX(INDEX(Cable_L!$H$3:$K$80,,MATCH(O$2,Cable_L!$H$2:$K$2,0)),MATCH(1,COUNTIFS($G115,Cable_L!$A$3:$A$80,$H115,Cable_L!$C$3:$C$80),0))</f>
        <v>|7.6|</v>
      </c>
      <c r="P115" s="306">
        <v>7.6000000000000005</v>
      </c>
      <c r="Q115" s="306" t="s">
        <v>1407</v>
      </c>
    </row>
    <row r="116" spans="3:22" x14ac:dyDescent="0.25">
      <c r="C116" s="12" t="s">
        <v>406</v>
      </c>
      <c r="D116" s="32"/>
      <c r="E116" s="32" t="s">
        <v>1348</v>
      </c>
      <c r="F116" s="49"/>
      <c r="G116" s="65"/>
    </row>
    <row r="117" spans="3:22" x14ac:dyDescent="0.25">
      <c r="C117" s="12" t="s">
        <v>406</v>
      </c>
      <c r="D117" s="32"/>
      <c r="E117" s="32" t="s">
        <v>1349</v>
      </c>
      <c r="F117" s="49"/>
      <c r="G117" s="65"/>
    </row>
    <row r="118" spans="3:22" x14ac:dyDescent="0.25">
      <c r="C118" s="12" t="s">
        <v>406</v>
      </c>
      <c r="D118" s="32"/>
      <c r="E118" s="32" t="s">
        <v>1350</v>
      </c>
      <c r="F118" s="49"/>
      <c r="G118" s="65"/>
      <c r="H118" s="2"/>
      <c r="I118" s="2"/>
      <c r="J118" s="2"/>
      <c r="K118" s="2"/>
    </row>
    <row r="119" spans="3:22" ht="18.75" x14ac:dyDescent="0.25">
      <c r="C119" s="12" t="s">
        <v>406</v>
      </c>
      <c r="D119" s="32"/>
      <c r="E119" s="32" t="s">
        <v>1351</v>
      </c>
      <c r="F119" s="49"/>
      <c r="G119" s="65"/>
      <c r="I119" s="2"/>
      <c r="M119" s="105" t="s">
        <v>1405</v>
      </c>
    </row>
    <row r="120" spans="3:22" ht="18.75" x14ac:dyDescent="0.3">
      <c r="C120" s="33" t="s">
        <v>406</v>
      </c>
      <c r="D120" s="34"/>
      <c r="E120" s="34" t="s">
        <v>1352</v>
      </c>
      <c r="F120" s="47"/>
      <c r="G120" s="65"/>
      <c r="I120" s="2"/>
      <c r="M120" s="106"/>
      <c r="N120" s="110" t="s">
        <v>1359</v>
      </c>
      <c r="O120" s="13" t="s">
        <v>1401</v>
      </c>
      <c r="P120" s="314"/>
      <c r="Q120" s="314"/>
    </row>
    <row r="121" spans="3:22" ht="18.75" x14ac:dyDescent="0.25">
      <c r="C121" s="32"/>
      <c r="D121" s="32"/>
      <c r="E121" s="32"/>
      <c r="F121" s="32"/>
      <c r="G121" s="65"/>
      <c r="I121" s="2"/>
      <c r="N121" s="116" t="e" cm="1" vm="1">
        <f t="array" aca="1" ref="N121" ca="1">_xlfn._xlws.SORT(_xlfn._xlws.FILTER(_xlfn.UNIQUE($N$4:$N$115),_xlfn.UNIQUE($N$4:$N$115)&lt;&gt;""))</f>
        <v>#VALUE!</v>
      </c>
      <c r="O121" s="117">
        <f ca="1">COUNTIFS($N$4:$N$115,"=" &amp; N121,$H$4:$H$115,"blu")</f>
        <v>0</v>
      </c>
      <c r="P121" s="315"/>
      <c r="Q121" s="315"/>
    </row>
    <row r="122" spans="3:22" ht="18.75" x14ac:dyDescent="0.25">
      <c r="C122" s="40" t="s">
        <v>1302</v>
      </c>
      <c r="D122" s="32"/>
      <c r="E122" s="32"/>
      <c r="F122" s="32"/>
      <c r="G122" s="65"/>
      <c r="I122" s="2"/>
      <c r="M122" s="13"/>
      <c r="N122" s="118"/>
      <c r="O122" s="119">
        <f t="shared" ref="O122:O124" si="13">COUNTIFS($N$4:$N$115,"=" &amp; N122,$H$4:$H$115,"blu")</f>
        <v>0</v>
      </c>
      <c r="P122" s="315"/>
      <c r="Q122" s="315"/>
    </row>
    <row r="123" spans="3:22" ht="18.75" x14ac:dyDescent="0.25">
      <c r="C123" s="32" t="s">
        <v>406</v>
      </c>
      <c r="D123" s="32"/>
      <c r="E123" s="32"/>
      <c r="F123" s="32" t="s">
        <v>405</v>
      </c>
      <c r="G123" s="65"/>
      <c r="I123" s="2"/>
      <c r="M123" s="13"/>
      <c r="N123" s="118"/>
      <c r="O123" s="119">
        <f t="shared" si="13"/>
        <v>0</v>
      </c>
      <c r="P123" s="315"/>
      <c r="Q123" s="315"/>
    </row>
    <row r="124" spans="3:22" ht="18.75" x14ac:dyDescent="0.25">
      <c r="C124" s="32" t="s">
        <v>406</v>
      </c>
      <c r="D124" s="32"/>
      <c r="E124" s="32"/>
      <c r="F124" s="32" t="s">
        <v>407</v>
      </c>
      <c r="G124" s="65"/>
      <c r="M124" s="13"/>
      <c r="N124" s="113"/>
      <c r="O124" s="114">
        <f t="shared" si="13"/>
        <v>0</v>
      </c>
      <c r="P124" s="315"/>
      <c r="Q124" s="315"/>
    </row>
    <row r="125" spans="3:22" ht="18.75" x14ac:dyDescent="0.25">
      <c r="C125" s="32" t="s">
        <v>406</v>
      </c>
      <c r="D125" s="32"/>
      <c r="E125" s="32"/>
      <c r="F125" s="32" t="s">
        <v>408</v>
      </c>
      <c r="G125" s="65"/>
      <c r="M125" s="13"/>
      <c r="N125" s="110" t="s">
        <v>1358</v>
      </c>
      <c r="O125" s="13" t="s">
        <v>1401</v>
      </c>
      <c r="P125" s="314"/>
      <c r="Q125" s="314"/>
    </row>
    <row r="126" spans="3:22" ht="18.75" x14ac:dyDescent="0.25">
      <c r="C126" s="32" t="s">
        <v>406</v>
      </c>
      <c r="D126" s="32"/>
      <c r="E126" s="32"/>
      <c r="F126" s="32" t="s">
        <v>409</v>
      </c>
      <c r="N126" s="116" t="e" cm="1" vm="1">
        <f t="array" aca="1" ref="N126" ca="1">_xlfn._xlws.SORT(_xlfn._xlws.FILTER(_xlfn.UNIQUE($N$4:$N$115),_xlfn.UNIQUE($N$4:$N$115)&lt;&gt;""))</f>
        <v>#VALUE!</v>
      </c>
      <c r="O126" s="117">
        <f ca="1">COUNTIFS($N$4:$N$115,"=" &amp; N126,$H$4:$H$115,"red")</f>
        <v>0</v>
      </c>
      <c r="P126" s="315"/>
      <c r="Q126" s="315"/>
    </row>
    <row r="127" spans="3:22" ht="18.75" x14ac:dyDescent="0.25">
      <c r="C127" s="32" t="s">
        <v>406</v>
      </c>
      <c r="D127" s="32"/>
      <c r="E127" s="32"/>
      <c r="F127" s="32" t="s">
        <v>410</v>
      </c>
      <c r="G127" s="65"/>
      <c r="M127" s="13"/>
      <c r="N127" s="118"/>
      <c r="O127" s="119">
        <f t="shared" ref="O127:O129" si="14">COUNTIFS($N$4:$N$115,"=" &amp; N127,$H$4:$H$115,"red")</f>
        <v>0</v>
      </c>
      <c r="P127" s="315"/>
      <c r="Q127" s="315"/>
    </row>
    <row r="128" spans="3:22" ht="18.75" x14ac:dyDescent="0.25">
      <c r="C128" s="32" t="s">
        <v>406</v>
      </c>
      <c r="D128" s="32"/>
      <c r="E128" s="32"/>
      <c r="F128" s="32" t="s">
        <v>411</v>
      </c>
      <c r="G128" s="65"/>
      <c r="M128" s="13"/>
      <c r="N128" s="118"/>
      <c r="O128" s="119">
        <f t="shared" si="14"/>
        <v>0</v>
      </c>
      <c r="P128" s="315"/>
      <c r="Q128" s="315"/>
    </row>
    <row r="129" spans="3:17" ht="18.75" x14ac:dyDescent="0.25">
      <c r="C129" s="32" t="s">
        <v>406</v>
      </c>
      <c r="D129" s="32"/>
      <c r="E129" s="32"/>
      <c r="F129" s="32" t="s">
        <v>412</v>
      </c>
      <c r="G129" s="65"/>
      <c r="M129" s="13"/>
      <c r="N129" s="113"/>
      <c r="O129" s="114">
        <f t="shared" si="14"/>
        <v>0</v>
      </c>
      <c r="P129" s="315"/>
      <c r="Q129" s="315"/>
    </row>
    <row r="130" spans="3:17" ht="18.75" x14ac:dyDescent="0.25">
      <c r="C130" s="32" t="s">
        <v>406</v>
      </c>
      <c r="D130" s="32"/>
      <c r="E130" s="32"/>
      <c r="F130" s="32" t="s">
        <v>413</v>
      </c>
      <c r="G130" s="65"/>
      <c r="M130" s="13"/>
      <c r="N130" s="110" t="s">
        <v>1359</v>
      </c>
      <c r="O130" s="13" t="s">
        <v>1402</v>
      </c>
      <c r="P130" s="314"/>
      <c r="Q130" s="314"/>
    </row>
    <row r="131" spans="3:17" ht="18.75" x14ac:dyDescent="0.25">
      <c r="C131" s="32" t="s">
        <v>406</v>
      </c>
      <c r="D131" s="32"/>
      <c r="E131" s="32"/>
      <c r="F131" s="32" t="s">
        <v>414</v>
      </c>
      <c r="G131" s="65"/>
      <c r="N131" s="116" t="e" cm="1" vm="1">
        <f t="array" aca="1" ref="N131" ca="1">_xlfn._xlws.SORT(_xlfn._xlws.FILTER(_xlfn.UNIQUE($O$4:$O$115),_xlfn.UNIQUE($O$4:$O$115)&lt;&gt;""))</f>
        <v>#VALUE!</v>
      </c>
      <c r="O131" s="117">
        <f ca="1">COUNTIFS($O$4:$O$115,"=" &amp; N131,$H$4:$H$115,"blu")</f>
        <v>0</v>
      </c>
      <c r="P131" s="315"/>
      <c r="Q131" s="315"/>
    </row>
    <row r="132" spans="3:17" ht="18.75" x14ac:dyDescent="0.25">
      <c r="C132" s="32" t="s">
        <v>406</v>
      </c>
      <c r="D132" s="32"/>
      <c r="E132" s="32"/>
      <c r="F132" s="32" t="s">
        <v>415</v>
      </c>
      <c r="G132" s="65"/>
      <c r="M132" s="13"/>
      <c r="N132" s="118"/>
      <c r="O132" s="119">
        <f t="shared" ref="O132:O134" si="15">COUNTIFS($O$4:$O$115,"=" &amp; N132,$H$4:$H$115,"blu")</f>
        <v>0</v>
      </c>
      <c r="P132" s="315"/>
      <c r="Q132" s="315"/>
    </row>
    <row r="133" spans="3:17" ht="18.75" x14ac:dyDescent="0.25">
      <c r="C133" s="32" t="s">
        <v>406</v>
      </c>
      <c r="D133" s="32"/>
      <c r="E133" s="32"/>
      <c r="F133" s="32" t="s">
        <v>416</v>
      </c>
      <c r="G133" s="65"/>
      <c r="M133" s="13"/>
      <c r="N133" s="118"/>
      <c r="O133" s="119">
        <f t="shared" si="15"/>
        <v>0</v>
      </c>
      <c r="P133" s="315"/>
      <c r="Q133" s="315"/>
    </row>
    <row r="134" spans="3:17" ht="18.75" x14ac:dyDescent="0.25">
      <c r="C134" s="32" t="s">
        <v>406</v>
      </c>
      <c r="D134" s="32"/>
      <c r="E134" s="32"/>
      <c r="F134" s="32" t="s">
        <v>417</v>
      </c>
      <c r="G134" s="65"/>
      <c r="M134" s="13"/>
      <c r="N134" s="113"/>
      <c r="O134" s="114">
        <f t="shared" si="15"/>
        <v>0</v>
      </c>
      <c r="P134" s="315"/>
      <c r="Q134" s="315"/>
    </row>
    <row r="135" spans="3:17" ht="18.75" x14ac:dyDescent="0.25">
      <c r="C135" s="32" t="s">
        <v>406</v>
      </c>
      <c r="F135" s="32" t="s">
        <v>429</v>
      </c>
      <c r="M135" s="13"/>
      <c r="N135" s="110" t="s">
        <v>1358</v>
      </c>
      <c r="O135" s="13" t="s">
        <v>1402</v>
      </c>
      <c r="P135" s="315"/>
      <c r="Q135" s="315"/>
    </row>
    <row r="136" spans="3:17" ht="18.75" x14ac:dyDescent="0.25">
      <c r="C136" s="32" t="s">
        <v>406</v>
      </c>
      <c r="D136" s="32"/>
      <c r="E136" s="32"/>
      <c r="F136" s="32" t="s">
        <v>430</v>
      </c>
      <c r="G136" s="65"/>
      <c r="N136" s="116" cm="1">
        <f t="array" ref="N136:N140">_xlfn._xlws.SORT(_xlfn._xlws.FILTER(_xlfn.UNIQUE($O$4:$O$115),_xlfn.UNIQUE($O$4:$O$115)&lt;&gt;""))</f>
        <v>7.2</v>
      </c>
      <c r="O136" s="117">
        <f>COUNTIFS($O$4:$O$115,"=" &amp; N136,$H$4:$H$115,"red")</f>
        <v>0</v>
      </c>
      <c r="P136" s="314"/>
      <c r="Q136" s="314"/>
    </row>
    <row r="137" spans="3:17" ht="18.75" x14ac:dyDescent="0.25">
      <c r="C137" s="32" t="s">
        <v>406</v>
      </c>
      <c r="D137" s="32"/>
      <c r="E137" s="32"/>
      <c r="F137" s="32" t="s">
        <v>431</v>
      </c>
      <c r="G137" s="65"/>
      <c r="M137" s="13"/>
      <c r="N137" s="118">
        <v>7.6000000000000005</v>
      </c>
      <c r="O137" s="119">
        <f t="shared" ref="O137:O139" si="16">COUNTIFS($O$4:$O$115,"=" &amp; N137,$H$4:$H$115,"red")</f>
        <v>0</v>
      </c>
      <c r="P137" s="315"/>
      <c r="Q137" s="315"/>
    </row>
    <row r="138" spans="3:17" ht="18.75" x14ac:dyDescent="0.25">
      <c r="C138" s="32" t="s">
        <v>406</v>
      </c>
      <c r="D138" s="32"/>
      <c r="E138" s="32"/>
      <c r="F138" s="32" t="s">
        <v>142</v>
      </c>
      <c r="G138" s="65"/>
      <c r="M138" s="13"/>
      <c r="N138" s="118" t="str">
        <v>|6.8|</v>
      </c>
      <c r="O138" s="119">
        <f t="shared" si="16"/>
        <v>0</v>
      </c>
      <c r="P138" s="315"/>
      <c r="Q138" s="315"/>
    </row>
    <row r="139" spans="3:17" ht="18.75" x14ac:dyDescent="0.25">
      <c r="C139" s="32" t="s">
        <v>406</v>
      </c>
      <c r="F139" s="32" t="s">
        <v>209</v>
      </c>
      <c r="G139" s="65"/>
      <c r="M139" s="13"/>
      <c r="N139" s="113" t="str">
        <v>|7.6|</v>
      </c>
      <c r="O139" s="114">
        <f t="shared" si="16"/>
        <v>10</v>
      </c>
      <c r="P139" s="315"/>
      <c r="Q139" s="315"/>
    </row>
    <row r="140" spans="3:17" ht="18.75" x14ac:dyDescent="0.25">
      <c r="C140" s="32"/>
      <c r="D140" s="32"/>
      <c r="E140" s="32"/>
      <c r="F140" s="32"/>
      <c r="G140" s="65"/>
      <c r="N140" s="13" t="str">
        <v>splice</v>
      </c>
      <c r="O140" s="110"/>
      <c r="P140" s="315"/>
      <c r="Q140" s="315"/>
    </row>
    <row r="141" spans="3:17" ht="18.75" x14ac:dyDescent="0.25">
      <c r="C141" s="32"/>
      <c r="D141" s="32"/>
      <c r="E141" s="32"/>
      <c r="F141" s="32"/>
      <c r="G141" s="65"/>
      <c r="N141" s="13"/>
      <c r="O141" s="110"/>
      <c r="P141" s="315"/>
      <c r="Q141" s="315"/>
    </row>
    <row r="142" spans="3:17" x14ac:dyDescent="0.25">
      <c r="C142" s="32"/>
      <c r="D142" s="32"/>
      <c r="E142" s="32"/>
      <c r="F142" s="32"/>
      <c r="G142" s="65"/>
    </row>
    <row r="143" spans="3:17" x14ac:dyDescent="0.25">
      <c r="C143" s="32"/>
      <c r="D143" s="32"/>
      <c r="E143" s="32"/>
      <c r="F143" s="32"/>
      <c r="G143" s="65"/>
    </row>
    <row r="144" spans="3:17" x14ac:dyDescent="0.25">
      <c r="C144" s="32"/>
      <c r="D144" s="32"/>
      <c r="E144" s="32"/>
      <c r="F144" s="32"/>
    </row>
    <row r="145" spans="3:6" x14ac:dyDescent="0.25">
      <c r="C145" s="32"/>
      <c r="D145" s="32"/>
      <c r="E145" s="32"/>
      <c r="F145" s="32"/>
    </row>
    <row r="146" spans="3:6" x14ac:dyDescent="0.25">
      <c r="C146" s="32"/>
      <c r="D146" s="32"/>
      <c r="E146" s="32"/>
      <c r="F146" s="32"/>
    </row>
    <row r="147" spans="3:6" x14ac:dyDescent="0.25">
      <c r="C147" s="32"/>
      <c r="D147" s="32"/>
      <c r="E147" s="32"/>
      <c r="F147" s="32"/>
    </row>
    <row r="148" spans="3:6" x14ac:dyDescent="0.25">
      <c r="C148" s="32"/>
      <c r="D148" s="32"/>
      <c r="E148" s="32"/>
      <c r="F148" s="32"/>
    </row>
    <row r="149" spans="3:6" x14ac:dyDescent="0.25">
      <c r="C149" s="32"/>
      <c r="D149" s="32"/>
      <c r="E149" s="32"/>
      <c r="F149" s="32"/>
    </row>
    <row r="150" spans="3:6" x14ac:dyDescent="0.25">
      <c r="C150" s="32"/>
      <c r="D150" s="32"/>
      <c r="E150" s="32"/>
      <c r="F150" s="32"/>
    </row>
    <row r="151" spans="3:6" x14ac:dyDescent="0.25">
      <c r="C151" s="32"/>
      <c r="D151" s="32"/>
      <c r="E151" s="32"/>
      <c r="F151" s="32"/>
    </row>
  </sheetData>
  <mergeCells count="6">
    <mergeCell ref="AA4:AA5"/>
    <mergeCell ref="M1:M3"/>
    <mergeCell ref="H1:H3"/>
    <mergeCell ref="V1:V3"/>
    <mergeCell ref="C2:F2"/>
    <mergeCell ref="I2:K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Q120"/>
  <sheetViews>
    <sheetView topLeftCell="B1" zoomScale="70" zoomScaleNormal="70" workbookViewId="0">
      <selection activeCell="Q3" sqref="Q3"/>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7" ht="24.75" customHeight="1" x14ac:dyDescent="0.35">
      <c r="A1" t="e">
        <f>'Hybrid - Mag - Mirror - Stereo'!#REF!</f>
        <v>#REF!</v>
      </c>
      <c r="B1" s="347" t="s">
        <v>814</v>
      </c>
      <c r="C1" s="348"/>
      <c r="D1" s="162" t="e">
        <f>'Hybrid - Mag - Mirror - Stereo'!#REF!</f>
        <v>#REF!</v>
      </c>
      <c r="E1" s="162" t="e">
        <f>'Hybrid - Mag - Mirror - Stereo'!#REF!</f>
        <v>#REF!</v>
      </c>
      <c r="F1" s="255"/>
      <c r="H1" s="162" t="e">
        <f>'Hybrid - Mag - Mirror - Stereo'!#REF!</f>
        <v>#REF!</v>
      </c>
    </row>
    <row r="2" spans="1:17"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7"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c r="Q3" s="317" t="s">
        <v>1665</v>
      </c>
    </row>
    <row r="4" spans="1:17" ht="45" customHeight="1" x14ac:dyDescent="0.25">
      <c r="A4" t="e">
        <f>'Hybrid - Mag - Mirror - Stereo'!#REF!</f>
        <v>#REF!</v>
      </c>
      <c r="B4" s="14" t="str">
        <f t="shared" ref="B4:B67" si="0">IF(ISNUMBER(SEARCH("_LV",A4)),LEFT(A4,FIND("_LV",A4)-1),"")</f>
        <v/>
      </c>
      <c r="C4" s="162" t="e">
        <f>'Hybrid - Mag - Mirror - Stereo'!#REF!</f>
        <v>#REF!</v>
      </c>
      <c r="D4" s="162" t="e">
        <f>'Hybrid - Mag - Mirror - Stereo'!#REF!</f>
        <v>#REF!</v>
      </c>
      <c r="E4" s="162" t="e">
        <f>'Hybrid - Mag - Mirror - Stereo'!#REF!</f>
        <v>#REF!</v>
      </c>
      <c r="F4" s="162" t="e">
        <f>CONCATENATE(D4,"   ",E4)</f>
        <v>#REF!</v>
      </c>
      <c r="H4" s="162" t="e">
        <f>'Hybrid - Mag - Mirror - Stereo'!#REF!</f>
        <v>#REF!</v>
      </c>
      <c r="I4" s="162" t="e">
        <f>'Hybrid - Mag - Mirror - Stereo'!#REF!</f>
        <v>#REF!</v>
      </c>
      <c r="K4" s="92"/>
    </row>
    <row r="5" spans="1:17" ht="45" customHeight="1" x14ac:dyDescent="0.25">
      <c r="A5" t="e">
        <f>'Hybrid - Mag - Mirror - Stereo'!#REF!</f>
        <v>#REF!</v>
      </c>
      <c r="B5" s="14" t="str">
        <f t="shared" si="0"/>
        <v/>
      </c>
      <c r="C5" s="162" t="e">
        <f>'Hybrid - Mag - Mirror - Stereo'!#REF!</f>
        <v>#REF!</v>
      </c>
      <c r="D5" s="162" t="e">
        <f>'Hybrid - Mag - Mirror - Stereo'!#REF!</f>
        <v>#REF!</v>
      </c>
      <c r="E5" s="162" t="e">
        <f>'Hybrid - Mag - Mirror - Stereo'!#REF!</f>
        <v>#REF!</v>
      </c>
      <c r="F5" s="162" t="e">
        <f t="shared" ref="F5:F68" si="1">CONCATENATE(D5,"   ",E5)</f>
        <v>#REF!</v>
      </c>
      <c r="H5" s="162" t="e">
        <f>'Hybrid - Mag - Mirror - Stereo'!#REF!</f>
        <v>#REF!</v>
      </c>
      <c r="I5" s="162" t="e">
        <f>'Hybrid - Mag - Mirror - Stereo'!#REF!</f>
        <v>#REF!</v>
      </c>
      <c r="K5" s="93"/>
      <c r="L5" s="2"/>
      <c r="M5" s="2"/>
    </row>
    <row r="6" spans="1:17" ht="45" customHeight="1" x14ac:dyDescent="0.25">
      <c r="A6" t="e">
        <f>'Hybrid - Mag - Mirror - Stereo'!#REF!</f>
        <v>#REF!</v>
      </c>
      <c r="B6" s="14" t="str">
        <f t="shared" si="0"/>
        <v/>
      </c>
      <c r="C6" s="162" t="e">
        <f>'Hybrid - Mag - Mirror - Stereo'!#REF!</f>
        <v>#REF!</v>
      </c>
      <c r="D6" s="162" t="e">
        <f>'Hybrid - Mag - Mirror - Stereo'!#REF!</f>
        <v>#REF!</v>
      </c>
      <c r="E6" s="162" t="e">
        <f>'Hybrid - Mag - Mirror - Stereo'!#REF!</f>
        <v>#REF!</v>
      </c>
      <c r="F6" s="162" t="e">
        <f t="shared" si="1"/>
        <v>#REF!</v>
      </c>
      <c r="H6" s="162" t="e">
        <f>'Hybrid - Mag - Mirror - Stereo'!#REF!</f>
        <v>#REF!</v>
      </c>
      <c r="I6" s="162" t="e">
        <f>'Hybrid - Mag - Mirror - Stereo'!#REF!</f>
        <v>#REF!</v>
      </c>
      <c r="K6" s="93"/>
      <c r="L6" s="2"/>
      <c r="M6" s="2"/>
    </row>
    <row r="7" spans="1:17" ht="45" customHeight="1" x14ac:dyDescent="0.25">
      <c r="A7" t="e">
        <f>'Hybrid - Mag - Mirror - Stereo'!#REF!</f>
        <v>#REF!</v>
      </c>
      <c r="B7" s="14" t="str">
        <f t="shared" si="0"/>
        <v/>
      </c>
      <c r="C7" s="162" t="e">
        <f>'Hybrid - Mag - Mirror - Stereo'!#REF!</f>
        <v>#REF!</v>
      </c>
      <c r="D7" s="162" t="e">
        <f>'Hybrid - Mag - Mirror - Stereo'!#REF!</f>
        <v>#REF!</v>
      </c>
      <c r="E7" s="162" t="e">
        <f>'Hybrid - Mag - Mirror - Stereo'!#REF!</f>
        <v>#REF!</v>
      </c>
      <c r="F7" s="162" t="e">
        <f t="shared" si="1"/>
        <v>#REF!</v>
      </c>
      <c r="H7" s="162" t="e">
        <f>'Hybrid - Mag - Mirror - Stereo'!#REF!</f>
        <v>#REF!</v>
      </c>
      <c r="I7" s="162" t="e">
        <f>'Hybrid - Mag - Mirror - Stereo'!#REF!</f>
        <v>#REF!</v>
      </c>
      <c r="K7" s="93"/>
      <c r="L7" s="2"/>
      <c r="M7" s="2"/>
    </row>
    <row r="8" spans="1:17" ht="45" customHeight="1" x14ac:dyDescent="0.25">
      <c r="A8" t="e">
        <f>'Hybrid - Mag - Mirror - Stereo'!#REF!</f>
        <v>#REF!</v>
      </c>
      <c r="B8" s="14" t="str">
        <f t="shared" si="0"/>
        <v/>
      </c>
      <c r="C8" s="162" t="e">
        <f>'Hybrid - Mag - Mirror - Stereo'!#REF!</f>
        <v>#REF!</v>
      </c>
      <c r="D8" s="162" t="e">
        <f>'Hybrid - Mag - Mirror - Stereo'!#REF!</f>
        <v>#REF!</v>
      </c>
      <c r="E8" s="162" t="e">
        <f>'Hybrid - Mag - Mirror - Stereo'!#REF!</f>
        <v>#REF!</v>
      </c>
      <c r="F8" s="162" t="e">
        <f t="shared" si="1"/>
        <v>#REF!</v>
      </c>
      <c r="H8" s="162" t="e">
        <f>'Hybrid - Mag - Mirror - Stereo'!#REF!</f>
        <v>#REF!</v>
      </c>
      <c r="I8" s="162" t="e">
        <f>'Hybrid - Mag - Mirror - Stereo'!#REF!</f>
        <v>#REF!</v>
      </c>
      <c r="K8" s="93"/>
      <c r="L8" s="2"/>
      <c r="M8" s="87"/>
    </row>
    <row r="9" spans="1:17" ht="45" customHeight="1" x14ac:dyDescent="0.25">
      <c r="A9" t="e">
        <f>'Hybrid - Mag - Mirror - Stereo'!#REF!</f>
        <v>#REF!</v>
      </c>
      <c r="B9" s="14" t="str">
        <f t="shared" si="0"/>
        <v/>
      </c>
      <c r="C9" s="162" t="e">
        <f>'Hybrid - Mag - Mirror - Stereo'!#REF!</f>
        <v>#REF!</v>
      </c>
      <c r="D9" s="162" t="e">
        <f>'Hybrid - Mag - Mirror - Stereo'!#REF!</f>
        <v>#REF!</v>
      </c>
      <c r="E9" s="162" t="e">
        <f>'Hybrid - Mag - Mirror - Stereo'!#REF!</f>
        <v>#REF!</v>
      </c>
      <c r="F9" s="169" t="e">
        <f t="shared" si="1"/>
        <v>#REF!</v>
      </c>
      <c r="H9" s="162" t="e">
        <f>'Hybrid - Mag - Mirror - Stereo'!#REF!</f>
        <v>#REF!</v>
      </c>
      <c r="I9" s="162" t="e">
        <f>'Hybrid - Mag - Mirror - Stereo'!#REF!</f>
        <v>#REF!</v>
      </c>
      <c r="K9" s="93"/>
      <c r="L9" s="2"/>
      <c r="M9" s="2"/>
    </row>
    <row r="10" spans="1:17" ht="45" customHeight="1" x14ac:dyDescent="0.25">
      <c r="A10" t="e">
        <f>'Hybrid - Mag - Mirror - Stereo'!#REF!</f>
        <v>#REF!</v>
      </c>
      <c r="B10" s="14" t="str">
        <f t="shared" si="0"/>
        <v/>
      </c>
      <c r="C10" s="162" t="e">
        <f>'Hybrid - Mag - Mirror - Stereo'!#REF!</f>
        <v>#REF!</v>
      </c>
      <c r="D10" s="162" t="e">
        <f>'Hybrid - Mag - Mirror - Stereo'!#REF!</f>
        <v>#REF!</v>
      </c>
      <c r="E10" s="162" t="e">
        <f>'Hybrid - Mag - Mirror - Stereo'!#REF!</f>
        <v>#REF!</v>
      </c>
      <c r="F10" s="169" t="e">
        <f t="shared" si="1"/>
        <v>#REF!</v>
      </c>
      <c r="H10" s="162" t="e">
        <f>'Hybrid - Mag - Mirror - Stereo'!#REF!</f>
        <v>#REF!</v>
      </c>
      <c r="I10" s="162" t="e">
        <f>'Hybrid - Mag - Mirror - Stereo'!#REF!</f>
        <v>#REF!</v>
      </c>
      <c r="K10" s="94"/>
      <c r="L10" s="2"/>
      <c r="M10" s="2"/>
    </row>
    <row r="11" spans="1:17" ht="45" customHeight="1" x14ac:dyDescent="0.25">
      <c r="K11" s="2"/>
      <c r="L11" s="2"/>
      <c r="M11" s="2"/>
    </row>
    <row r="12" spans="1:17" ht="45" customHeight="1" x14ac:dyDescent="0.25">
      <c r="K12" s="2"/>
      <c r="L12" s="2"/>
      <c r="M12" s="2"/>
    </row>
    <row r="13" spans="1:17" ht="45" customHeight="1" x14ac:dyDescent="0.25">
      <c r="A13" t="e">
        <f>'Hybrid - Mag - Mirror - Stereo'!#REF!</f>
        <v>#REF!</v>
      </c>
      <c r="B13" s="14" t="str">
        <f t="shared" si="0"/>
        <v/>
      </c>
      <c r="C13" s="162" t="e">
        <f>'Hybrid - Mag - Mirror - Stereo'!#REF!</f>
        <v>#REF!</v>
      </c>
      <c r="D13" s="162" t="e">
        <f>'Hybrid - Mag - Mirror - Stereo'!#REF!</f>
        <v>#REF!</v>
      </c>
      <c r="E13" s="162" t="e">
        <f>'Hybrid - Mag - Mirror - Stereo'!#REF!</f>
        <v>#REF!</v>
      </c>
      <c r="F13" s="170" t="e">
        <f t="shared" si="1"/>
        <v>#REF!</v>
      </c>
      <c r="H13" s="162" t="e">
        <f>'Hybrid - Mag - Mirror - Stereo'!#REF!</f>
        <v>#REF!</v>
      </c>
      <c r="I13" s="162" t="e">
        <f>'Hybrid - Mag - Mirror - Stereo'!#REF!</f>
        <v>#REF!</v>
      </c>
      <c r="K13" s="93"/>
      <c r="L13" s="2"/>
      <c r="M13" s="2"/>
    </row>
    <row r="14" spans="1:17" ht="45" customHeight="1" x14ac:dyDescent="0.25">
      <c r="A14" t="e">
        <f>'Hybrid - Mag - Mirror - Stereo'!#REF!</f>
        <v>#REF!</v>
      </c>
      <c r="B14" s="14" t="str">
        <f t="shared" si="0"/>
        <v/>
      </c>
      <c r="C14" s="162" t="e">
        <f>'Hybrid - Mag - Mirror - Stereo'!#REF!</f>
        <v>#REF!</v>
      </c>
      <c r="D14" s="162" t="e">
        <f>'Hybrid - Mag - Mirror - Stereo'!#REF!</f>
        <v>#REF!</v>
      </c>
      <c r="E14" s="162" t="e">
        <f>'Hybrid - Mag - Mirror - Stereo'!#REF!</f>
        <v>#REF!</v>
      </c>
      <c r="F14" s="170" t="e">
        <f t="shared" si="1"/>
        <v>#REF!</v>
      </c>
      <c r="H14" s="162" t="e">
        <f>'Hybrid - Mag - Mirror - Stereo'!#REF!</f>
        <v>#REF!</v>
      </c>
      <c r="I14" s="162" t="e">
        <f>'Hybrid - Mag - Mirror - Stereo'!#REF!</f>
        <v>#REF!</v>
      </c>
      <c r="K14" s="95"/>
      <c r="L14" s="2"/>
      <c r="M14" s="2"/>
    </row>
    <row r="15" spans="1:17" ht="45" customHeight="1" x14ac:dyDescent="0.25">
      <c r="A15" t="e">
        <f>'Hybrid - Mag - Mirror - Stereo'!#REF!</f>
        <v>#REF!</v>
      </c>
      <c r="B15" s="14" t="str">
        <f t="shared" si="0"/>
        <v/>
      </c>
      <c r="C15" s="162" t="e">
        <f>'Hybrid - Mag - Mirror - Stereo'!#REF!</f>
        <v>#REF!</v>
      </c>
      <c r="D15" s="162" t="e">
        <f>'Hybrid - Mag - Mirror - Stereo'!#REF!</f>
        <v>#REF!</v>
      </c>
      <c r="E15" s="162" t="e">
        <f>'Hybrid - Mag - Mirror - Stereo'!#REF!</f>
        <v>#REF!</v>
      </c>
      <c r="F15" s="162" t="e">
        <f t="shared" si="1"/>
        <v>#REF!</v>
      </c>
      <c r="H15" s="162" t="e">
        <f>'Hybrid - Mag - Mirror - Stereo'!#REF!</f>
        <v>#REF!</v>
      </c>
      <c r="I15" s="162" t="e">
        <f>'Hybrid - Mag - Mirror - Stereo'!#REF!</f>
        <v>#REF!</v>
      </c>
      <c r="K15" s="93"/>
      <c r="L15" s="2"/>
      <c r="M15" s="2"/>
      <c r="O15" s="183" t="s">
        <v>1438</v>
      </c>
    </row>
    <row r="16" spans="1:17" ht="45" customHeight="1" x14ac:dyDescent="0.25">
      <c r="A16" t="e">
        <f>'Hybrid - Mag - Mirror - Stereo'!#REF!</f>
        <v>#REF!</v>
      </c>
      <c r="B16" s="14" t="str">
        <f t="shared" si="0"/>
        <v/>
      </c>
      <c r="C16" s="162" t="e">
        <f>'Hybrid - Mag - Mirror - Stereo'!#REF!</f>
        <v>#REF!</v>
      </c>
      <c r="D16" s="162" t="e">
        <f>'Hybrid - Mag - Mirror - Stereo'!#REF!</f>
        <v>#REF!</v>
      </c>
      <c r="E16" s="162" t="e">
        <f>'Hybrid - Mag - Mirror - Stereo'!#REF!</f>
        <v>#REF!</v>
      </c>
      <c r="F16" s="162" t="e">
        <f t="shared" si="1"/>
        <v>#REF!</v>
      </c>
      <c r="H16" s="162" t="e">
        <f>'Hybrid - Mag - Mirror - Stereo'!#REF!</f>
        <v>#REF!</v>
      </c>
      <c r="I16" s="162" t="e">
        <f>'Hybrid - Mag - Mirror - Stereo'!#REF!</f>
        <v>#REF!</v>
      </c>
      <c r="K16" s="94"/>
      <c r="L16" s="2"/>
      <c r="M16" s="2"/>
    </row>
    <row r="17" spans="1:13" ht="45" customHeight="1" x14ac:dyDescent="0.25">
      <c r="A17" t="e">
        <f>'Hybrid - Mag - Mirror - Stereo'!#REF!</f>
        <v>#REF!</v>
      </c>
      <c r="B17" s="14" t="str">
        <f t="shared" si="0"/>
        <v/>
      </c>
      <c r="C17" s="162" t="e">
        <f>'Hybrid - Mag - Mirror - Stereo'!#REF!</f>
        <v>#REF!</v>
      </c>
      <c r="D17" s="162" t="e">
        <f>'Hybrid - Mag - Mirror - Stereo'!#REF!</f>
        <v>#REF!</v>
      </c>
      <c r="E17" s="162" t="e">
        <f>'Hybrid - Mag - Mirror - Stereo'!#REF!</f>
        <v>#REF!</v>
      </c>
      <c r="F17" s="169" t="e">
        <f t="shared" si="1"/>
        <v>#REF!</v>
      </c>
      <c r="H17" s="162" t="e">
        <f>'Hybrid - Mag - Mirror - Stereo'!#REF!</f>
        <v>#REF!</v>
      </c>
      <c r="I17" s="162" t="e">
        <f>'Hybrid - Mag - Mirror - Stereo'!#REF!</f>
        <v>#REF!</v>
      </c>
      <c r="K17" s="93"/>
      <c r="L17" s="2"/>
      <c r="M17" s="2"/>
    </row>
    <row r="18" spans="1:13" ht="45" customHeight="1" x14ac:dyDescent="0.25">
      <c r="A18" t="e">
        <f>'Hybrid - Mag - Mirror - Stereo'!#REF!</f>
        <v>#REF!</v>
      </c>
      <c r="B18" s="14" t="str">
        <f t="shared" si="0"/>
        <v/>
      </c>
      <c r="C18" s="162" t="e">
        <f>'Hybrid - Mag - Mirror - Stereo'!#REF!</f>
        <v>#REF!</v>
      </c>
      <c r="D18" s="162" t="e">
        <f>'Hybrid - Mag - Mirror - Stereo'!#REF!</f>
        <v>#REF!</v>
      </c>
      <c r="E18" s="162" t="e">
        <f>'Hybrid - Mag - Mirror - Stereo'!#REF!</f>
        <v>#REF!</v>
      </c>
      <c r="F18" s="169" t="e">
        <f t="shared" si="1"/>
        <v>#REF!</v>
      </c>
      <c r="H18" s="162" t="e">
        <f>'Hybrid - Mag - Mirror - Stereo'!#REF!</f>
        <v>#REF!</v>
      </c>
      <c r="I18" s="162" t="e">
        <f>'Hybrid - Mag - Mirror - Stereo'!#REF!</f>
        <v>#REF!</v>
      </c>
      <c r="K18" s="93"/>
      <c r="L18" s="2"/>
      <c r="M18" s="2"/>
    </row>
    <row r="19" spans="1:13" ht="45" customHeight="1" x14ac:dyDescent="0.25">
      <c r="A19" t="e">
        <f>'Hybrid - Mag - Mirror - Stereo'!#REF!</f>
        <v>#REF!</v>
      </c>
      <c r="B19" s="14" t="str">
        <f t="shared" si="0"/>
        <v/>
      </c>
      <c r="C19" s="162" t="e">
        <f>'Hybrid - Mag - Mirror - Stereo'!#REF!</f>
        <v>#REF!</v>
      </c>
      <c r="D19" s="162" t="e">
        <f>'Hybrid - Mag - Mirror - Stereo'!#REF!</f>
        <v>#REF!</v>
      </c>
      <c r="E19" s="162" t="e">
        <f>'Hybrid - Mag - Mirror - Stereo'!#REF!</f>
        <v>#REF!</v>
      </c>
      <c r="F19" s="170" t="e">
        <f t="shared" si="1"/>
        <v>#REF!</v>
      </c>
      <c r="H19" s="162" t="e">
        <f>'Hybrid - Mag - Mirror - Stereo'!#REF!</f>
        <v>#REF!</v>
      </c>
      <c r="I19" s="162" t="e">
        <f>'Hybrid - Mag - Mirror - Stereo'!#REF!</f>
        <v>#REF!</v>
      </c>
      <c r="K19" s="93"/>
      <c r="L19" s="2"/>
      <c r="M19" s="2"/>
    </row>
    <row r="20" spans="1:13" ht="45" customHeight="1" x14ac:dyDescent="0.25">
      <c r="A20" t="e">
        <f>'Hybrid - Mag - Mirror - Stereo'!#REF!</f>
        <v>#REF!</v>
      </c>
      <c r="B20" s="14" t="str">
        <f t="shared" si="0"/>
        <v/>
      </c>
      <c r="C20" s="162" t="e">
        <f>'Hybrid - Mag - Mirror - Stereo'!#REF!</f>
        <v>#REF!</v>
      </c>
      <c r="D20" s="162" t="e">
        <f>'Hybrid - Mag - Mirror - Stereo'!#REF!</f>
        <v>#REF!</v>
      </c>
      <c r="E20" s="162" t="e">
        <f>'Hybrid - Mag - Mirror - Stereo'!#REF!</f>
        <v>#REF!</v>
      </c>
      <c r="F20" s="170" t="e">
        <f t="shared" si="1"/>
        <v>#REF!</v>
      </c>
      <c r="H20" s="162" t="e">
        <f>'Hybrid - Mag - Mirror - Stereo'!#REF!</f>
        <v>#REF!</v>
      </c>
      <c r="I20" s="162" t="e">
        <f>'Hybrid - Mag - Mirror - Stereo'!#REF!</f>
        <v>#REF!</v>
      </c>
      <c r="K20" s="93"/>
      <c r="L20" s="2"/>
      <c r="M20" s="2"/>
    </row>
    <row r="21" spans="1:13" ht="45" customHeight="1" x14ac:dyDescent="0.25">
      <c r="A21" t="e">
        <f>'Hybrid - Mag - Mirror - Stereo'!#REF!</f>
        <v>#REF!</v>
      </c>
      <c r="B21" s="14" t="str">
        <f t="shared" si="0"/>
        <v/>
      </c>
      <c r="C21" s="162" t="e">
        <f>'Hybrid - Mag - Mirror - Stereo'!#REF!</f>
        <v>#REF!</v>
      </c>
      <c r="D21" s="162" t="e">
        <f>'Hybrid - Mag - Mirror - Stereo'!#REF!</f>
        <v>#REF!</v>
      </c>
      <c r="E21" s="162" t="e">
        <f>'Hybrid - Mag - Mirror - Stereo'!#REF!</f>
        <v>#REF!</v>
      </c>
      <c r="F21" s="169" t="e">
        <f t="shared" si="1"/>
        <v>#REF!</v>
      </c>
      <c r="H21" s="162" t="e">
        <f>'Hybrid - Mag - Mirror - Stereo'!#REF!</f>
        <v>#REF!</v>
      </c>
      <c r="I21" s="162" t="e">
        <f>'Hybrid - Mag - Mirror - Stereo'!#REF!</f>
        <v>#REF!</v>
      </c>
      <c r="K21" s="93"/>
      <c r="L21" s="2"/>
    </row>
    <row r="22" spans="1:13" ht="45" customHeight="1" x14ac:dyDescent="0.25">
      <c r="A22" t="e">
        <f>'Hybrid - Mag - Mirror - Stereo'!#REF!</f>
        <v>#REF!</v>
      </c>
      <c r="B22" s="14" t="str">
        <f t="shared" si="0"/>
        <v/>
      </c>
      <c r="C22" s="162" t="e">
        <f>'Hybrid - Mag - Mirror - Stereo'!#REF!</f>
        <v>#REF!</v>
      </c>
      <c r="D22" s="162" t="e">
        <f>'Hybrid - Mag - Mirror - Stereo'!#REF!</f>
        <v>#REF!</v>
      </c>
      <c r="E22" s="162" t="e">
        <f>'Hybrid - Mag - Mirror - Stereo'!#REF!</f>
        <v>#REF!</v>
      </c>
      <c r="F22" s="169" t="e">
        <f t="shared" si="1"/>
        <v>#REF!</v>
      </c>
      <c r="H22" s="162" t="e">
        <f>'Hybrid - Mag - Mirror - Stereo'!#REF!</f>
        <v>#REF!</v>
      </c>
      <c r="I22" s="162" t="e">
        <f>'Hybrid - Mag - Mirror - Stereo'!#REF!</f>
        <v>#REF!</v>
      </c>
      <c r="K22" s="93"/>
      <c r="L22" s="2"/>
      <c r="M22" s="2"/>
    </row>
    <row r="23" spans="1:13" ht="45" customHeight="1" x14ac:dyDescent="0.25">
      <c r="A23" t="e">
        <f>'Hybrid - Mag - Mirror - Stereo'!#REF!</f>
        <v>#REF!</v>
      </c>
      <c r="B23" s="14" t="str">
        <f t="shared" si="0"/>
        <v/>
      </c>
      <c r="C23" s="162" t="e">
        <f>'Hybrid - Mag - Mirror - Stereo'!#REF!</f>
        <v>#REF!</v>
      </c>
      <c r="D23" s="162" t="e">
        <f>'Hybrid - Mag - Mirror - Stereo'!#REF!</f>
        <v>#REF!</v>
      </c>
      <c r="E23" s="162" t="e">
        <f>'Hybrid - Mag - Mirror - Stereo'!#REF!</f>
        <v>#REF!</v>
      </c>
      <c r="F23" s="170" t="e">
        <f t="shared" si="1"/>
        <v>#REF!</v>
      </c>
      <c r="H23" s="162" t="e">
        <f>'Hybrid - Mag - Mirror - Stereo'!#REF!</f>
        <v>#REF!</v>
      </c>
      <c r="I23" s="162" t="e">
        <f>'Hybrid - Mag - Mirror - Stereo'!#REF!</f>
        <v>#REF!</v>
      </c>
      <c r="K23" s="93"/>
      <c r="L23" s="2"/>
      <c r="M23" s="2"/>
    </row>
    <row r="24" spans="1:13" ht="45" customHeight="1" x14ac:dyDescent="0.25">
      <c r="A24" t="e">
        <f>'Hybrid - Mag - Mirror - Stereo'!#REF!</f>
        <v>#REF!</v>
      </c>
      <c r="B24" s="14" t="str">
        <f t="shared" si="0"/>
        <v/>
      </c>
      <c r="C24" s="162" t="e">
        <f>'Hybrid - Mag - Mirror - Stereo'!#REF!</f>
        <v>#REF!</v>
      </c>
      <c r="D24" s="162" t="e">
        <f>'Hybrid - Mag - Mirror - Stereo'!#REF!</f>
        <v>#REF!</v>
      </c>
      <c r="E24" s="162" t="e">
        <f>'Hybrid - Mag - Mirror - Stereo'!#REF!</f>
        <v>#REF!</v>
      </c>
      <c r="F24" s="170" t="e">
        <f t="shared" si="1"/>
        <v>#REF!</v>
      </c>
      <c r="H24" s="162" t="e">
        <f>'Hybrid - Mag - Mirror - Stereo'!#REF!</f>
        <v>#REF!</v>
      </c>
      <c r="I24" s="162" t="e">
        <f>'Hybrid - Mag - Mirror - Stereo'!#REF!</f>
        <v>#REF!</v>
      </c>
      <c r="K24" s="94"/>
      <c r="L24" s="2"/>
      <c r="M24" s="2"/>
    </row>
    <row r="25" spans="1:13" ht="66.75" customHeight="1" x14ac:dyDescent="0.25">
      <c r="K25" s="2"/>
      <c r="L25" s="2"/>
      <c r="M25" s="2"/>
    </row>
    <row r="26" spans="1:13" ht="45" customHeight="1" x14ac:dyDescent="0.25">
      <c r="A26" t="e">
        <f>'Hybrid - Mag - Mirror - Stereo'!#REF!</f>
        <v>#REF!</v>
      </c>
      <c r="B26" s="14" t="str">
        <f t="shared" si="0"/>
        <v/>
      </c>
      <c r="C26" s="162" t="e">
        <f>'Hybrid - Mag - Mirror - Stereo'!#REF!</f>
        <v>#REF!</v>
      </c>
      <c r="D26" s="162" t="e">
        <f>'Hybrid - Mag - Mirror - Stereo'!#REF!</f>
        <v>#REF!</v>
      </c>
      <c r="E26" s="162" t="e">
        <f>'Hybrid - Mag - Mirror - Stereo'!#REF!</f>
        <v>#REF!</v>
      </c>
      <c r="F26" s="169" t="e">
        <f t="shared" si="1"/>
        <v>#REF!</v>
      </c>
      <c r="H26" s="162" t="e">
        <f>'Hybrid - Mag - Mirror - Stereo'!#REF!</f>
        <v>#REF!</v>
      </c>
      <c r="I26" s="162" t="e">
        <f>'Hybrid - Mag - Mirror - Stereo'!#REF!</f>
        <v>#REF!</v>
      </c>
      <c r="K26" s="93"/>
      <c r="L26" s="2"/>
      <c r="M26" s="2"/>
    </row>
    <row r="27" spans="1:13" ht="45" customHeight="1" x14ac:dyDescent="0.25">
      <c r="A27" t="e">
        <f>'Hybrid - Mag - Mirror - Stereo'!#REF!</f>
        <v>#REF!</v>
      </c>
      <c r="B27" s="14" t="str">
        <f t="shared" si="0"/>
        <v/>
      </c>
      <c r="C27" s="162" t="e">
        <f>'Hybrid - Mag - Mirror - Stereo'!#REF!</f>
        <v>#REF!</v>
      </c>
      <c r="D27" s="162" t="e">
        <f>'Hybrid - Mag - Mirror - Stereo'!#REF!</f>
        <v>#REF!</v>
      </c>
      <c r="E27" s="162" t="e">
        <f>'Hybrid - Mag - Mirror - Stereo'!#REF!</f>
        <v>#REF!</v>
      </c>
      <c r="F27" s="169" t="e">
        <f t="shared" si="1"/>
        <v>#REF!</v>
      </c>
      <c r="H27" s="162" t="e">
        <f>'Hybrid - Mag - Mirror - Stereo'!#REF!</f>
        <v>#REF!</v>
      </c>
      <c r="I27" s="162" t="e">
        <f>'Hybrid - Mag - Mirror - Stereo'!#REF!</f>
        <v>#REF!</v>
      </c>
      <c r="K27" s="93"/>
      <c r="L27" s="2"/>
      <c r="M27" s="2"/>
    </row>
    <row r="28" spans="1:13" ht="45" customHeight="1" x14ac:dyDescent="0.25">
      <c r="A28" t="e">
        <f>'Hybrid - Mag - Mirror - Stereo'!#REF!</f>
        <v>#REF!</v>
      </c>
      <c r="B28" s="14" t="str">
        <f t="shared" si="0"/>
        <v/>
      </c>
      <c r="C28" s="162" t="e">
        <f>'Hybrid - Mag - Mirror - Stereo'!#REF!</f>
        <v>#REF!</v>
      </c>
      <c r="D28" s="162" t="e">
        <f>'Hybrid - Mag - Mirror - Stereo'!#REF!</f>
        <v>#REF!</v>
      </c>
      <c r="E28" s="162" t="e">
        <f>'Hybrid - Mag - Mirror - Stereo'!#REF!</f>
        <v>#REF!</v>
      </c>
      <c r="F28" s="162" t="e">
        <f t="shared" si="1"/>
        <v>#REF!</v>
      </c>
      <c r="H28" s="162" t="e">
        <f>'Hybrid - Mag - Mirror - Stereo'!#REF!</f>
        <v>#REF!</v>
      </c>
      <c r="I28" s="162" t="e">
        <f>'Hybrid - Mag - Mirror - Stereo'!#REF!</f>
        <v>#REF!</v>
      </c>
      <c r="K28" s="95"/>
      <c r="L28" s="2"/>
      <c r="M28" s="2"/>
    </row>
    <row r="29" spans="1:13" ht="45" customHeight="1" x14ac:dyDescent="0.25">
      <c r="A29" t="e">
        <f>'Hybrid - Mag - Mirror - Stereo'!#REF!</f>
        <v>#REF!</v>
      </c>
      <c r="B29" s="14" t="str">
        <f t="shared" si="0"/>
        <v/>
      </c>
      <c r="C29" s="162" t="e">
        <f>'Hybrid - Mag - Mirror - Stereo'!#REF!</f>
        <v>#REF!</v>
      </c>
      <c r="D29" s="162" t="e">
        <f>'Hybrid - Mag - Mirror - Stereo'!#REF!</f>
        <v>#REF!</v>
      </c>
      <c r="E29" s="162" t="e">
        <f>'Hybrid - Mag - Mirror - Stereo'!#REF!</f>
        <v>#REF!</v>
      </c>
      <c r="F29" s="162" t="e">
        <f t="shared" si="1"/>
        <v>#REF!</v>
      </c>
      <c r="H29" s="162" t="e">
        <f>'Hybrid - Mag - Mirror - Stereo'!#REF!</f>
        <v>#REF!</v>
      </c>
      <c r="I29" s="162" t="e">
        <f>'Hybrid - Mag - Mirror - Stereo'!#REF!</f>
        <v>#REF!</v>
      </c>
      <c r="K29" s="93"/>
      <c r="L29" s="2"/>
      <c r="M29" s="2"/>
    </row>
    <row r="30" spans="1:13" ht="45" customHeight="1" x14ac:dyDescent="0.25">
      <c r="A30" t="e">
        <f>'Hybrid - Mag - Mirror - Stereo'!#REF!</f>
        <v>#REF!</v>
      </c>
      <c r="B30" s="14" t="str">
        <f t="shared" si="0"/>
        <v/>
      </c>
      <c r="C30" s="162" t="e">
        <f>'Hybrid - Mag - Mirror - Stereo'!#REF!</f>
        <v>#REF!</v>
      </c>
      <c r="D30" s="162" t="e">
        <f>'Hybrid - Mag - Mirror - Stereo'!#REF!</f>
        <v>#REF!</v>
      </c>
      <c r="E30" s="162" t="e">
        <f>'Hybrid - Mag - Mirror - Stereo'!#REF!</f>
        <v>#REF!</v>
      </c>
      <c r="F30" s="170" t="e">
        <f t="shared" si="1"/>
        <v>#REF!</v>
      </c>
      <c r="H30" s="162" t="e">
        <f>'Hybrid - Mag - Mirror - Stereo'!#REF!</f>
        <v>#REF!</v>
      </c>
      <c r="I30" s="162" t="e">
        <f>'Hybrid - Mag - Mirror - Stereo'!#REF!</f>
        <v>#REF!</v>
      </c>
      <c r="K30" s="93"/>
      <c r="L30" s="2"/>
      <c r="M30" s="2"/>
    </row>
    <row r="31" spans="1:13" ht="45" customHeight="1" x14ac:dyDescent="0.25">
      <c r="A31" t="e">
        <f>'Hybrid - Mag - Mirror - Stereo'!#REF!</f>
        <v>#REF!</v>
      </c>
      <c r="B31" s="14" t="str">
        <f t="shared" si="0"/>
        <v/>
      </c>
      <c r="C31" s="162" t="e">
        <f>'Hybrid - Mag - Mirror - Stereo'!#REF!</f>
        <v>#REF!</v>
      </c>
      <c r="D31" s="162" t="e">
        <f>'Hybrid - Mag - Mirror - Stereo'!#REF!</f>
        <v>#REF!</v>
      </c>
      <c r="E31" s="162" t="e">
        <f>'Hybrid - Mag - Mirror - Stereo'!#REF!</f>
        <v>#REF!</v>
      </c>
      <c r="F31" s="170" t="e">
        <f t="shared" si="1"/>
        <v>#REF!</v>
      </c>
      <c r="H31" s="162" t="e">
        <f>'Hybrid - Mag - Mirror - Stereo'!#REF!</f>
        <v>#REF!</v>
      </c>
      <c r="I31" s="162" t="e">
        <f>'Hybrid - Mag - Mirror - Stereo'!#REF!</f>
        <v>#REF!</v>
      </c>
      <c r="K31" s="93"/>
      <c r="L31" s="2"/>
      <c r="M31" s="2"/>
    </row>
    <row r="32" spans="1:13" ht="45" customHeight="1" x14ac:dyDescent="0.25">
      <c r="A32" t="e">
        <f>'Hybrid - Mag - Mirror - Stereo'!#REF!</f>
        <v>#REF!</v>
      </c>
      <c r="B32" s="14" t="str">
        <f t="shared" si="0"/>
        <v/>
      </c>
      <c r="C32" s="162" t="e">
        <f>'Hybrid - Mag - Mirror - Stereo'!#REF!</f>
        <v>#REF!</v>
      </c>
      <c r="D32" s="162" t="e">
        <f>'Hybrid - Mag - Mirror - Stereo'!#REF!</f>
        <v>#REF!</v>
      </c>
      <c r="E32" s="162" t="e">
        <f>'Hybrid - Mag - Mirror - Stereo'!#REF!</f>
        <v>#REF!</v>
      </c>
      <c r="F32" s="169" t="e">
        <f t="shared" si="1"/>
        <v>#REF!</v>
      </c>
      <c r="H32" s="162" t="e">
        <f>'Hybrid - Mag - Mirror - Stereo'!#REF!</f>
        <v>#REF!</v>
      </c>
      <c r="I32" s="162" t="e">
        <f>'Hybrid - Mag - Mirror - Stereo'!#REF!</f>
        <v>#REF!</v>
      </c>
      <c r="K32" s="93"/>
      <c r="L32" s="2"/>
      <c r="M32" s="2"/>
    </row>
    <row r="33" spans="1:13" ht="45" customHeight="1" x14ac:dyDescent="0.25">
      <c r="A33" t="e">
        <f>'Hybrid - Mag - Mirror - Stereo'!#REF!</f>
        <v>#REF!</v>
      </c>
      <c r="B33" s="14" t="str">
        <f t="shared" si="0"/>
        <v/>
      </c>
      <c r="C33" s="162" t="e">
        <f>'Hybrid - Mag - Mirror - Stereo'!#REF!</f>
        <v>#REF!</v>
      </c>
      <c r="D33" s="162" t="e">
        <f>'Hybrid - Mag - Mirror - Stereo'!#REF!</f>
        <v>#REF!</v>
      </c>
      <c r="E33" s="162" t="e">
        <f>'Hybrid - Mag - Mirror - Stereo'!#REF!</f>
        <v>#REF!</v>
      </c>
      <c r="F33" s="169" t="e">
        <f t="shared" si="1"/>
        <v>#REF!</v>
      </c>
      <c r="H33" s="162" t="e">
        <f>'Hybrid - Mag - Mirror - Stereo'!#REF!</f>
        <v>#REF!</v>
      </c>
      <c r="I33" s="162" t="e">
        <f>'Hybrid - Mag - Mirror - Stereo'!#REF!</f>
        <v>#REF!</v>
      </c>
      <c r="K33" s="93"/>
      <c r="L33" s="2"/>
      <c r="M33" s="2"/>
    </row>
    <row r="34" spans="1:13" ht="45" customHeight="1" x14ac:dyDescent="0.25">
      <c r="A34" t="e">
        <f>'Hybrid - Mag - Mirror - Stereo'!#REF!</f>
        <v>#REF!</v>
      </c>
      <c r="B34" s="14" t="str">
        <f t="shared" si="0"/>
        <v/>
      </c>
      <c r="C34" s="162" t="e">
        <f>'Hybrid - Mag - Mirror - Stereo'!#REF!</f>
        <v>#REF!</v>
      </c>
      <c r="D34" s="162" t="e">
        <f>'Hybrid - Mag - Mirror - Stereo'!#REF!</f>
        <v>#REF!</v>
      </c>
      <c r="E34" s="162" t="e">
        <f>'Hybrid - Mag - Mirror - Stereo'!#REF!</f>
        <v>#REF!</v>
      </c>
      <c r="F34" s="162" t="e">
        <f t="shared" si="1"/>
        <v>#REF!</v>
      </c>
      <c r="H34" s="162" t="e">
        <f>'Hybrid - Mag - Mirror - Stereo'!#REF!</f>
        <v>#REF!</v>
      </c>
      <c r="I34" s="162" t="e">
        <f>'Hybrid - Mag - Mirror - Stereo'!#REF!</f>
        <v>#REF!</v>
      </c>
      <c r="K34" s="93"/>
      <c r="L34" s="2"/>
      <c r="M34" s="2"/>
    </row>
    <row r="35" spans="1:13" ht="45" customHeight="1" x14ac:dyDescent="0.25">
      <c r="A35" t="e">
        <f>'Hybrid - Mag - Mirror - Stereo'!#REF!</f>
        <v>#REF!</v>
      </c>
      <c r="B35" s="14" t="str">
        <f t="shared" si="0"/>
        <v/>
      </c>
      <c r="C35" s="162" t="e">
        <f>'Hybrid - Mag - Mirror - Stereo'!#REF!</f>
        <v>#REF!</v>
      </c>
      <c r="D35" s="162" t="e">
        <f>'Hybrid - Mag - Mirror - Stereo'!#REF!</f>
        <v>#REF!</v>
      </c>
      <c r="E35" s="162" t="e">
        <f>'Hybrid - Mag - Mirror - Stereo'!#REF!</f>
        <v>#REF!</v>
      </c>
      <c r="F35" s="170" t="e">
        <f t="shared" si="1"/>
        <v>#REF!</v>
      </c>
      <c r="H35" s="162" t="e">
        <f>'Hybrid - Mag - Mirror - Stereo'!#REF!</f>
        <v>#REF!</v>
      </c>
      <c r="I35" s="162" t="e">
        <f>'Hybrid - Mag - Mirror - Stereo'!#REF!</f>
        <v>#REF!</v>
      </c>
      <c r="K35" s="93"/>
      <c r="L35" s="2"/>
      <c r="M35" s="2"/>
    </row>
    <row r="36" spans="1:13" ht="45" customHeight="1" x14ac:dyDescent="0.25">
      <c r="A36" t="e">
        <f>'Hybrid - Mag - Mirror - Stereo'!#REF!</f>
        <v>#REF!</v>
      </c>
      <c r="B36" s="14" t="str">
        <f t="shared" si="0"/>
        <v/>
      </c>
      <c r="C36" s="162" t="e">
        <f>'Hybrid - Mag - Mirror - Stereo'!#REF!</f>
        <v>#REF!</v>
      </c>
      <c r="D36" s="162" t="e">
        <f>'Hybrid - Mag - Mirror - Stereo'!#REF!</f>
        <v>#REF!</v>
      </c>
      <c r="E36" s="162" t="e">
        <f>'Hybrid - Mag - Mirror - Stereo'!#REF!</f>
        <v>#REF!</v>
      </c>
      <c r="F36" s="170" t="e">
        <f t="shared" si="1"/>
        <v>#REF!</v>
      </c>
      <c r="H36" s="162" t="e">
        <f>'Hybrid - Mag - Mirror - Stereo'!#REF!</f>
        <v>#REF!</v>
      </c>
      <c r="I36" s="162" t="e">
        <f>'Hybrid - Mag - Mirror - Stereo'!#REF!</f>
        <v>#REF!</v>
      </c>
      <c r="K36" s="93"/>
      <c r="L36" s="2"/>
      <c r="M36" s="2"/>
    </row>
    <row r="37" spans="1:13" ht="45" customHeight="1" x14ac:dyDescent="0.25">
      <c r="A37" t="e">
        <f>'Hybrid - Mag - Mirror - Stereo'!#REF!</f>
        <v>#REF!</v>
      </c>
      <c r="B37" s="14" t="str">
        <f t="shared" si="0"/>
        <v/>
      </c>
      <c r="C37" s="162" t="e">
        <f>'Hybrid - Mag - Mirror - Stereo'!#REF!</f>
        <v>#REF!</v>
      </c>
      <c r="D37" s="162" t="e">
        <f>'Hybrid - Mag - Mirror - Stereo'!#REF!</f>
        <v>#REF!</v>
      </c>
      <c r="E37" s="162" t="e">
        <f>'Hybrid - Mag - Mirror - Stereo'!#REF!</f>
        <v>#REF!</v>
      </c>
      <c r="F37" s="169" t="e">
        <f t="shared" si="1"/>
        <v>#REF!</v>
      </c>
      <c r="H37" s="162" t="e">
        <f>'Hybrid - Mag - Mirror - Stereo'!#REF!</f>
        <v>#REF!</v>
      </c>
      <c r="I37" s="162" t="e">
        <f>'Hybrid - Mag - Mirror - Stereo'!#REF!</f>
        <v>#REF!</v>
      </c>
      <c r="K37" s="93"/>
      <c r="L37" s="2"/>
      <c r="M37" s="2"/>
    </row>
    <row r="38" spans="1:13" ht="45" customHeight="1" x14ac:dyDescent="0.25">
      <c r="A38" t="e">
        <f>'Hybrid - Mag - Mirror - Stereo'!#REF!</f>
        <v>#REF!</v>
      </c>
      <c r="B38" s="14" t="str">
        <f t="shared" si="0"/>
        <v/>
      </c>
      <c r="C38" s="162" t="e">
        <f>'Hybrid - Mag - Mirror - Stereo'!#REF!</f>
        <v>#REF!</v>
      </c>
      <c r="D38" s="162" t="e">
        <f>'Hybrid - Mag - Mirror - Stereo'!#REF!</f>
        <v>#REF!</v>
      </c>
      <c r="E38" s="162" t="e">
        <f>'Hybrid - Mag - Mirror - Stereo'!#REF!</f>
        <v>#REF!</v>
      </c>
      <c r="F38" s="169" t="e">
        <f t="shared" si="1"/>
        <v>#REF!</v>
      </c>
      <c r="H38" s="162" t="e">
        <f>'Hybrid - Mag - Mirror - Stereo'!#REF!</f>
        <v>#REF!</v>
      </c>
      <c r="I38" s="162" t="e">
        <f>'Hybrid - Mag - Mirror - Stereo'!#REF!</f>
        <v>#REF!</v>
      </c>
      <c r="K38" s="94"/>
      <c r="L38" s="2"/>
      <c r="M38" s="2"/>
    </row>
    <row r="39" spans="1:13" ht="17.25" customHeight="1" x14ac:dyDescent="0.25">
      <c r="K39" s="2"/>
      <c r="L39" s="2"/>
      <c r="M39" s="2"/>
    </row>
    <row r="40" spans="1:13" ht="45" customHeight="1" x14ac:dyDescent="0.25">
      <c r="A40" t="e">
        <f>'Hybrid - Mag - Mirror - Stereo'!#REF!</f>
        <v>#REF!</v>
      </c>
      <c r="B40" s="14" t="str">
        <f t="shared" si="0"/>
        <v/>
      </c>
      <c r="C40" s="162" t="e">
        <f>'Hybrid - Mag - Mirror - Stereo'!#REF!</f>
        <v>#REF!</v>
      </c>
      <c r="D40" s="162" t="e">
        <f>'Hybrid - Mag - Mirror - Stereo'!#REF!</f>
        <v>#REF!</v>
      </c>
      <c r="E40" s="162" t="e">
        <f>'Hybrid - Mag - Mirror - Stereo'!#REF!</f>
        <v>#REF!</v>
      </c>
      <c r="F40" s="162" t="e">
        <f t="shared" si="1"/>
        <v>#REF!</v>
      </c>
      <c r="H40" s="162" t="e">
        <f>'Hybrid - Mag - Mirror - Stereo'!#REF!</f>
        <v>#REF!</v>
      </c>
      <c r="I40" s="162" t="e">
        <f>'Hybrid - Mag - Mirror - Stereo'!#REF!</f>
        <v>#REF!</v>
      </c>
      <c r="K40" s="69"/>
      <c r="L40" s="2"/>
      <c r="M40" s="93"/>
    </row>
    <row r="41" spans="1:13" ht="45" customHeight="1" x14ac:dyDescent="0.25">
      <c r="A41" t="e">
        <f>'Hybrid - Mag - Mirror - Stereo'!#REF!</f>
        <v>#REF!</v>
      </c>
      <c r="B41" s="14" t="str">
        <f t="shared" si="0"/>
        <v/>
      </c>
      <c r="C41" s="162" t="e">
        <f>'Hybrid - Mag - Mirror - Stereo'!#REF!</f>
        <v>#REF!</v>
      </c>
      <c r="D41" s="162" t="e">
        <f>'Hybrid - Mag - Mirror - Stereo'!#REF!</f>
        <v>#REF!</v>
      </c>
      <c r="E41" s="162" t="e">
        <f>'Hybrid - Mag - Mirror - Stereo'!#REF!</f>
        <v>#REF!</v>
      </c>
      <c r="F41" s="162" t="e">
        <f t="shared" si="1"/>
        <v>#REF!</v>
      </c>
      <c r="H41" s="162" t="e">
        <f>'Hybrid - Mag - Mirror - Stereo'!#REF!</f>
        <v>#REF!</v>
      </c>
      <c r="I41" s="162" t="e">
        <f>'Hybrid - Mag - Mirror - Stereo'!#REF!</f>
        <v>#REF!</v>
      </c>
      <c r="K41" s="69"/>
      <c r="L41" s="2"/>
      <c r="M41" s="93"/>
    </row>
    <row r="42" spans="1:13" ht="45" customHeight="1" x14ac:dyDescent="0.25">
      <c r="A42" t="e">
        <f>'Hybrid - Mag - Mirror - Stereo'!#REF!</f>
        <v>#REF!</v>
      </c>
      <c r="B42" s="14" t="str">
        <f t="shared" si="0"/>
        <v/>
      </c>
      <c r="C42" s="162" t="e">
        <f>'Hybrid - Mag - Mirror - Stereo'!#REF!</f>
        <v>#REF!</v>
      </c>
      <c r="D42" s="162" t="e">
        <f>'Hybrid - Mag - Mirror - Stereo'!#REF!</f>
        <v>#REF!</v>
      </c>
      <c r="E42" s="162" t="e">
        <f>'Hybrid - Mag - Mirror - Stereo'!#REF!</f>
        <v>#REF!</v>
      </c>
      <c r="F42" s="162" t="e">
        <f t="shared" si="1"/>
        <v>#REF!</v>
      </c>
      <c r="H42" s="162" t="e">
        <f>'Hybrid - Mag - Mirror - Stereo'!#REF!</f>
        <v>#REF!</v>
      </c>
      <c r="I42" s="162" t="e">
        <f>'Hybrid - Mag - Mirror - Stereo'!#REF!</f>
        <v>#REF!</v>
      </c>
      <c r="K42" s="69"/>
      <c r="L42" s="2"/>
      <c r="M42" s="94"/>
    </row>
    <row r="43" spans="1:13" ht="45" customHeight="1" x14ac:dyDescent="0.25">
      <c r="A43" t="e">
        <f>'Hybrid - Mag - Mirror - Stereo'!#REF!</f>
        <v>#REF!</v>
      </c>
      <c r="B43" s="14" t="str">
        <f t="shared" si="0"/>
        <v/>
      </c>
      <c r="C43" s="162" t="e">
        <f>'Hybrid - Mag - Mirror - Stereo'!#REF!</f>
        <v>#REF!</v>
      </c>
      <c r="D43" s="162" t="e">
        <f>'Hybrid - Mag - Mirror - Stereo'!#REF!</f>
        <v>#REF!</v>
      </c>
      <c r="E43" s="162" t="e">
        <f>'Hybrid - Mag - Mirror - Stereo'!#REF!</f>
        <v>#REF!</v>
      </c>
      <c r="F43" s="162" t="e">
        <f t="shared" si="1"/>
        <v>#REF!</v>
      </c>
      <c r="H43" s="162" t="e">
        <f>'Hybrid - Mag - Mirror - Stereo'!#REF!</f>
        <v>#REF!</v>
      </c>
      <c r="I43" s="162" t="e">
        <f>'Hybrid - Mag - Mirror - Stereo'!#REF!</f>
        <v>#REF!</v>
      </c>
      <c r="K43" s="69"/>
      <c r="L43" s="2"/>
      <c r="M43" s="93"/>
    </row>
    <row r="44" spans="1:13" ht="45" customHeight="1" x14ac:dyDescent="0.25">
      <c r="A44" t="e">
        <f>'Hybrid - Mag - Mirror - Stereo'!#REF!</f>
        <v>#REF!</v>
      </c>
      <c r="B44" s="14" t="str">
        <f t="shared" si="0"/>
        <v/>
      </c>
      <c r="C44" s="162" t="e">
        <f>'Hybrid - Mag - Mirror - Stereo'!#REF!</f>
        <v>#REF!</v>
      </c>
      <c r="D44" s="162" t="e">
        <f>'Hybrid - Mag - Mirror - Stereo'!#REF!</f>
        <v>#REF!</v>
      </c>
      <c r="E44" s="162" t="e">
        <f>'Hybrid - Mag - Mirror - Stereo'!#REF!</f>
        <v>#REF!</v>
      </c>
      <c r="F44" s="162" t="e">
        <f t="shared" si="1"/>
        <v>#REF!</v>
      </c>
      <c r="H44" s="162" t="e">
        <f>'Hybrid - Mag - Mirror - Stereo'!#REF!</f>
        <v>#REF!</v>
      </c>
      <c r="I44" s="162" t="e">
        <f>'Hybrid - Mag - Mirror - Stereo'!#REF!</f>
        <v>#REF!</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e">
        <f>'Hybrid - Mag - Mirror - Stereo'!#REF!</f>
        <v>#REF!</v>
      </c>
      <c r="B49" s="14" t="str">
        <f t="shared" si="0"/>
        <v/>
      </c>
      <c r="C49" s="162" t="e">
        <f>'Hybrid - Mag - Mirror - Stereo'!#REF!</f>
        <v>#REF!</v>
      </c>
      <c r="D49" s="162" t="e">
        <f>'Hybrid - Mag - Mirror - Stereo'!#REF!</f>
        <v>#REF!</v>
      </c>
      <c r="E49" s="162" t="e">
        <f>'Hybrid - Mag - Mirror - Stereo'!#REF!</f>
        <v>#REF!</v>
      </c>
      <c r="F49" s="162" t="e">
        <f t="shared" si="1"/>
        <v>#REF!</v>
      </c>
      <c r="H49" s="162" t="e">
        <f>'Hybrid - Mag - Mirror - Stereo'!#REF!</f>
        <v>#REF!</v>
      </c>
      <c r="I49" s="162" t="e">
        <f>'Hybrid - Mag - Mirror - Stereo'!#REF!</f>
        <v>#REF!</v>
      </c>
      <c r="K49" s="98"/>
      <c r="L49" s="2"/>
      <c r="M49" s="2"/>
    </row>
    <row r="50" spans="1:13" ht="45" customHeight="1" x14ac:dyDescent="0.25">
      <c r="A50" t="e">
        <f>'Hybrid - Mag - Mirror - Stereo'!#REF!</f>
        <v>#REF!</v>
      </c>
      <c r="B50" s="14" t="str">
        <f t="shared" si="0"/>
        <v/>
      </c>
      <c r="C50" s="162" t="e">
        <f>'Hybrid - Mag - Mirror - Stereo'!#REF!</f>
        <v>#REF!</v>
      </c>
      <c r="D50" s="162" t="e">
        <f>'Hybrid - Mag - Mirror - Stereo'!#REF!</f>
        <v>#REF!</v>
      </c>
      <c r="E50" s="162" t="e">
        <f>'Hybrid - Mag - Mirror - Stereo'!#REF!</f>
        <v>#REF!</v>
      </c>
      <c r="F50" s="162" t="e">
        <f t="shared" si="1"/>
        <v>#REF!</v>
      </c>
      <c r="H50" s="162" t="e">
        <f>'Hybrid - Mag - Mirror - Stereo'!#REF!</f>
        <v>#REF!</v>
      </c>
      <c r="I50" s="162" t="e">
        <f>'Hybrid - Mag - Mirror - Stereo'!#REF!</f>
        <v>#REF!</v>
      </c>
      <c r="K50" s="98"/>
      <c r="L50" s="2"/>
      <c r="M50" s="2"/>
    </row>
    <row r="51" spans="1:13" ht="45" customHeight="1" x14ac:dyDescent="0.25">
      <c r="A51" t="e">
        <f>'Hybrid - Mag - Mirror - Stereo'!#REF!</f>
        <v>#REF!</v>
      </c>
      <c r="B51" s="14" t="str">
        <f t="shared" si="0"/>
        <v/>
      </c>
      <c r="C51" s="162" t="e">
        <f>'Hybrid - Mag - Mirror - Stereo'!#REF!</f>
        <v>#REF!</v>
      </c>
      <c r="D51" s="162" t="e">
        <f>'Hybrid - Mag - Mirror - Stereo'!#REF!</f>
        <v>#REF!</v>
      </c>
      <c r="E51" s="162" t="e">
        <f>'Hybrid - Mag - Mirror - Stereo'!#REF!</f>
        <v>#REF!</v>
      </c>
      <c r="F51" s="162" t="e">
        <f t="shared" si="1"/>
        <v>#REF!</v>
      </c>
      <c r="H51" s="162" t="e">
        <f>'Hybrid - Mag - Mirror - Stereo'!#REF!</f>
        <v>#REF!</v>
      </c>
      <c r="I51" s="162" t="e">
        <f>'Hybrid - Mag - Mirror - Stereo'!#REF!</f>
        <v>#REF!</v>
      </c>
      <c r="K51" s="98"/>
      <c r="L51" s="2"/>
      <c r="M51" s="2"/>
    </row>
    <row r="52" spans="1:13" ht="45" customHeight="1" x14ac:dyDescent="0.25">
      <c r="A52" t="e">
        <f>'Hybrid - Mag - Mirror - Stereo'!#REF!</f>
        <v>#REF!</v>
      </c>
      <c r="B52" s="14" t="str">
        <f t="shared" si="0"/>
        <v/>
      </c>
      <c r="C52" s="162" t="e">
        <f>'Hybrid - Mag - Mirror - Stereo'!#REF!</f>
        <v>#REF!</v>
      </c>
      <c r="D52" s="162" t="e">
        <f>'Hybrid - Mag - Mirror - Stereo'!#REF!</f>
        <v>#REF!</v>
      </c>
      <c r="E52" s="162" t="e">
        <f>'Hybrid - Mag - Mirror - Stereo'!#REF!</f>
        <v>#REF!</v>
      </c>
      <c r="F52" s="162" t="e">
        <f t="shared" si="1"/>
        <v>#REF!</v>
      </c>
      <c r="H52" s="162" t="e">
        <f>'Hybrid - Mag - Mirror - Stereo'!#REF!</f>
        <v>#REF!</v>
      </c>
      <c r="I52" s="162" t="e">
        <f>'Hybrid - Mag - Mirror - Stereo'!#REF!</f>
        <v>#REF!</v>
      </c>
      <c r="K52" s="98"/>
      <c r="L52" s="2"/>
      <c r="M52" s="2"/>
    </row>
    <row r="53" spans="1:13" ht="45" customHeight="1" x14ac:dyDescent="0.25">
      <c r="A53" t="e">
        <f>'Hybrid - Mag - Mirror - Stereo'!#REF!</f>
        <v>#REF!</v>
      </c>
      <c r="B53" s="14" t="str">
        <f t="shared" si="0"/>
        <v/>
      </c>
      <c r="C53" s="162" t="e">
        <f>'Hybrid - Mag - Mirror - Stereo'!#REF!</f>
        <v>#REF!</v>
      </c>
      <c r="D53" s="162" t="e">
        <f>'Hybrid - Mag - Mirror - Stereo'!#REF!</f>
        <v>#REF!</v>
      </c>
      <c r="E53" s="162" t="e">
        <f>'Hybrid - Mag - Mirror - Stereo'!#REF!</f>
        <v>#REF!</v>
      </c>
      <c r="F53" s="162" t="e">
        <f t="shared" si="1"/>
        <v>#REF!</v>
      </c>
      <c r="H53" s="162" t="e">
        <f>'Hybrid - Mag - Mirror - Stereo'!#REF!</f>
        <v>#REF!</v>
      </c>
      <c r="I53" s="162" t="e">
        <f>'Hybrid - Mag - Mirror - Stereo'!#REF!</f>
        <v>#REF!</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e">
        <f>'Hybrid - Mag - Mirror - Stereo'!#REF!</f>
        <v>#REF!</v>
      </c>
      <c r="B57" s="14" t="str">
        <f t="shared" si="0"/>
        <v/>
      </c>
      <c r="C57" s="162" t="e">
        <f>'Hybrid - Mag - Mirror - Stereo'!#REF!</f>
        <v>#REF!</v>
      </c>
      <c r="D57" s="162" t="e">
        <f>'Hybrid - Mag - Mirror - Stereo'!#REF!</f>
        <v>#REF!</v>
      </c>
      <c r="E57" s="162" t="e">
        <f>'Hybrid - Mag - Mirror - Stereo'!#REF!</f>
        <v>#REF!</v>
      </c>
      <c r="F57" s="162" t="e">
        <f t="shared" si="1"/>
        <v>#REF!</v>
      </c>
      <c r="H57" s="162" t="e">
        <f>'Hybrid - Mag - Mirror - Stereo'!#REF!</f>
        <v>#REF!</v>
      </c>
      <c r="I57" s="162" t="e">
        <f>'Hybrid - Mag - Mirror - Stereo'!#REF!</f>
        <v>#REF!</v>
      </c>
      <c r="K57" s="94"/>
      <c r="L57" s="2"/>
      <c r="M57" s="2"/>
    </row>
    <row r="58" spans="1:13" ht="45" customHeight="1" x14ac:dyDescent="0.25">
      <c r="A58" t="e">
        <f>'Hybrid - Mag - Mirror - Stereo'!#REF!</f>
        <v>#REF!</v>
      </c>
      <c r="B58" s="14" t="str">
        <f t="shared" si="0"/>
        <v/>
      </c>
      <c r="C58" s="162" t="e">
        <f>'Hybrid - Mag - Mirror - Stereo'!#REF!</f>
        <v>#REF!</v>
      </c>
      <c r="D58" s="162" t="e">
        <f>'Hybrid - Mag - Mirror - Stereo'!#REF!</f>
        <v>#REF!</v>
      </c>
      <c r="E58" s="162" t="e">
        <f>'Hybrid - Mag - Mirror - Stereo'!#REF!</f>
        <v>#REF!</v>
      </c>
      <c r="F58" s="162" t="e">
        <f t="shared" si="1"/>
        <v>#REF!</v>
      </c>
      <c r="H58" s="162" t="e">
        <f>'Hybrid - Mag - Mirror - Stereo'!#REF!</f>
        <v>#REF!</v>
      </c>
      <c r="I58" s="162" t="e">
        <f>'Hybrid - Mag - Mirror - Stereo'!#REF!</f>
        <v>#REF!</v>
      </c>
      <c r="K58" s="94"/>
      <c r="L58" s="2"/>
      <c r="M58" s="2"/>
    </row>
    <row r="59" spans="1:13" ht="45" customHeight="1" x14ac:dyDescent="0.25">
      <c r="A59" t="e">
        <f>'Hybrid - Mag - Mirror - Stereo'!#REF!</f>
        <v>#REF!</v>
      </c>
      <c r="B59" s="14" t="str">
        <f t="shared" si="0"/>
        <v/>
      </c>
      <c r="C59" s="162" t="e">
        <f>'Hybrid - Mag - Mirror - Stereo'!#REF!</f>
        <v>#REF!</v>
      </c>
      <c r="D59" s="162" t="e">
        <f>'Hybrid - Mag - Mirror - Stereo'!#REF!</f>
        <v>#REF!</v>
      </c>
      <c r="E59" s="162" t="e">
        <f>'Hybrid - Mag - Mirror - Stereo'!#REF!</f>
        <v>#REF!</v>
      </c>
      <c r="F59" s="162" t="e">
        <f t="shared" si="1"/>
        <v>#REF!</v>
      </c>
      <c r="H59" s="162" t="e">
        <f>'Hybrid - Mag - Mirror - Stereo'!#REF!</f>
        <v>#REF!</v>
      </c>
      <c r="I59" s="162" t="e">
        <f>'Hybrid - Mag - Mirror - Stereo'!#REF!</f>
        <v>#REF!</v>
      </c>
      <c r="K59" s="94"/>
      <c r="L59" s="2"/>
      <c r="M59" s="2"/>
    </row>
    <row r="60" spans="1:13" ht="45" customHeight="1" x14ac:dyDescent="0.25">
      <c r="A60" t="e">
        <f>'Hybrid - Mag - Mirror - Stereo'!#REF!</f>
        <v>#REF!</v>
      </c>
      <c r="B60" s="14" t="str">
        <f t="shared" si="0"/>
        <v/>
      </c>
      <c r="C60" s="162" t="e">
        <f>'Hybrid - Mag - Mirror - Stereo'!#REF!</f>
        <v>#REF!</v>
      </c>
      <c r="D60" s="162" t="e">
        <f>'Hybrid - Mag - Mirror - Stereo'!#REF!</f>
        <v>#REF!</v>
      </c>
      <c r="E60" s="162" t="e">
        <f>'Hybrid - Mag - Mirror - Stereo'!#REF!</f>
        <v>#REF!</v>
      </c>
      <c r="F60" s="162" t="e">
        <f t="shared" si="1"/>
        <v>#REF!</v>
      </c>
      <c r="H60" s="162" t="e">
        <f>'Hybrid - Mag - Mirror - Stereo'!#REF!</f>
        <v>#REF!</v>
      </c>
      <c r="I60" s="162" t="e">
        <f>'Hybrid - Mag - Mirror - Stereo'!#REF!</f>
        <v>#REF!</v>
      </c>
      <c r="K60" s="94"/>
      <c r="L60" s="2"/>
      <c r="M60" s="2"/>
    </row>
    <row r="61" spans="1:13" ht="45" customHeight="1" x14ac:dyDescent="0.25">
      <c r="A61" t="e">
        <f>'Hybrid - Mag - Mirror - Stereo'!#REF!</f>
        <v>#REF!</v>
      </c>
      <c r="B61" s="14" t="str">
        <f t="shared" si="0"/>
        <v/>
      </c>
      <c r="C61" s="162" t="e">
        <f>'Hybrid - Mag - Mirror - Stereo'!#REF!</f>
        <v>#REF!</v>
      </c>
      <c r="D61" s="162" t="e">
        <f>'Hybrid - Mag - Mirror - Stereo'!#REF!</f>
        <v>#REF!</v>
      </c>
      <c r="E61" s="162" t="e">
        <f>'Hybrid - Mag - Mirror - Stereo'!#REF!</f>
        <v>#REF!</v>
      </c>
      <c r="F61" s="162" t="e">
        <f t="shared" si="1"/>
        <v>#REF!</v>
      </c>
      <c r="H61" s="162" t="e">
        <f>'Hybrid - Mag - Mirror - Stereo'!#REF!</f>
        <v>#REF!</v>
      </c>
      <c r="I61" s="162" t="e">
        <f>'Hybrid - Mag - Mirror - Stereo'!#REF!</f>
        <v>#REF!</v>
      </c>
      <c r="K61" s="94"/>
      <c r="L61" s="2"/>
      <c r="M61" s="2"/>
    </row>
    <row r="62" spans="1:13" ht="45" customHeight="1" x14ac:dyDescent="0.25">
      <c r="A62" t="e">
        <f>'Hybrid - Mag - Mirror - Stereo'!#REF!</f>
        <v>#REF!</v>
      </c>
      <c r="B62" s="14" t="str">
        <f t="shared" si="0"/>
        <v/>
      </c>
      <c r="C62" s="162" t="e">
        <f>'Hybrid - Mag - Mirror - Stereo'!#REF!</f>
        <v>#REF!</v>
      </c>
      <c r="D62" s="162" t="e">
        <f>'Hybrid - Mag - Mirror - Stereo'!#REF!</f>
        <v>#REF!</v>
      </c>
      <c r="E62" s="162" t="e">
        <f>'Hybrid - Mag - Mirror - Stereo'!#REF!</f>
        <v>#REF!</v>
      </c>
      <c r="F62" s="162" t="e">
        <f t="shared" si="1"/>
        <v>#REF!</v>
      </c>
      <c r="H62" s="162" t="e">
        <f>'Hybrid - Mag - Mirror - Stereo'!#REF!</f>
        <v>#REF!</v>
      </c>
      <c r="I62" s="162" t="e">
        <f>'Hybrid - Mag - Mirror - Stereo'!#REF!</f>
        <v>#REF!</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e">
        <f>'Hybrid - Mag - Mirror - Stereo'!#REF!</f>
        <v>#REF!</v>
      </c>
      <c r="B66" s="14" t="str">
        <f t="shared" si="0"/>
        <v/>
      </c>
      <c r="C66" s="162" t="e">
        <f>'Hybrid - Mag - Mirror - Stereo'!#REF!</f>
        <v>#REF!</v>
      </c>
      <c r="D66" s="162" t="e">
        <f>'Hybrid - Mag - Mirror - Stereo'!#REF!</f>
        <v>#REF!</v>
      </c>
      <c r="E66" s="162" t="e">
        <f>'Hybrid - Mag - Mirror - Stereo'!#REF!</f>
        <v>#REF!</v>
      </c>
      <c r="F66" s="162" t="e">
        <f t="shared" si="1"/>
        <v>#REF!</v>
      </c>
      <c r="H66" s="162" t="e">
        <f>'Hybrid - Mag - Mirror - Stereo'!#REF!</f>
        <v>#REF!</v>
      </c>
      <c r="I66" s="162" t="e">
        <f>'Hybrid - Mag - Mirror - Stereo'!#REF!</f>
        <v>#REF!</v>
      </c>
      <c r="K66" s="94"/>
      <c r="L66" s="2"/>
      <c r="M66" s="2"/>
    </row>
    <row r="67" spans="1:13" ht="45" customHeight="1" x14ac:dyDescent="0.25">
      <c r="A67" t="e">
        <f>'Hybrid - Mag - Mirror - Stereo'!#REF!</f>
        <v>#REF!</v>
      </c>
      <c r="B67" s="14" t="str">
        <f t="shared" si="0"/>
        <v/>
      </c>
      <c r="C67" s="162" t="e">
        <f>'Hybrid - Mag - Mirror - Stereo'!#REF!</f>
        <v>#REF!</v>
      </c>
      <c r="D67" s="162" t="e">
        <f>'Hybrid - Mag - Mirror - Stereo'!#REF!</f>
        <v>#REF!</v>
      </c>
      <c r="E67" s="162" t="e">
        <f>'Hybrid - Mag - Mirror - Stereo'!#REF!</f>
        <v>#REF!</v>
      </c>
      <c r="F67" s="162" t="e">
        <f t="shared" si="1"/>
        <v>#REF!</v>
      </c>
      <c r="H67" s="162" t="e">
        <f>'Hybrid - Mag - Mirror - Stereo'!#REF!</f>
        <v>#REF!</v>
      </c>
      <c r="I67" s="162" t="e">
        <f>'Hybrid - Mag - Mirror - Stereo'!#REF!</f>
        <v>#REF!</v>
      </c>
      <c r="K67" s="94"/>
      <c r="L67" s="2"/>
      <c r="M67" s="2"/>
    </row>
    <row r="68" spans="1:13" ht="45" customHeight="1" x14ac:dyDescent="0.25">
      <c r="A68" t="e">
        <f>'Hybrid - Mag - Mirror - Stereo'!#REF!</f>
        <v>#REF!</v>
      </c>
      <c r="B68" s="14" t="str">
        <f t="shared" ref="B68:B113" si="2">IF(ISNUMBER(SEARCH("_LV",A68)),LEFT(A68,FIND("_LV",A68)-1),"")</f>
        <v/>
      </c>
      <c r="C68" s="162" t="e">
        <f>'Hybrid - Mag - Mirror - Stereo'!#REF!</f>
        <v>#REF!</v>
      </c>
      <c r="D68" s="162" t="e">
        <f>'Hybrid - Mag - Mirror - Stereo'!#REF!</f>
        <v>#REF!</v>
      </c>
      <c r="E68" s="162" t="e">
        <f>'Hybrid - Mag - Mirror - Stereo'!#REF!</f>
        <v>#REF!</v>
      </c>
      <c r="F68" s="162" t="e">
        <f t="shared" si="1"/>
        <v>#REF!</v>
      </c>
      <c r="H68" s="162" t="e">
        <f>'Hybrid - Mag - Mirror - Stereo'!#REF!</f>
        <v>#REF!</v>
      </c>
      <c r="I68" s="162" t="e">
        <f>'Hybrid - Mag - Mirror - Stereo'!#REF!</f>
        <v>#REF!</v>
      </c>
      <c r="K68" s="94"/>
      <c r="L68" s="2"/>
      <c r="M68" s="2"/>
    </row>
    <row r="69" spans="1:13" ht="45" customHeight="1" x14ac:dyDescent="0.25">
      <c r="A69" t="e">
        <f>'Hybrid - Mag - Mirror - Stereo'!#REF!</f>
        <v>#REF!</v>
      </c>
      <c r="B69" s="14" t="str">
        <f t="shared" si="2"/>
        <v/>
      </c>
      <c r="C69" s="162" t="e">
        <f>'Hybrid - Mag - Mirror - Stereo'!#REF!</f>
        <v>#REF!</v>
      </c>
      <c r="D69" s="162" t="e">
        <f>'Hybrid - Mag - Mirror - Stereo'!#REF!</f>
        <v>#REF!</v>
      </c>
      <c r="E69" s="162" t="e">
        <f>'Hybrid - Mag - Mirror - Stereo'!#REF!</f>
        <v>#REF!</v>
      </c>
      <c r="F69" s="162" t="e">
        <f t="shared" ref="F69:F113" si="3">CONCATENATE(D69,"   ",E69)</f>
        <v>#REF!</v>
      </c>
      <c r="H69" s="162" t="e">
        <f>'Hybrid - Mag - Mirror - Stereo'!#REF!</f>
        <v>#REF!</v>
      </c>
      <c r="I69" s="162" t="e">
        <f>'Hybrid - Mag - Mirror - Stereo'!#REF!</f>
        <v>#REF!</v>
      </c>
      <c r="K69" s="94"/>
      <c r="L69" s="2"/>
      <c r="M69" s="2"/>
    </row>
    <row r="70" spans="1:13" ht="45" customHeight="1" x14ac:dyDescent="0.25">
      <c r="A70" t="e">
        <f>'Hybrid - Mag - Mirror - Stereo'!#REF!</f>
        <v>#REF!</v>
      </c>
      <c r="B70" s="14" t="str">
        <f t="shared" si="2"/>
        <v/>
      </c>
      <c r="C70" s="162" t="e">
        <f>'Hybrid - Mag - Mirror - Stereo'!#REF!</f>
        <v>#REF!</v>
      </c>
      <c r="D70" s="162" t="e">
        <f>'Hybrid - Mag - Mirror - Stereo'!#REF!</f>
        <v>#REF!</v>
      </c>
      <c r="E70" s="162" t="e">
        <f>'Hybrid - Mag - Mirror - Stereo'!#REF!</f>
        <v>#REF!</v>
      </c>
      <c r="F70" s="162" t="e">
        <f t="shared" si="3"/>
        <v>#REF!</v>
      </c>
      <c r="H70" s="162" t="e">
        <f>'Hybrid - Mag - Mirror - Stereo'!#REF!</f>
        <v>#REF!</v>
      </c>
      <c r="I70" s="162" t="e">
        <f>'Hybrid - Mag - Mirror - Stereo'!#REF!</f>
        <v>#REF!</v>
      </c>
      <c r="K70" s="94"/>
      <c r="L70" s="2"/>
      <c r="M70" s="2"/>
    </row>
    <row r="71" spans="1:13" ht="45" customHeight="1" x14ac:dyDescent="0.25">
      <c r="A71" t="e">
        <f>'Hybrid - Mag - Mirror - Stereo'!#REF!</f>
        <v>#REF!</v>
      </c>
      <c r="B71" s="14" t="str">
        <f t="shared" si="2"/>
        <v/>
      </c>
      <c r="C71" s="162" t="e">
        <f>'Hybrid - Mag - Mirror - Stereo'!#REF!</f>
        <v>#REF!</v>
      </c>
      <c r="D71" s="162" t="e">
        <f>'Hybrid - Mag - Mirror - Stereo'!#REF!</f>
        <v>#REF!</v>
      </c>
      <c r="E71" s="162" t="e">
        <f>'Hybrid - Mag - Mirror - Stereo'!#REF!</f>
        <v>#REF!</v>
      </c>
      <c r="F71" s="162" t="e">
        <f t="shared" si="3"/>
        <v>#REF!</v>
      </c>
      <c r="H71" s="162" t="e">
        <f>'Hybrid - Mag - Mirror - Stereo'!#REF!</f>
        <v>#REF!</v>
      </c>
      <c r="I71" s="162" t="e">
        <f>'Hybrid - Mag - Mirror - Stereo'!#REF!</f>
        <v>#REF!</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e">
        <f>'Hybrid - Mag - Mirror - Stereo'!#REF!</f>
        <v>#REF!</v>
      </c>
      <c r="B75" s="14" t="str">
        <f t="shared" si="2"/>
        <v/>
      </c>
      <c r="C75" s="162" t="e">
        <f>'Hybrid - Mag - Mirror - Stereo'!#REF!</f>
        <v>#REF!</v>
      </c>
      <c r="D75" s="162" t="e">
        <f>'Hybrid - Mag - Mirror - Stereo'!#REF!</f>
        <v>#REF!</v>
      </c>
      <c r="E75" s="162" t="e">
        <f>'Hybrid - Mag - Mirror - Stereo'!#REF!</f>
        <v>#REF!</v>
      </c>
      <c r="F75" s="162" t="e">
        <f t="shared" si="3"/>
        <v>#REF!</v>
      </c>
      <c r="H75" s="162" t="e">
        <f>'Hybrid - Mag - Mirror - Stereo'!#REF!</f>
        <v>#REF!</v>
      </c>
      <c r="I75" s="162" t="e">
        <f>'Hybrid - Mag - Mirror - Stereo'!#REF!</f>
        <v>#REF!</v>
      </c>
      <c r="K75" s="69"/>
      <c r="L75" s="2"/>
      <c r="M75" s="94"/>
    </row>
    <row r="76" spans="1:13" ht="45" customHeight="1" x14ac:dyDescent="0.25">
      <c r="A76" t="e">
        <f>'Hybrid - Mag - Mirror - Stereo'!#REF!</f>
        <v>#REF!</v>
      </c>
      <c r="B76" s="14" t="str">
        <f t="shared" si="2"/>
        <v/>
      </c>
      <c r="C76" s="162" t="e">
        <f>'Hybrid - Mag - Mirror - Stereo'!#REF!</f>
        <v>#REF!</v>
      </c>
      <c r="D76" s="162" t="e">
        <f>'Hybrid - Mag - Mirror - Stereo'!#REF!</f>
        <v>#REF!</v>
      </c>
      <c r="E76" s="162" t="e">
        <f>'Hybrid - Mag - Mirror - Stereo'!#REF!</f>
        <v>#REF!</v>
      </c>
      <c r="F76" s="162" t="e">
        <f t="shared" si="3"/>
        <v>#REF!</v>
      </c>
      <c r="H76" s="162" t="e">
        <f>'Hybrid - Mag - Mirror - Stereo'!#REF!</f>
        <v>#REF!</v>
      </c>
      <c r="I76" s="162" t="e">
        <f>'Hybrid - Mag - Mirror - Stereo'!#REF!</f>
        <v>#REF!</v>
      </c>
      <c r="K76" s="86"/>
      <c r="L76" s="2"/>
      <c r="M76" s="94"/>
    </row>
    <row r="77" spans="1:13" ht="45" customHeight="1" x14ac:dyDescent="0.25">
      <c r="A77" t="e">
        <f>'Hybrid - Mag - Mirror - Stereo'!#REF!</f>
        <v>#REF!</v>
      </c>
      <c r="B77" s="14" t="str">
        <f t="shared" si="2"/>
        <v/>
      </c>
      <c r="C77" s="162" t="e">
        <f>'Hybrid - Mag - Mirror - Stereo'!#REF!</f>
        <v>#REF!</v>
      </c>
      <c r="D77" s="162" t="e">
        <f>'Hybrid - Mag - Mirror - Stereo'!#REF!</f>
        <v>#REF!</v>
      </c>
      <c r="E77" s="162" t="e">
        <f>'Hybrid - Mag - Mirror - Stereo'!#REF!</f>
        <v>#REF!</v>
      </c>
      <c r="F77" s="162" t="e">
        <f t="shared" si="3"/>
        <v>#REF!</v>
      </c>
      <c r="H77" s="162" t="e">
        <f>'Hybrid - Mag - Mirror - Stereo'!#REF!</f>
        <v>#REF!</v>
      </c>
      <c r="I77" s="162" t="e">
        <f>'Hybrid - Mag - Mirror - Stereo'!#REF!</f>
        <v>#REF!</v>
      </c>
      <c r="K77" s="69"/>
      <c r="L77" s="2"/>
      <c r="M77" s="93"/>
    </row>
    <row r="78" spans="1:13" ht="45" customHeight="1" x14ac:dyDescent="0.25">
      <c r="A78" t="e">
        <f>'Hybrid - Mag - Mirror - Stereo'!#REF!</f>
        <v>#REF!</v>
      </c>
      <c r="B78" s="14" t="str">
        <f t="shared" si="2"/>
        <v/>
      </c>
      <c r="C78" s="162" t="e">
        <f>'Hybrid - Mag - Mirror - Stereo'!#REF!</f>
        <v>#REF!</v>
      </c>
      <c r="D78" s="162" t="e">
        <f>'Hybrid - Mag - Mirror - Stereo'!#REF!</f>
        <v>#REF!</v>
      </c>
      <c r="E78" s="162" t="e">
        <f>'Hybrid - Mag - Mirror - Stereo'!#REF!</f>
        <v>#REF!</v>
      </c>
      <c r="F78" s="162" t="e">
        <f t="shared" si="3"/>
        <v>#REF!</v>
      </c>
      <c r="H78" s="162" t="e">
        <f>'Hybrid - Mag - Mirror - Stereo'!#REF!</f>
        <v>#REF!</v>
      </c>
      <c r="I78" s="162" t="e">
        <f>'Hybrid - Mag - Mirror - Stereo'!#REF!</f>
        <v>#REF!</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e">
        <f>'Hybrid - Mag - Mirror - Stereo'!#REF!</f>
        <v>#REF!</v>
      </c>
      <c r="B84" s="14" t="str">
        <f t="shared" si="2"/>
        <v/>
      </c>
      <c r="C84" s="162" t="e">
        <f>'Hybrid - Mag - Mirror - Stereo'!#REF!</f>
        <v>#REF!</v>
      </c>
      <c r="D84" s="162" t="e">
        <f>'Hybrid - Mag - Mirror - Stereo'!#REF!</f>
        <v>#REF!</v>
      </c>
      <c r="E84" s="162" t="e">
        <f>'Hybrid - Mag - Mirror - Stereo'!#REF!</f>
        <v>#REF!</v>
      </c>
      <c r="F84" s="162" t="e">
        <f t="shared" si="3"/>
        <v>#REF!</v>
      </c>
      <c r="H84" s="162" t="e">
        <f>'Hybrid - Mag - Mirror - Stereo'!#REF!</f>
        <v>#REF!</v>
      </c>
      <c r="I84" s="162" t="e">
        <f>'Hybrid - Mag - Mirror - Stereo'!#REF!</f>
        <v>#REF!</v>
      </c>
      <c r="K84" s="94"/>
      <c r="L84" s="2"/>
      <c r="M84" s="2"/>
    </row>
    <row r="85" spans="1:13" ht="45" customHeight="1" x14ac:dyDescent="0.25">
      <c r="A85" t="e">
        <f>'Hybrid - Mag - Mirror - Stereo'!#REF!</f>
        <v>#REF!</v>
      </c>
      <c r="B85" s="14" t="str">
        <f t="shared" si="2"/>
        <v/>
      </c>
      <c r="C85" s="162" t="e">
        <f>'Hybrid - Mag - Mirror - Stereo'!#REF!</f>
        <v>#REF!</v>
      </c>
      <c r="D85" s="162" t="e">
        <f>'Hybrid - Mag - Mirror - Stereo'!#REF!</f>
        <v>#REF!</v>
      </c>
      <c r="E85" s="162" t="e">
        <f>'Hybrid - Mag - Mirror - Stereo'!#REF!</f>
        <v>#REF!</v>
      </c>
      <c r="F85" s="162" t="e">
        <f t="shared" si="3"/>
        <v>#REF!</v>
      </c>
      <c r="H85" s="162" t="e">
        <f>'Hybrid - Mag - Mirror - Stereo'!#REF!</f>
        <v>#REF!</v>
      </c>
      <c r="I85" s="162" t="e">
        <f>'Hybrid - Mag - Mirror - Stereo'!#REF!</f>
        <v>#REF!</v>
      </c>
      <c r="K85" s="94"/>
      <c r="L85" s="2"/>
      <c r="M85" s="2"/>
    </row>
    <row r="86" spans="1:13" ht="45" customHeight="1" x14ac:dyDescent="0.25">
      <c r="A86" t="e">
        <f>'Hybrid - Mag - Mirror - Stereo'!#REF!</f>
        <v>#REF!</v>
      </c>
      <c r="B86" s="14" t="str">
        <f t="shared" si="2"/>
        <v/>
      </c>
      <c r="C86" s="162" t="e">
        <f>'Hybrid - Mag - Mirror - Stereo'!#REF!</f>
        <v>#REF!</v>
      </c>
      <c r="D86" s="162" t="e">
        <f>'Hybrid - Mag - Mirror - Stereo'!#REF!</f>
        <v>#REF!</v>
      </c>
      <c r="E86" s="162" t="e">
        <f>'Hybrid - Mag - Mirror - Stereo'!#REF!</f>
        <v>#REF!</v>
      </c>
      <c r="F86" s="162" t="e">
        <f t="shared" si="3"/>
        <v>#REF!</v>
      </c>
      <c r="H86" s="162" t="e">
        <f>'Hybrid - Mag - Mirror - Stereo'!#REF!</f>
        <v>#REF!</v>
      </c>
      <c r="I86" s="162" t="e">
        <f>'Hybrid - Mag - Mirror - Stereo'!#REF!</f>
        <v>#REF!</v>
      </c>
      <c r="K86" s="94"/>
      <c r="L86" s="2"/>
      <c r="M86" s="2"/>
    </row>
    <row r="87" spans="1:13" ht="45" customHeight="1" x14ac:dyDescent="0.25">
      <c r="A87" t="e">
        <f>'Hybrid - Mag - Mirror - Stereo'!#REF!</f>
        <v>#REF!</v>
      </c>
      <c r="B87" s="14" t="str">
        <f t="shared" si="2"/>
        <v/>
      </c>
      <c r="C87" s="162" t="e">
        <f>'Hybrid - Mag - Mirror - Stereo'!#REF!</f>
        <v>#REF!</v>
      </c>
      <c r="D87" s="162" t="e">
        <f>'Hybrid - Mag - Mirror - Stereo'!#REF!</f>
        <v>#REF!</v>
      </c>
      <c r="E87" s="162" t="e">
        <f>'Hybrid - Mag - Mirror - Stereo'!#REF!</f>
        <v>#REF!</v>
      </c>
      <c r="F87" s="162" t="e">
        <f t="shared" si="3"/>
        <v>#REF!</v>
      </c>
      <c r="H87" s="162" t="e">
        <f>'Hybrid - Mag - Mirror - Stereo'!#REF!</f>
        <v>#REF!</v>
      </c>
      <c r="I87" s="162" t="e">
        <f>'Hybrid - Mag - Mirror - Stereo'!#REF!</f>
        <v>#REF!</v>
      </c>
      <c r="K87" s="94"/>
      <c r="L87" s="2"/>
      <c r="M87" s="2"/>
    </row>
    <row r="88" spans="1:13" ht="45" customHeight="1" x14ac:dyDescent="0.25">
      <c r="A88" t="e">
        <f>'Hybrid - Mag - Mirror - Stereo'!#REF!</f>
        <v>#REF!</v>
      </c>
      <c r="B88" s="14" t="str">
        <f t="shared" si="2"/>
        <v/>
      </c>
      <c r="C88" s="162" t="e">
        <f>'Hybrid - Mag - Mirror - Stereo'!#REF!</f>
        <v>#REF!</v>
      </c>
      <c r="D88" s="162" t="e">
        <f>'Hybrid - Mag - Mirror - Stereo'!#REF!</f>
        <v>#REF!</v>
      </c>
      <c r="E88" s="162" t="e">
        <f>'Hybrid - Mag - Mirror - Stereo'!#REF!</f>
        <v>#REF!</v>
      </c>
      <c r="F88" s="162" t="e">
        <f t="shared" si="3"/>
        <v>#REF!</v>
      </c>
      <c r="H88" s="162" t="e">
        <f>'Hybrid - Mag - Mirror - Stereo'!#REF!</f>
        <v>#REF!</v>
      </c>
      <c r="I88" s="162" t="e">
        <f>'Hybrid - Mag - Mirror - Stereo'!#REF!</f>
        <v>#REF!</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e">
        <f>'Hybrid - Mag - Mirror - Stereo'!#REF!</f>
        <v>#REF!</v>
      </c>
      <c r="B92" s="14" t="str">
        <f t="shared" si="2"/>
        <v/>
      </c>
      <c r="C92" s="162" t="e">
        <f>'Hybrid - Mag - Mirror - Stereo'!#REF!</f>
        <v>#REF!</v>
      </c>
      <c r="D92" s="162" t="e">
        <f>'Hybrid - Mag - Mirror - Stereo'!#REF!</f>
        <v>#REF!</v>
      </c>
      <c r="E92" s="162" t="e">
        <f>'Hybrid - Mag - Mirror - Stereo'!#REF!</f>
        <v>#REF!</v>
      </c>
      <c r="F92" s="162" t="e">
        <f t="shared" si="3"/>
        <v>#REF!</v>
      </c>
      <c r="H92" s="162" t="e">
        <f>'Hybrid - Mag - Mirror - Stereo'!#REF!</f>
        <v>#REF!</v>
      </c>
      <c r="I92" s="162" t="e">
        <f>'Hybrid - Mag - Mirror - Stereo'!#REF!</f>
        <v>#REF!</v>
      </c>
      <c r="K92" s="94"/>
      <c r="L92" s="2"/>
      <c r="M92" s="2"/>
    </row>
    <row r="93" spans="1:13" ht="45" customHeight="1" x14ac:dyDescent="0.25">
      <c r="A93" t="e">
        <f>'Hybrid - Mag - Mirror - Stereo'!#REF!</f>
        <v>#REF!</v>
      </c>
      <c r="B93" s="14" t="str">
        <f t="shared" si="2"/>
        <v/>
      </c>
      <c r="C93" s="162" t="e">
        <f>'Hybrid - Mag - Mirror - Stereo'!#REF!</f>
        <v>#REF!</v>
      </c>
      <c r="D93" s="162" t="e">
        <f>'Hybrid - Mag - Mirror - Stereo'!#REF!</f>
        <v>#REF!</v>
      </c>
      <c r="E93" s="162" t="e">
        <f>'Hybrid - Mag - Mirror - Stereo'!#REF!</f>
        <v>#REF!</v>
      </c>
      <c r="F93" s="162" t="e">
        <f t="shared" si="3"/>
        <v>#REF!</v>
      </c>
      <c r="H93" s="162" t="e">
        <f>'Hybrid - Mag - Mirror - Stereo'!#REF!</f>
        <v>#REF!</v>
      </c>
      <c r="I93" s="162" t="e">
        <f>'Hybrid - Mag - Mirror - Stereo'!#REF!</f>
        <v>#REF!</v>
      </c>
      <c r="K93" s="94"/>
      <c r="L93" s="2"/>
      <c r="M93" s="2"/>
    </row>
    <row r="94" spans="1:13" ht="45" customHeight="1" x14ac:dyDescent="0.25">
      <c r="A94" t="e">
        <f>'Hybrid - Mag - Mirror - Stereo'!#REF!</f>
        <v>#REF!</v>
      </c>
      <c r="B94" s="14" t="str">
        <f t="shared" si="2"/>
        <v/>
      </c>
      <c r="C94" s="162" t="e">
        <f>'Hybrid - Mag - Mirror - Stereo'!#REF!</f>
        <v>#REF!</v>
      </c>
      <c r="D94" s="162" t="e">
        <f>'Hybrid - Mag - Mirror - Stereo'!#REF!</f>
        <v>#REF!</v>
      </c>
      <c r="E94" s="162" t="e">
        <f>'Hybrid - Mag - Mirror - Stereo'!#REF!</f>
        <v>#REF!</v>
      </c>
      <c r="F94" s="162" t="e">
        <f t="shared" si="3"/>
        <v>#REF!</v>
      </c>
      <c r="H94" s="162" t="e">
        <f>'Hybrid - Mag - Mirror - Stereo'!#REF!</f>
        <v>#REF!</v>
      </c>
      <c r="I94" s="162" t="e">
        <f>'Hybrid - Mag - Mirror - Stereo'!#REF!</f>
        <v>#REF!</v>
      </c>
      <c r="K94" s="94"/>
      <c r="L94" s="2"/>
      <c r="M94" s="84"/>
    </row>
    <row r="95" spans="1:13" ht="45" customHeight="1" x14ac:dyDescent="0.25">
      <c r="A95" t="e">
        <f>'Hybrid - Mag - Mirror - Stereo'!#REF!</f>
        <v>#REF!</v>
      </c>
      <c r="B95" s="14" t="str">
        <f t="shared" si="2"/>
        <v/>
      </c>
      <c r="C95" s="162" t="e">
        <f>'Hybrid - Mag - Mirror - Stereo'!#REF!</f>
        <v>#REF!</v>
      </c>
      <c r="D95" s="162" t="e">
        <f>'Hybrid - Mag - Mirror - Stereo'!#REF!</f>
        <v>#REF!</v>
      </c>
      <c r="E95" s="162" t="e">
        <f>'Hybrid - Mag - Mirror - Stereo'!#REF!</f>
        <v>#REF!</v>
      </c>
      <c r="F95" s="162" t="e">
        <f t="shared" si="3"/>
        <v>#REF!</v>
      </c>
      <c r="H95" s="162" t="e">
        <f>'Hybrid - Mag - Mirror - Stereo'!#REF!</f>
        <v>#REF!</v>
      </c>
      <c r="I95" s="162" t="e">
        <f>'Hybrid - Mag - Mirror - Stereo'!#REF!</f>
        <v>#REF!</v>
      </c>
      <c r="K95" s="94"/>
      <c r="L95" s="2"/>
      <c r="M95" s="2"/>
    </row>
    <row r="96" spans="1:13" ht="45" customHeight="1" x14ac:dyDescent="0.25">
      <c r="A96" t="e">
        <f>'Hybrid - Mag - Mirror - Stereo'!#REF!</f>
        <v>#REF!</v>
      </c>
      <c r="B96" s="14" t="str">
        <f t="shared" si="2"/>
        <v/>
      </c>
      <c r="C96" s="162" t="e">
        <f>'Hybrid - Mag - Mirror - Stereo'!#REF!</f>
        <v>#REF!</v>
      </c>
      <c r="D96" s="162" t="e">
        <f>'Hybrid - Mag - Mirror - Stereo'!#REF!</f>
        <v>#REF!</v>
      </c>
      <c r="E96" s="162" t="e">
        <f>'Hybrid - Mag - Mirror - Stereo'!#REF!</f>
        <v>#REF!</v>
      </c>
      <c r="F96" s="162" t="e">
        <f t="shared" si="3"/>
        <v>#REF!</v>
      </c>
      <c r="H96" s="162" t="e">
        <f>'Hybrid - Mag - Mirror - Stereo'!#REF!</f>
        <v>#REF!</v>
      </c>
      <c r="I96" s="162" t="e">
        <f>'Hybrid - Mag - Mirror - Stereo'!#REF!</f>
        <v>#REF!</v>
      </c>
      <c r="K96" s="94"/>
      <c r="L96" s="2"/>
      <c r="M96" s="2"/>
    </row>
    <row r="97" spans="1:13" ht="45" customHeight="1" x14ac:dyDescent="0.25">
      <c r="A97" t="e">
        <f>'Hybrid - Mag - Mirror - Stereo'!#REF!</f>
        <v>#REF!</v>
      </c>
      <c r="B97" s="14" t="str">
        <f t="shared" si="2"/>
        <v/>
      </c>
      <c r="C97" s="162" t="e">
        <f>'Hybrid - Mag - Mirror - Stereo'!#REF!</f>
        <v>#REF!</v>
      </c>
      <c r="D97" s="162" t="e">
        <f>'Hybrid - Mag - Mirror - Stereo'!#REF!</f>
        <v>#REF!</v>
      </c>
      <c r="E97" s="162" t="e">
        <f>'Hybrid - Mag - Mirror - Stereo'!#REF!</f>
        <v>#REF!</v>
      </c>
      <c r="F97" s="162" t="e">
        <f t="shared" si="3"/>
        <v>#REF!</v>
      </c>
      <c r="H97" s="162" t="e">
        <f>'Hybrid - Mag - Mirror - Stereo'!#REF!</f>
        <v>#REF!</v>
      </c>
      <c r="I97" s="162" t="e">
        <f>'Hybrid - Mag - Mirror - Stereo'!#REF!</f>
        <v>#REF!</v>
      </c>
      <c r="K97" s="94"/>
      <c r="L97" s="2"/>
      <c r="M97" s="2"/>
    </row>
    <row r="98" spans="1:13" ht="12" customHeight="1" x14ac:dyDescent="0.25"/>
    <row r="99" spans="1:13" ht="13.5" customHeight="1" x14ac:dyDescent="0.25"/>
    <row r="100" spans="1:13" ht="14.25" customHeight="1" x14ac:dyDescent="0.25"/>
    <row r="101" spans="1:13" ht="45" customHeight="1" x14ac:dyDescent="0.25">
      <c r="A101" t="e">
        <f>'Hybrid - Mag - Mirror - Stereo'!#REF!</f>
        <v>#REF!</v>
      </c>
      <c r="B101" s="14" t="str">
        <f t="shared" si="2"/>
        <v/>
      </c>
      <c r="C101" s="162" t="e">
        <f>'Hybrid - Mag - Mirror - Stereo'!#REF!</f>
        <v>#REF!</v>
      </c>
      <c r="D101" s="162" t="e">
        <f>'Hybrid - Mag - Mirror - Stereo'!#REF!</f>
        <v>#REF!</v>
      </c>
      <c r="E101" s="162" t="e">
        <f>'Hybrid - Mag - Mirror - Stereo'!#REF!</f>
        <v>#REF!</v>
      </c>
      <c r="F101" s="162" t="e">
        <f t="shared" si="3"/>
        <v>#REF!</v>
      </c>
      <c r="H101" s="162" t="e">
        <f>'Hybrid - Mag - Mirror - Stereo'!#REF!</f>
        <v>#REF!</v>
      </c>
      <c r="I101" s="162" t="e">
        <f>'Hybrid - Mag - Mirror - Stereo'!#REF!</f>
        <v>#REF!</v>
      </c>
      <c r="K101" s="94"/>
      <c r="L101" s="2"/>
      <c r="M101" s="2"/>
    </row>
    <row r="102" spans="1:13" ht="45" customHeight="1" x14ac:dyDescent="0.25">
      <c r="A102" t="e">
        <f>'Hybrid - Mag - Mirror - Stereo'!#REF!</f>
        <v>#REF!</v>
      </c>
      <c r="B102" s="14" t="str">
        <f t="shared" si="2"/>
        <v/>
      </c>
      <c r="C102" s="162" t="e">
        <f>'Hybrid - Mag - Mirror - Stereo'!#REF!</f>
        <v>#REF!</v>
      </c>
      <c r="D102" s="162" t="e">
        <f>'Hybrid - Mag - Mirror - Stereo'!#REF!</f>
        <v>#REF!</v>
      </c>
      <c r="E102" s="162" t="e">
        <f>'Hybrid - Mag - Mirror - Stereo'!#REF!</f>
        <v>#REF!</v>
      </c>
      <c r="F102" s="162" t="e">
        <f t="shared" si="3"/>
        <v>#REF!</v>
      </c>
      <c r="H102" s="162" t="e">
        <f>'Hybrid - Mag - Mirror - Stereo'!#REF!</f>
        <v>#REF!</v>
      </c>
      <c r="I102" s="162" t="e">
        <f>'Hybrid - Mag - Mirror - Stereo'!#REF!</f>
        <v>#REF!</v>
      </c>
      <c r="K102" s="93"/>
      <c r="L102" s="2"/>
      <c r="M102" s="2"/>
    </row>
    <row r="103" spans="1:13" ht="45" customHeight="1" x14ac:dyDescent="0.25">
      <c r="A103" t="e">
        <f>'Hybrid - Mag - Mirror - Stereo'!#REF!</f>
        <v>#REF!</v>
      </c>
      <c r="B103" s="14" t="str">
        <f t="shared" si="2"/>
        <v/>
      </c>
      <c r="C103" s="162" t="e">
        <f>'Hybrid - Mag - Mirror - Stereo'!#REF!</f>
        <v>#REF!</v>
      </c>
      <c r="D103" s="162" t="e">
        <f>'Hybrid - Mag - Mirror - Stereo'!#REF!</f>
        <v>#REF!</v>
      </c>
      <c r="E103" s="162" t="e">
        <f>'Hybrid - Mag - Mirror - Stereo'!#REF!</f>
        <v>#REF!</v>
      </c>
      <c r="F103" s="162" t="e">
        <f t="shared" si="3"/>
        <v>#REF!</v>
      </c>
      <c r="H103" s="162" t="e">
        <f>'Hybrid - Mag - Mirror - Stereo'!#REF!</f>
        <v>#REF!</v>
      </c>
      <c r="I103" s="162" t="e">
        <f>'Hybrid - Mag - Mirror - Stereo'!#REF!</f>
        <v>#REF!</v>
      </c>
      <c r="K103" s="93"/>
      <c r="L103" s="2"/>
      <c r="M103" s="2"/>
    </row>
    <row r="104" spans="1:13" ht="45" customHeight="1" x14ac:dyDescent="0.25">
      <c r="A104" t="e">
        <f>'Hybrid - Mag - Mirror - Stereo'!#REF!</f>
        <v>#REF!</v>
      </c>
      <c r="B104" s="14" t="str">
        <f t="shared" si="2"/>
        <v/>
      </c>
      <c r="C104" s="162" t="e">
        <f>'Hybrid - Mag - Mirror - Stereo'!#REF!</f>
        <v>#REF!</v>
      </c>
      <c r="D104" s="162" t="e">
        <f>'Hybrid - Mag - Mirror - Stereo'!#REF!</f>
        <v>#REF!</v>
      </c>
      <c r="E104" s="162" t="e">
        <f>'Hybrid - Mag - Mirror - Stereo'!#REF!</f>
        <v>#REF!</v>
      </c>
      <c r="F104" s="162" t="e">
        <f t="shared" si="3"/>
        <v>#REF!</v>
      </c>
      <c r="H104" s="162" t="e">
        <f>'Hybrid - Mag - Mirror - Stereo'!#REF!</f>
        <v>#REF!</v>
      </c>
      <c r="I104" s="162" t="e">
        <f>'Hybrid - Mag - Mirror - Stereo'!#REF!</f>
        <v>#REF!</v>
      </c>
      <c r="K104" s="93"/>
      <c r="L104" s="2"/>
      <c r="M104" s="2"/>
    </row>
    <row r="105" spans="1:13" ht="45" customHeight="1" x14ac:dyDescent="0.25">
      <c r="A105" t="e">
        <f>'Hybrid - Mag - Mirror - Stereo'!#REF!</f>
        <v>#REF!</v>
      </c>
      <c r="B105" s="14" t="str">
        <f t="shared" si="2"/>
        <v/>
      </c>
      <c r="C105" s="162" t="e">
        <f>'Hybrid - Mag - Mirror - Stereo'!#REF!</f>
        <v>#REF!</v>
      </c>
      <c r="D105" s="162" t="e">
        <f>'Hybrid - Mag - Mirror - Stereo'!#REF!</f>
        <v>#REF!</v>
      </c>
      <c r="E105" s="162" t="e">
        <f>'Hybrid - Mag - Mirror - Stereo'!#REF!</f>
        <v>#REF!</v>
      </c>
      <c r="F105" s="162" t="e">
        <f t="shared" si="3"/>
        <v>#REF!</v>
      </c>
      <c r="H105" s="162" t="e">
        <f>'Hybrid - Mag - Mirror - Stereo'!#REF!</f>
        <v>#REF!</v>
      </c>
      <c r="I105" s="162" t="e">
        <f>'Hybrid - Mag - Mirror - Stereo'!#REF!</f>
        <v>#REF!</v>
      </c>
      <c r="K105" s="93"/>
      <c r="L105" s="2"/>
      <c r="M105" s="2"/>
    </row>
    <row r="106" spans="1:13" ht="45" customHeight="1" x14ac:dyDescent="0.25">
      <c r="A106" t="e">
        <f>'Hybrid - Mag - Mirror - Stereo'!#REF!</f>
        <v>#REF!</v>
      </c>
      <c r="B106" s="14" t="str">
        <f t="shared" si="2"/>
        <v/>
      </c>
      <c r="C106" s="162" t="e">
        <f>'Hybrid - Mag - Mirror - Stereo'!#REF!</f>
        <v>#REF!</v>
      </c>
      <c r="D106" s="162" t="e">
        <f>'Hybrid - Mag - Mirror - Stereo'!#REF!</f>
        <v>#REF!</v>
      </c>
      <c r="E106" s="162" t="e">
        <f>'Hybrid - Mag - Mirror - Stereo'!#REF!</f>
        <v>#REF!</v>
      </c>
      <c r="F106" s="162" t="e">
        <f t="shared" si="3"/>
        <v>#REF!</v>
      </c>
      <c r="H106" s="162" t="e">
        <f>'Hybrid - Mag - Mirror - Stereo'!#REF!</f>
        <v>#REF!</v>
      </c>
      <c r="I106" s="162" t="e">
        <f>'Hybrid - Mag - Mirror - Stereo'!#REF!</f>
        <v>#REF!</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e">
        <f>'Hybrid - Mag - Mirror - Stereo'!#REF!</f>
        <v>#REF!</v>
      </c>
      <c r="B110" s="14" t="str">
        <f t="shared" si="2"/>
        <v/>
      </c>
      <c r="C110" s="162" t="e">
        <f>'Hybrid - Mag - Mirror - Stereo'!#REF!</f>
        <v>#REF!</v>
      </c>
      <c r="D110" s="162" t="e">
        <f>'Hybrid - Mag - Mirror - Stereo'!#REF!</f>
        <v>#REF!</v>
      </c>
      <c r="E110" s="162" t="e">
        <f>'Hybrid - Mag - Mirror - Stereo'!#REF!</f>
        <v>#REF!</v>
      </c>
      <c r="F110" s="162" t="e">
        <f t="shared" si="3"/>
        <v>#REF!</v>
      </c>
      <c r="H110" s="162" t="e">
        <f>'Hybrid - Mag - Mirror - Stereo'!#REF!</f>
        <v>#REF!</v>
      </c>
      <c r="I110" s="162" t="e">
        <f>'Hybrid - Mag - Mirror - Stereo'!#REF!</f>
        <v>#REF!</v>
      </c>
      <c r="K110" s="69"/>
      <c r="M110" s="94"/>
    </row>
    <row r="111" spans="1:13" ht="45" customHeight="1" x14ac:dyDescent="0.25">
      <c r="A111" t="e">
        <f>'Hybrid - Mag - Mirror - Stereo'!#REF!</f>
        <v>#REF!</v>
      </c>
      <c r="B111" s="14" t="str">
        <f t="shared" si="2"/>
        <v/>
      </c>
      <c r="C111" s="162" t="e">
        <f>'Hybrid - Mag - Mirror - Stereo'!#REF!</f>
        <v>#REF!</v>
      </c>
      <c r="D111" s="162" t="e">
        <f>'Hybrid - Mag - Mirror - Stereo'!#REF!</f>
        <v>#REF!</v>
      </c>
      <c r="E111" s="162" t="e">
        <f>'Hybrid - Mag - Mirror - Stereo'!#REF!</f>
        <v>#REF!</v>
      </c>
      <c r="F111" s="162" t="e">
        <f t="shared" si="3"/>
        <v>#REF!</v>
      </c>
      <c r="H111" s="162" t="e">
        <f>'Hybrid - Mag - Mirror - Stereo'!#REF!</f>
        <v>#REF!</v>
      </c>
      <c r="I111" s="162" t="e">
        <f>'Hybrid - Mag - Mirror - Stereo'!#REF!</f>
        <v>#REF!</v>
      </c>
      <c r="K111" s="69"/>
      <c r="M111" s="94"/>
    </row>
    <row r="112" spans="1:13" ht="45" customHeight="1" x14ac:dyDescent="0.25">
      <c r="A112" t="e">
        <f>'Hybrid - Mag - Mirror - Stereo'!#REF!</f>
        <v>#REF!</v>
      </c>
      <c r="B112" s="14" t="str">
        <f t="shared" si="2"/>
        <v/>
      </c>
      <c r="C112" s="162" t="e">
        <f>'Hybrid - Mag - Mirror - Stereo'!#REF!</f>
        <v>#REF!</v>
      </c>
      <c r="D112" s="162" t="e">
        <f>'Hybrid - Mag - Mirror - Stereo'!#REF!</f>
        <v>#REF!</v>
      </c>
      <c r="E112" s="162" t="e">
        <f>'Hybrid - Mag - Mirror - Stereo'!#REF!</f>
        <v>#REF!</v>
      </c>
      <c r="F112" s="162" t="e">
        <f t="shared" si="3"/>
        <v>#REF!</v>
      </c>
      <c r="H112" s="162" t="e">
        <f>'Hybrid - Mag - Mirror - Stereo'!#REF!</f>
        <v>#REF!</v>
      </c>
      <c r="I112" s="162" t="e">
        <f>'Hybrid - Mag - Mirror - Stereo'!#REF!</f>
        <v>#REF!</v>
      </c>
      <c r="K112" s="69"/>
      <c r="M112" s="94"/>
    </row>
    <row r="113" spans="1:13" ht="45" customHeight="1" x14ac:dyDescent="0.25">
      <c r="A113" t="e">
        <f>'Hybrid - Mag - Mirror - Stereo'!#REF!</f>
        <v>#REF!</v>
      </c>
      <c r="B113" s="14" t="str">
        <f t="shared" si="2"/>
        <v/>
      </c>
      <c r="C113" s="162" t="e">
        <f>'Hybrid - Mag - Mirror - Stereo'!#REF!</f>
        <v>#REF!</v>
      </c>
      <c r="D113" s="162" t="e">
        <f>'Hybrid - Mag - Mirror - Stereo'!#REF!</f>
        <v>#REF!</v>
      </c>
      <c r="E113" s="162" t="e">
        <f>'Hybrid - Mag - Mirror - Stereo'!#REF!</f>
        <v>#REF!</v>
      </c>
      <c r="F113" s="162" t="e">
        <f t="shared" si="3"/>
        <v>#REF!</v>
      </c>
      <c r="H113" s="162" t="e">
        <f>'Hybrid - Mag - Mirror - Stereo'!#REF!</f>
        <v>#REF!</v>
      </c>
      <c r="I113" s="162" t="e">
        <f>'Hybrid - Mag - Mirror - Stereo'!#REF!</f>
        <v>#REF!</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AC163"/>
  <sheetViews>
    <sheetView tabSelected="1" topLeftCell="A36" zoomScale="85" zoomScaleNormal="85" workbookViewId="0">
      <selection activeCell="E56" sqref="E56"/>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5" width="13.42578125" customWidth="1"/>
    <col min="6" max="6" width="15.4257812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7" width="8.140625" style="308" customWidth="1"/>
    <col min="18" max="18" width="6.5703125" style="56" customWidth="1"/>
    <col min="19" max="19" width="4.42578125" customWidth="1"/>
    <col min="20" max="20" width="6.85546875" style="56" customWidth="1"/>
    <col min="21" max="21" width="4.5703125" customWidth="1"/>
    <col min="22" max="22" width="4.42578125" customWidth="1"/>
    <col min="23" max="23" width="5" customWidth="1"/>
    <col min="24" max="24" width="14.5703125" customWidth="1"/>
    <col min="25" max="25" width="10.42578125" customWidth="1"/>
    <col min="26" max="26" width="25.140625" customWidth="1"/>
    <col min="27" max="27" width="48.140625" customWidth="1"/>
    <col min="28" max="28" width="39" customWidth="1"/>
  </cols>
  <sheetData>
    <row r="1" spans="3:29" ht="15" customHeight="1" x14ac:dyDescent="0.25">
      <c r="F1" s="2"/>
      <c r="H1" s="336" t="s">
        <v>1391</v>
      </c>
      <c r="L1" s="189"/>
      <c r="M1" s="338" t="s">
        <v>1390</v>
      </c>
      <c r="P1" s="306"/>
      <c r="Q1" s="306"/>
      <c r="R1" s="21"/>
      <c r="S1" s="14"/>
      <c r="T1" s="21"/>
      <c r="U1" s="14"/>
      <c r="V1" s="337" t="s">
        <v>1393</v>
      </c>
      <c r="W1" s="14"/>
      <c r="X1" s="14"/>
      <c r="Y1" s="14"/>
      <c r="Z1" s="35"/>
      <c r="AA1" s="35"/>
      <c r="AB1" s="35"/>
      <c r="AC1" s="35"/>
    </row>
    <row r="2" spans="3:29" ht="30" x14ac:dyDescent="0.35">
      <c r="C2" s="331" t="s">
        <v>815</v>
      </c>
      <c r="D2" s="331"/>
      <c r="E2" s="331"/>
      <c r="F2" s="331"/>
      <c r="G2" s="21" t="s">
        <v>1363</v>
      </c>
      <c r="H2" s="336"/>
      <c r="I2" s="339" t="s">
        <v>1389</v>
      </c>
      <c r="J2" s="339"/>
      <c r="K2" s="339"/>
      <c r="L2" s="189"/>
      <c r="M2" s="337"/>
      <c r="N2" s="14" t="s">
        <v>1367</v>
      </c>
      <c r="O2" s="14" t="s">
        <v>1368</v>
      </c>
      <c r="P2" s="307" t="s">
        <v>1663</v>
      </c>
      <c r="Q2" s="307" t="s">
        <v>1664</v>
      </c>
      <c r="R2" s="97" t="s">
        <v>1367</v>
      </c>
      <c r="S2" s="14"/>
      <c r="T2" s="97" t="s">
        <v>1368</v>
      </c>
      <c r="U2" s="14"/>
      <c r="V2" s="337"/>
      <c r="W2" s="14"/>
      <c r="X2" s="1" t="s">
        <v>1282</v>
      </c>
      <c r="Z2" s="35"/>
      <c r="AA2" s="35"/>
      <c r="AB2" s="35"/>
      <c r="AC2" s="35"/>
    </row>
    <row r="3" spans="3:29" ht="90" customHeight="1" thickBot="1" x14ac:dyDescent="0.35">
      <c r="C3" s="1" t="s">
        <v>237</v>
      </c>
      <c r="D3" s="1" t="s">
        <v>238</v>
      </c>
      <c r="E3" s="126" t="s">
        <v>239</v>
      </c>
      <c r="F3" s="126" t="s">
        <v>240</v>
      </c>
      <c r="H3" s="336"/>
      <c r="L3" s="189" t="s">
        <v>1434</v>
      </c>
      <c r="M3" s="337"/>
      <c r="N3" s="14" t="s">
        <v>1668</v>
      </c>
      <c r="O3" s="14" t="s">
        <v>1669</v>
      </c>
      <c r="P3" s="306" t="s">
        <v>1386</v>
      </c>
      <c r="Q3" s="306" t="s">
        <v>1386</v>
      </c>
      <c r="R3" s="21" t="s">
        <v>1386</v>
      </c>
      <c r="S3" s="14" t="s">
        <v>1387</v>
      </c>
      <c r="T3" s="21" t="s">
        <v>1388</v>
      </c>
      <c r="U3" s="14" t="s">
        <v>1387</v>
      </c>
      <c r="V3" s="337"/>
      <c r="W3" s="14"/>
      <c r="X3" s="2" t="s">
        <v>546</v>
      </c>
      <c r="Y3" t="b">
        <v>1</v>
      </c>
      <c r="Z3" s="35"/>
      <c r="AA3" s="35"/>
      <c r="AB3" s="35"/>
      <c r="AC3" s="35"/>
    </row>
    <row r="4" spans="3:29" x14ac:dyDescent="0.25">
      <c r="C4" s="4" t="s">
        <v>286</v>
      </c>
      <c r="D4" s="5" t="s">
        <v>44</v>
      </c>
      <c r="E4" s="5" t="s">
        <v>243</v>
      </c>
      <c r="F4" s="6" t="s">
        <v>490</v>
      </c>
      <c r="G4" s="65" t="str">
        <f t="shared" ref="G4:G36" si="0">IF(LEFT(F4,3)="2.5", MID(F4,7,2),LEFT(F4,2))</f>
        <v>10</v>
      </c>
      <c r="H4" s="2" t="s">
        <v>1359</v>
      </c>
      <c r="I4" s="93"/>
      <c r="J4" s="2"/>
      <c r="K4" s="2"/>
      <c r="L4" s="14" t="str" cm="1">
        <f t="array" ref="L4">INDEX(Cable_L!$B$3:$B$77,MATCH(1,COUNTIFS($G4,Cable_L!$A$3:$A$77,$H4,Cable_L!$C$3:$C$77),0))</f>
        <v>2a</v>
      </c>
      <c r="M4" s="21" cm="1">
        <f t="array" ref="M4:M7">_xlfn._xlws.SORT(VALUE(_xlfn.UNIQUE(G4:G16)))</f>
        <v>3</v>
      </c>
      <c r="N4" s="14" cm="1">
        <f t="array" ref="N4">INDEX(INDEX(Cable_L!$H$3:$K$77,,MATCH(N$2,Cable_L!$H$2:$K$2,0)),MATCH(1,COUNTIFS($G4,Cable_L!$A$3:$A$77,$H4,Cable_L!$C$3:$C$77),0))</f>
        <v>7.8000000000000007</v>
      </c>
      <c r="O4" s="14" cm="1">
        <f t="array" ref="O4">INDEX(INDEX(Cable_L!$H$3:$K$77,,MATCH(O$2,Cable_L!$H$2:$K$2,0)),MATCH(1,COUNTIFS($G4,Cable_L!$A$3:$A$77,$H4,Cable_L!$C$3:$C$77),0))</f>
        <v>7.2</v>
      </c>
      <c r="P4" s="308">
        <v>7.8000000000000007</v>
      </c>
      <c r="Q4" s="308">
        <v>7.2</v>
      </c>
      <c r="R4" s="21" cm="1">
        <f t="array" ref="R4:R5">_xlfn._xlws.FILTER(_xlfn.UNIQUE(N4:N16),_xlfn.UNIQUE(N4:N16)&lt;&gt;"")</f>
        <v>7.8000000000000007</v>
      </c>
      <c r="S4" s="14">
        <f>COUNTIF(N4:N16,R4)</f>
        <v>8</v>
      </c>
      <c r="T4" s="21" cm="1">
        <f t="array" ref="T4:T5">_xlfn._xlws.FILTER(_xlfn.UNIQUE(O4:O16),_xlfn.UNIQUE(O4:O16)&lt;&gt;"")</f>
        <v>7.2</v>
      </c>
      <c r="U4" s="14">
        <f>COUNTIF(O4:O16,T4)</f>
        <v>8</v>
      </c>
      <c r="V4" s="14">
        <f>COUNTA($H4:$H16)</f>
        <v>13</v>
      </c>
      <c r="W4" s="14"/>
      <c r="X4" s="96" t="s">
        <v>545</v>
      </c>
      <c r="Y4" s="96" t="s">
        <v>553</v>
      </c>
      <c r="Z4" s="32" t="s">
        <v>432</v>
      </c>
      <c r="AA4" s="345" t="s">
        <v>1326</v>
      </c>
      <c r="AB4" s="309"/>
      <c r="AC4" s="35"/>
    </row>
    <row r="5" spans="3:29" ht="15.75" thickBot="1" x14ac:dyDescent="0.3">
      <c r="C5" s="42" t="s">
        <v>286</v>
      </c>
      <c r="D5" s="41" t="s">
        <v>44</v>
      </c>
      <c r="E5" s="41" t="s">
        <v>243</v>
      </c>
      <c r="F5" s="43" t="s">
        <v>525</v>
      </c>
      <c r="G5" s="65" t="str">
        <f t="shared" si="0"/>
        <v>10</v>
      </c>
      <c r="H5" s="2" t="s">
        <v>1359</v>
      </c>
      <c r="I5" s="93"/>
      <c r="J5" s="2"/>
      <c r="K5" s="2"/>
      <c r="L5" s="14" t="str" cm="1">
        <f t="array" ref="L5">INDEX(Cable_L!$B$3:$B$77,MATCH(1,COUNTIFS($G5,Cable_L!$A$3:$A$77,$H5,Cable_L!$C$3:$C$77),0))</f>
        <v>2a</v>
      </c>
      <c r="M5" s="21">
        <v>6</v>
      </c>
      <c r="N5" s="14" t="s">
        <v>1670</v>
      </c>
      <c r="O5" s="14" t="s">
        <v>1670</v>
      </c>
      <c r="R5" s="21" t="str">
        <v>splice</v>
      </c>
      <c r="S5" s="14"/>
      <c r="T5" s="21" t="str">
        <v>splice</v>
      </c>
      <c r="U5" s="14"/>
      <c r="W5" s="14"/>
      <c r="X5" s="2" t="s">
        <v>547</v>
      </c>
      <c r="Y5" s="2" t="s">
        <v>553</v>
      </c>
      <c r="Z5" s="32" t="s">
        <v>422</v>
      </c>
      <c r="AA5" s="346"/>
      <c r="AB5" s="32" t="s">
        <v>1283</v>
      </c>
      <c r="AC5" s="35"/>
    </row>
    <row r="6" spans="3:29" x14ac:dyDescent="0.25">
      <c r="C6" s="7" t="s">
        <v>289</v>
      </c>
      <c r="D6" s="2" t="s">
        <v>543</v>
      </c>
      <c r="E6" s="2" t="s">
        <v>246</v>
      </c>
      <c r="F6" s="8" t="s">
        <v>495</v>
      </c>
      <c r="G6" s="65" t="str">
        <f t="shared" si="0"/>
        <v xml:space="preserve">9 </v>
      </c>
      <c r="H6" s="2" t="s">
        <v>1359</v>
      </c>
      <c r="I6" s="93"/>
      <c r="J6" s="2"/>
      <c r="K6" s="2"/>
      <c r="L6" s="14" t="str" cm="1">
        <f t="array" ref="L6">INDEX(Cable_L!$B$3:$B$77,MATCH(1,COUNTIFS($G6,Cable_L!$A$3:$A$77,$H6,Cable_L!$C$3:$C$77),0))</f>
        <v>2a</v>
      </c>
      <c r="M6" s="21">
        <v>9</v>
      </c>
      <c r="N6" s="14" cm="1">
        <f t="array" ref="N6">INDEX(INDEX(Cable_L!$H$3:$K$77,,MATCH(N$2,Cable_L!$H$2:$K$2,0)),MATCH(1,COUNTIFS($G6,Cable_L!$A$3:$A$77,$H6,Cable_L!$C$3:$C$77),0))</f>
        <v>7.8000000000000007</v>
      </c>
      <c r="O6" s="14" cm="1">
        <f t="array" ref="O6">INDEX(INDEX(Cable_L!$H$3:$K$77,,MATCH(O$2,Cable_L!$H$2:$K$2,0)),MATCH(1,COUNTIFS($G6,Cable_L!$A$3:$A$77,$H6,Cable_L!$C$3:$C$77),0))</f>
        <v>7.2</v>
      </c>
      <c r="P6" s="308">
        <v>7.8000000000000007</v>
      </c>
      <c r="Q6" s="308">
        <v>7.2</v>
      </c>
      <c r="R6" s="21"/>
      <c r="S6" s="14"/>
      <c r="T6" s="21"/>
      <c r="U6" s="14"/>
      <c r="W6" s="14"/>
      <c r="X6" s="32" t="s">
        <v>548</v>
      </c>
      <c r="Y6" s="35" t="b">
        <v>1</v>
      </c>
      <c r="Z6" s="32" t="s">
        <v>432</v>
      </c>
      <c r="AA6" s="32"/>
      <c r="AB6" s="35"/>
      <c r="AC6" s="35"/>
    </row>
    <row r="7" spans="3:29" x14ac:dyDescent="0.25">
      <c r="C7" s="42" t="s">
        <v>289</v>
      </c>
      <c r="D7" s="41" t="s">
        <v>543</v>
      </c>
      <c r="E7" s="41" t="s">
        <v>246</v>
      </c>
      <c r="F7" s="43" t="s">
        <v>520</v>
      </c>
      <c r="G7" s="65" t="str">
        <f t="shared" si="0"/>
        <v xml:space="preserve">9 </v>
      </c>
      <c r="H7" s="2" t="s">
        <v>1359</v>
      </c>
      <c r="I7" s="93"/>
      <c r="J7" s="2"/>
      <c r="K7" s="2"/>
      <c r="L7" s="14" t="str" cm="1">
        <f t="array" ref="L7">INDEX(Cable_L!$B$3:$B$77,MATCH(1,COUNTIFS($G7,Cable_L!$A$3:$A$77,$H7,Cable_L!$C$3:$C$77),0))</f>
        <v>2a</v>
      </c>
      <c r="M7" s="21">
        <v>10</v>
      </c>
      <c r="N7" s="14" t="s">
        <v>1670</v>
      </c>
      <c r="O7" s="14" t="s">
        <v>1670</v>
      </c>
      <c r="W7" s="14"/>
      <c r="X7" s="2" t="s">
        <v>549</v>
      </c>
      <c r="Y7" s="2" t="s">
        <v>553</v>
      </c>
      <c r="Z7" s="32" t="s">
        <v>422</v>
      </c>
      <c r="AA7" s="32"/>
      <c r="AB7" s="32" t="s">
        <v>1283</v>
      </c>
      <c r="AC7" s="35"/>
    </row>
    <row r="8" spans="3:29" x14ac:dyDescent="0.25">
      <c r="C8" s="7" t="s">
        <v>292</v>
      </c>
      <c r="D8" s="321" t="s">
        <v>52</v>
      </c>
      <c r="E8" s="2" t="s">
        <v>249</v>
      </c>
      <c r="F8" s="8" t="s">
        <v>455</v>
      </c>
      <c r="G8" s="65" t="str">
        <f t="shared" si="0"/>
        <v xml:space="preserve">3 </v>
      </c>
      <c r="H8" s="2" t="s">
        <v>1359</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P8" s="308">
        <v>7.8000000000000007</v>
      </c>
      <c r="Q8" s="308">
        <v>7.2</v>
      </c>
      <c r="W8" s="14"/>
      <c r="X8" s="32" t="s">
        <v>550</v>
      </c>
      <c r="Y8" s="35" t="b">
        <v>1</v>
      </c>
      <c r="Z8" s="35"/>
      <c r="AA8" s="35"/>
      <c r="AB8" s="35"/>
      <c r="AC8" s="35"/>
    </row>
    <row r="9" spans="3:29" x14ac:dyDescent="0.25">
      <c r="C9" s="7" t="s">
        <v>277</v>
      </c>
      <c r="D9" s="2" t="s">
        <v>56</v>
      </c>
      <c r="E9" s="2" t="s">
        <v>252</v>
      </c>
      <c r="F9" s="8" t="s">
        <v>498</v>
      </c>
      <c r="G9" s="65" t="str">
        <f t="shared" si="0"/>
        <v>10</v>
      </c>
      <c r="H9" s="2" t="s">
        <v>1359</v>
      </c>
      <c r="I9" s="93"/>
      <c r="J9" s="2"/>
      <c r="K9" s="2"/>
      <c r="L9" s="14" t="str" cm="1">
        <f t="array" ref="L9">INDEX(Cable_L!$B$3:$B$77,MATCH(1,COUNTIFS($G9,Cable_L!$A$3:$A$77,$H9,Cable_L!$C$3:$C$77),0))</f>
        <v>2a</v>
      </c>
      <c r="N9" s="14" cm="1">
        <f t="array" ref="N9">INDEX(INDEX(Cable_L!$H$3:$K$77,,MATCH(N$2,Cable_L!$H$2:$K$2,0)),MATCH(1,COUNTIFS($G9,Cable_L!$A$3:$A$77,$H9,Cable_L!$C$3:$C$77),0))</f>
        <v>7.8000000000000007</v>
      </c>
      <c r="O9" s="14" cm="1">
        <f t="array" ref="O9">INDEX(INDEX(Cable_L!$H$3:$K$77,,MATCH(O$2,Cable_L!$H$2:$K$2,0)),MATCH(1,COUNTIFS($G9,Cable_L!$A$3:$A$77,$H9,Cable_L!$C$3:$C$77),0))</f>
        <v>7.2</v>
      </c>
      <c r="P9" s="308">
        <v>7.8000000000000007</v>
      </c>
      <c r="Q9" s="308">
        <v>7.2</v>
      </c>
      <c r="W9" s="14"/>
      <c r="X9" s="2" t="s">
        <v>551</v>
      </c>
      <c r="Y9" t="b">
        <v>1</v>
      </c>
      <c r="Z9" s="32" t="s">
        <v>432</v>
      </c>
      <c r="AA9" s="32"/>
      <c r="AB9" s="35"/>
      <c r="AC9" s="35"/>
    </row>
    <row r="10" spans="3:29" x14ac:dyDescent="0.25">
      <c r="C10" s="42" t="s">
        <v>277</v>
      </c>
      <c r="D10" s="41" t="s">
        <v>56</v>
      </c>
      <c r="E10" s="41" t="s">
        <v>252</v>
      </c>
      <c r="F10" s="43" t="s">
        <v>527</v>
      </c>
      <c r="G10" s="65" t="str">
        <f t="shared" si="0"/>
        <v>10</v>
      </c>
      <c r="H10" s="2" t="s">
        <v>1359</v>
      </c>
      <c r="I10" s="95"/>
      <c r="J10" s="2"/>
      <c r="K10" s="2"/>
      <c r="L10" s="14" t="str" cm="1">
        <f t="array" ref="L10">INDEX(Cable_L!$B$3:$B$77,MATCH(1,COUNTIFS($G10,Cable_L!$A$3:$A$77,$H10,Cable_L!$C$3:$C$77),0))</f>
        <v>2a</v>
      </c>
      <c r="N10" s="14" t="s">
        <v>1670</v>
      </c>
      <c r="O10" s="14" t="s">
        <v>1670</v>
      </c>
      <c r="W10" s="14"/>
      <c r="X10" s="2"/>
      <c r="Z10" s="32" t="s">
        <v>422</v>
      </c>
      <c r="AA10" s="32"/>
      <c r="AB10" s="32" t="s">
        <v>1283</v>
      </c>
      <c r="AC10" s="35"/>
    </row>
    <row r="11" spans="3:29" x14ac:dyDescent="0.25">
      <c r="C11" s="7" t="s">
        <v>280</v>
      </c>
      <c r="D11" s="2" t="s">
        <v>60</v>
      </c>
      <c r="E11" s="2" t="s">
        <v>255</v>
      </c>
      <c r="F11" s="8" t="s">
        <v>475</v>
      </c>
      <c r="G11" s="65" t="str">
        <f t="shared" si="0"/>
        <v xml:space="preserve">6 </v>
      </c>
      <c r="H11" s="2" t="s">
        <v>1359</v>
      </c>
      <c r="I11" s="93"/>
      <c r="J11" s="2"/>
      <c r="K11" s="2"/>
      <c r="L11" s="14" t="str" cm="1">
        <f t="array" ref="L11">INDEX(Cable_L!$B$3:$B$77,MATCH(1,COUNTIFS($G11,Cable_L!$A$3:$A$77,$H11,Cable_L!$C$3:$C$77),0))</f>
        <v>2a</v>
      </c>
      <c r="N11" s="14" cm="1">
        <f t="array" ref="N11">INDEX(INDEX(Cable_L!$H$3:$K$77,,MATCH(N$2,Cable_L!$H$2:$K$2,0)),MATCH(1,COUNTIFS($G11,Cable_L!$A$3:$A$77,$H11,Cable_L!$C$3:$C$77),0))</f>
        <v>7.8000000000000007</v>
      </c>
      <c r="O11" s="14" cm="1">
        <f t="array" ref="O11">INDEX(INDEX(Cable_L!$H$3:$K$77,,MATCH(O$2,Cable_L!$H$2:$K$2,0)),MATCH(1,COUNTIFS($G11,Cable_L!$A$3:$A$77,$H11,Cable_L!$C$3:$C$77),0))</f>
        <v>7.2</v>
      </c>
      <c r="P11" s="308">
        <v>7.8000000000000007</v>
      </c>
      <c r="Q11" s="308">
        <v>7.2</v>
      </c>
      <c r="W11" s="14"/>
      <c r="X11" s="96" t="s">
        <v>552</v>
      </c>
      <c r="Y11" s="96" t="s">
        <v>553</v>
      </c>
      <c r="Z11" s="32"/>
      <c r="AA11" s="32"/>
      <c r="AB11" s="32"/>
      <c r="AC11" s="35"/>
    </row>
    <row r="12" spans="3:29" x14ac:dyDescent="0.25">
      <c r="C12" s="7" t="s">
        <v>283</v>
      </c>
      <c r="D12" s="2" t="s">
        <v>64</v>
      </c>
      <c r="E12" s="2" t="s">
        <v>258</v>
      </c>
      <c r="F12" s="8" t="s">
        <v>453</v>
      </c>
      <c r="G12" s="65" t="str">
        <f t="shared" si="0"/>
        <v xml:space="preserve">3 </v>
      </c>
      <c r="H12" s="2" t="s">
        <v>1359</v>
      </c>
      <c r="I12" s="93"/>
      <c r="J12" s="2"/>
      <c r="K12" s="2"/>
      <c r="L12" s="14" t="str" cm="1">
        <f t="array" ref="L12">INDEX(Cable_L!$B$3:$B$77,MATCH(1,COUNTIFS($G12,Cable_L!$A$3:$A$77,$H12,Cable_L!$C$3:$C$77),0))</f>
        <v>2a</v>
      </c>
      <c r="N12" s="14" cm="1">
        <f t="array" ref="N12">INDEX(INDEX(Cable_L!$H$3:$K$77,,MATCH(N$2,Cable_L!$H$2:$K$2,0)),MATCH(1,COUNTIFS($G12,Cable_L!$A$3:$A$77,$H12,Cable_L!$C$3:$C$77),0))</f>
        <v>7.8000000000000007</v>
      </c>
      <c r="O12" s="14" cm="1">
        <f t="array" ref="O12">INDEX(INDEX(Cable_L!$H$3:$K$77,,MATCH(O$2,Cable_L!$H$2:$K$2,0)),MATCH(1,COUNTIFS($G12,Cable_L!$A$3:$A$77,$H12,Cable_L!$C$3:$C$77),0))</f>
        <v>7.2</v>
      </c>
      <c r="P12" s="308">
        <v>7.8000000000000007</v>
      </c>
      <c r="Q12" s="308">
        <v>7.2</v>
      </c>
      <c r="W12" s="14"/>
      <c r="X12" s="14"/>
      <c r="Y12" s="14"/>
      <c r="Z12" s="32"/>
      <c r="AA12" s="32"/>
      <c r="AB12" s="32"/>
      <c r="AC12" s="35"/>
    </row>
    <row r="13" spans="3:29" x14ac:dyDescent="0.25">
      <c r="C13" s="7" t="s">
        <v>315</v>
      </c>
      <c r="D13" s="321" t="s">
        <v>96</v>
      </c>
      <c r="E13" s="2" t="s">
        <v>320</v>
      </c>
      <c r="F13" s="8" t="s">
        <v>493</v>
      </c>
      <c r="G13" s="65" t="str">
        <f t="shared" si="0"/>
        <v>10</v>
      </c>
      <c r="H13" s="2" t="s">
        <v>1359</v>
      </c>
      <c r="I13" s="94"/>
      <c r="J13" s="2"/>
      <c r="K13" s="2"/>
      <c r="L13" s="14" t="str" cm="1">
        <f t="array" ref="L13">INDEX(Cable_L!$B$3:$B$77,MATCH(1,COUNTIFS($G13,Cable_L!$A$3:$A$77,$H13,Cable_L!$C$3:$C$77),0))</f>
        <v>2a</v>
      </c>
      <c r="N13" s="14" cm="1">
        <f t="array" ref="N13">INDEX(INDEX(Cable_L!$H$3:$K$77,,MATCH(N$2,Cable_L!$H$2:$K$2,0)),MATCH(1,COUNTIFS($G13,Cable_L!$A$3:$A$77,$H13,Cable_L!$C$3:$C$77),0))</f>
        <v>7.8000000000000007</v>
      </c>
      <c r="O13" s="14" cm="1">
        <f t="array" ref="O13">INDEX(INDEX(Cable_L!$H$3:$K$77,,MATCH(O$2,Cable_L!$H$2:$K$2,0)),MATCH(1,COUNTIFS($G13,Cable_L!$A$3:$A$77,$H13,Cable_L!$C$3:$C$77),0))</f>
        <v>7.2</v>
      </c>
      <c r="P13" s="308">
        <v>7.8000000000000007</v>
      </c>
      <c r="Q13" s="308">
        <v>7.2</v>
      </c>
      <c r="Z13" s="32" t="s">
        <v>432</v>
      </c>
      <c r="AA13" s="32"/>
      <c r="AB13" s="35"/>
    </row>
    <row r="14" spans="3:29" x14ac:dyDescent="0.25">
      <c r="C14" s="42" t="s">
        <v>315</v>
      </c>
      <c r="D14" s="321" t="s">
        <v>96</v>
      </c>
      <c r="E14" s="41" t="s">
        <v>320</v>
      </c>
      <c r="F14" s="43" t="s">
        <v>524</v>
      </c>
      <c r="G14" s="65" t="str">
        <f t="shared" si="0"/>
        <v>10</v>
      </c>
      <c r="H14" s="2" t="s">
        <v>1359</v>
      </c>
      <c r="I14" s="93"/>
      <c r="J14" s="2"/>
      <c r="K14" s="2"/>
      <c r="L14" s="14" t="str" cm="1">
        <f t="array" ref="L14">INDEX(Cable_L!$B$3:$B$77,MATCH(1,COUNTIFS($G14,Cable_L!$A$3:$A$77,$H14,Cable_L!$C$3:$C$77),0))</f>
        <v>2a</v>
      </c>
      <c r="N14" s="14" t="s">
        <v>1670</v>
      </c>
      <c r="O14" s="14" t="s">
        <v>1670</v>
      </c>
      <c r="X14" s="62" t="s">
        <v>1384</v>
      </c>
      <c r="Z14" s="32" t="s">
        <v>422</v>
      </c>
      <c r="AA14" s="32"/>
      <c r="AB14" s="32" t="s">
        <v>1283</v>
      </c>
    </row>
    <row r="15" spans="3:29" x14ac:dyDescent="0.25">
      <c r="C15" s="7" t="s">
        <v>312</v>
      </c>
      <c r="D15" s="2" t="s">
        <v>100</v>
      </c>
      <c r="E15" s="2" t="s">
        <v>666</v>
      </c>
      <c r="F15" s="8" t="s">
        <v>499</v>
      </c>
      <c r="G15" s="65" t="str">
        <f t="shared" si="0"/>
        <v>10</v>
      </c>
      <c r="H15" s="2" t="s">
        <v>1359</v>
      </c>
      <c r="I15" s="93"/>
      <c r="J15" s="2"/>
      <c r="K15" s="2"/>
      <c r="L15" s="14" t="str" cm="1">
        <f t="array" ref="L15">INDEX(Cable_L!$B$3:$B$77,MATCH(1,COUNTIFS($G15,Cable_L!$A$3:$A$77,$H15,Cable_L!$C$3:$C$77),0))</f>
        <v>2a</v>
      </c>
      <c r="N15" s="14" cm="1">
        <f t="array" ref="N15">INDEX(INDEX(Cable_L!$H$3:$K$77,,MATCH(N$2,Cable_L!$H$2:$K$2,0)),MATCH(1,COUNTIFS($G15,Cable_L!$A$3:$A$77,$H15,Cable_L!$C$3:$C$77),0))</f>
        <v>7.8000000000000007</v>
      </c>
      <c r="O15" s="14" cm="1">
        <f t="array" ref="O15">INDEX(INDEX(Cable_L!$H$3:$K$77,,MATCH(O$2,Cable_L!$H$2:$K$2,0)),MATCH(1,COUNTIFS($G15,Cable_L!$A$3:$A$77,$H15,Cable_L!$C$3:$C$77),0))</f>
        <v>7.2</v>
      </c>
      <c r="P15" s="308">
        <v>7.8000000000000007</v>
      </c>
      <c r="Q15" s="308">
        <v>7.2</v>
      </c>
      <c r="Z15" s="32" t="s">
        <v>432</v>
      </c>
      <c r="AA15" s="32"/>
      <c r="AB15" s="35"/>
    </row>
    <row r="16" spans="3:29" x14ac:dyDescent="0.25">
      <c r="C16" s="46" t="s">
        <v>312</v>
      </c>
      <c r="D16" s="44" t="s">
        <v>100</v>
      </c>
      <c r="E16" s="44" t="s">
        <v>666</v>
      </c>
      <c r="F16" s="45" t="s">
        <v>526</v>
      </c>
      <c r="G16" s="65" t="str">
        <f t="shared" si="0"/>
        <v>10</v>
      </c>
      <c r="H16" s="2" t="s">
        <v>1359</v>
      </c>
      <c r="I16" s="93"/>
      <c r="J16" s="2"/>
      <c r="K16" s="2"/>
      <c r="L16" s="14" t="str" cm="1">
        <f t="array" ref="L16">INDEX(Cable_L!$B$3:$B$77,MATCH(1,COUNTIFS($G16,Cable_L!$A$3:$A$77,$H16,Cable_L!$C$3:$C$77),0))</f>
        <v>2a</v>
      </c>
      <c r="N16" s="14" t="s">
        <v>1670</v>
      </c>
      <c r="O16" s="14" t="s">
        <v>1670</v>
      </c>
      <c r="Z16" s="32" t="s">
        <v>422</v>
      </c>
      <c r="AA16" s="32"/>
      <c r="AB16" s="32" t="s">
        <v>1283</v>
      </c>
    </row>
    <row r="17" spans="3:28" x14ac:dyDescent="0.25">
      <c r="C17" s="32"/>
      <c r="D17" s="32"/>
      <c r="E17" s="2"/>
      <c r="F17" s="2"/>
      <c r="G17" s="65" t="str">
        <f t="shared" si="0"/>
        <v/>
      </c>
      <c r="H17" s="2"/>
      <c r="I17" s="2"/>
      <c r="J17" s="2"/>
      <c r="K17" s="2"/>
    </row>
    <row r="18" spans="3:28" x14ac:dyDescent="0.25">
      <c r="C18" s="4" t="s">
        <v>268</v>
      </c>
      <c r="D18" s="5" t="s">
        <v>542</v>
      </c>
      <c r="E18" s="5" t="s">
        <v>261</v>
      </c>
      <c r="F18" s="6" t="s">
        <v>497</v>
      </c>
      <c r="G18" s="65" t="str">
        <f t="shared" si="0"/>
        <v xml:space="preserve">9 </v>
      </c>
      <c r="H18" s="2" t="s">
        <v>1359</v>
      </c>
      <c r="I18" s="93"/>
      <c r="J18" s="2"/>
      <c r="K18" s="2"/>
      <c r="L18" s="14" t="str" cm="1">
        <f t="array" ref="L18">INDEX(Cable_L!$B$3:$B$77,MATCH(1,COUNTIFS($G18,Cable_L!$A$3:$A$77,$H18,Cable_L!$C$3:$C$77),0))</f>
        <v>2a</v>
      </c>
      <c r="M18" s="21" cm="1">
        <f t="array" ref="M18:M22">_xlfn._xlws.SORT(VALUE(_xlfn.UNIQUE(G18:G29)))</f>
        <v>1</v>
      </c>
      <c r="N18" s="14" cm="1">
        <f t="array" ref="N18">INDEX(INDEX(Cable_L!$H$3:$K$77,,MATCH(N$2,Cable_L!$H$2:$K$2,0)),MATCH(1,COUNTIFS($G18,Cable_L!$A$3:$A$77,$H18,Cable_L!$C$3:$C$77),0))</f>
        <v>7.8000000000000007</v>
      </c>
      <c r="O18" s="14" cm="1">
        <f t="array" ref="O18">INDEX(INDEX(Cable_L!$H$3:$K$77,,MATCH(O$2,Cable_L!$H$2:$K$2,0)),MATCH(1,COUNTIFS($G18,Cable_L!$A$3:$A$77,$H18,Cable_L!$C$3:$C$77),0))</f>
        <v>7.2</v>
      </c>
      <c r="P18" s="308">
        <v>7.8000000000000007</v>
      </c>
      <c r="Q18" s="308">
        <v>7.2</v>
      </c>
      <c r="R18" s="21" cm="1">
        <f t="array" ref="R18:R20">_xlfn._xlws.FILTER(_xlfn.UNIQUE(N18:N29),_xlfn.UNIQUE(N18:N29)&lt;&gt;"")</f>
        <v>7.8000000000000007</v>
      </c>
      <c r="S18" s="14">
        <f>COUNTIF(N18:N29,R18)</f>
        <v>7</v>
      </c>
      <c r="T18" s="21" cm="1">
        <f t="array" ref="T18:T20">_xlfn._xlws.FILTER(_xlfn.UNIQUE(O18:O29),_xlfn.UNIQUE(O18:O29)&lt;&gt;"")</f>
        <v>7.2</v>
      </c>
      <c r="U18" s="14">
        <f>COUNTIF(O18:O29,T18)</f>
        <v>7</v>
      </c>
      <c r="V18" s="14">
        <f>COUNTA($H18:$H29)</f>
        <v>12</v>
      </c>
      <c r="Z18" s="32" t="s">
        <v>432</v>
      </c>
      <c r="AA18" s="32"/>
      <c r="AB18" s="35"/>
    </row>
    <row r="19" spans="3:28" x14ac:dyDescent="0.25">
      <c r="C19" s="42" t="s">
        <v>268</v>
      </c>
      <c r="D19" s="41" t="s">
        <v>542</v>
      </c>
      <c r="E19" s="41" t="s">
        <v>261</v>
      </c>
      <c r="F19" s="43" t="s">
        <v>523</v>
      </c>
      <c r="G19" s="65" t="str">
        <f t="shared" si="0"/>
        <v xml:space="preserve">9 </v>
      </c>
      <c r="H19" s="2" t="s">
        <v>1359</v>
      </c>
      <c r="I19" s="93"/>
      <c r="J19" s="2"/>
      <c r="K19" s="2"/>
      <c r="L19" s="14" t="str" cm="1">
        <f t="array" ref="L19">INDEX(Cable_L!$B$3:$B$77,MATCH(1,COUNTIFS($G19,Cable_L!$A$3:$A$77,$H19,Cable_L!$C$3:$C$77),0))</f>
        <v>2a</v>
      </c>
      <c r="M19" s="21">
        <v>3</v>
      </c>
      <c r="N19" s="14" t="s">
        <v>1670</v>
      </c>
      <c r="O19" s="14" t="s">
        <v>1670</v>
      </c>
      <c r="R19" s="59" t="str">
        <v>splice</v>
      </c>
      <c r="S19" s="14">
        <f>COUNTIF(N19:N30,R19)</f>
        <v>4</v>
      </c>
      <c r="T19" s="59" t="str">
        <v>splice</v>
      </c>
      <c r="U19" s="14">
        <f>COUNTIF(O19:O30,T19)</f>
        <v>4</v>
      </c>
      <c r="Z19" s="32" t="s">
        <v>422</v>
      </c>
      <c r="AA19" s="32"/>
      <c r="AB19" s="32" t="s">
        <v>1283</v>
      </c>
    </row>
    <row r="20" spans="3:28" x14ac:dyDescent="0.25">
      <c r="C20" s="7" t="s">
        <v>271</v>
      </c>
      <c r="D20" s="2" t="s">
        <v>541</v>
      </c>
      <c r="E20" s="2" t="s">
        <v>264</v>
      </c>
      <c r="F20" s="8" t="s">
        <v>456</v>
      </c>
      <c r="G20" s="65" t="str">
        <f t="shared" si="0"/>
        <v xml:space="preserve">3 </v>
      </c>
      <c r="H20" s="2" t="s">
        <v>1359</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c r="P20" s="308">
        <v>7.8000000000000007</v>
      </c>
      <c r="Q20" s="308">
        <v>7.2</v>
      </c>
      <c r="R20" s="56">
        <v>7.2</v>
      </c>
      <c r="T20" s="56" t="str">
        <v>|6.8|</v>
      </c>
    </row>
    <row r="21" spans="3:28" x14ac:dyDescent="0.25">
      <c r="C21" s="7" t="s">
        <v>274</v>
      </c>
      <c r="D21" s="2" t="s">
        <v>539</v>
      </c>
      <c r="E21" s="2" t="s">
        <v>267</v>
      </c>
      <c r="F21" s="8" t="s">
        <v>439</v>
      </c>
      <c r="G21" s="65" t="str">
        <f t="shared" si="0"/>
        <v xml:space="preserve">1 </v>
      </c>
      <c r="H21" s="2" t="s">
        <v>1359</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c r="P21" s="308">
        <v>7.8</v>
      </c>
      <c r="Q21" s="308">
        <v>7.2</v>
      </c>
    </row>
    <row r="22" spans="3:28" x14ac:dyDescent="0.25">
      <c r="C22" s="7" t="s">
        <v>259</v>
      </c>
      <c r="D22" s="2" t="s">
        <v>32</v>
      </c>
      <c r="E22" s="2" t="s">
        <v>270</v>
      </c>
      <c r="F22" s="8" t="s">
        <v>500</v>
      </c>
      <c r="G22" s="65" t="str">
        <f t="shared" si="0"/>
        <v>11</v>
      </c>
      <c r="H22" s="2" t="s">
        <v>1359</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P22" s="308">
        <v>7.8000000000000007</v>
      </c>
      <c r="Q22" s="308">
        <v>7.2</v>
      </c>
      <c r="Z22" s="32" t="s">
        <v>432</v>
      </c>
      <c r="AA22" s="32"/>
      <c r="AB22" s="35"/>
    </row>
    <row r="23" spans="3:28" x14ac:dyDescent="0.25">
      <c r="C23" s="42" t="s">
        <v>259</v>
      </c>
      <c r="D23" s="41" t="s">
        <v>32</v>
      </c>
      <c r="E23" s="41" t="s">
        <v>270</v>
      </c>
      <c r="F23" s="43" t="s">
        <v>528</v>
      </c>
      <c r="G23" s="65" t="str">
        <f t="shared" si="0"/>
        <v>11</v>
      </c>
      <c r="H23" s="2" t="s">
        <v>1359</v>
      </c>
      <c r="I23" s="95"/>
      <c r="J23" s="2"/>
      <c r="K23" s="2"/>
      <c r="L23" s="14" t="str" cm="1">
        <f t="array" ref="L23">INDEX(Cable_L!$B$3:$B$77,MATCH(1,COUNTIFS($G23,Cable_L!$A$3:$A$77,$H23,Cable_L!$C$3:$C$77),0))</f>
        <v>2a</v>
      </c>
      <c r="N23" s="14" t="s">
        <v>1670</v>
      </c>
      <c r="O23" s="14" t="s">
        <v>1670</v>
      </c>
      <c r="Z23" s="32" t="s">
        <v>422</v>
      </c>
      <c r="AA23" s="32"/>
      <c r="AB23" s="32" t="s">
        <v>1283</v>
      </c>
    </row>
    <row r="24" spans="3:28" x14ac:dyDescent="0.25">
      <c r="C24" s="7" t="s">
        <v>262</v>
      </c>
      <c r="D24" s="2" t="s">
        <v>36</v>
      </c>
      <c r="E24" s="2" t="s">
        <v>273</v>
      </c>
      <c r="F24" s="8" t="s">
        <v>474</v>
      </c>
      <c r="G24" s="65" t="str">
        <f t="shared" si="0"/>
        <v xml:space="preserve">6 </v>
      </c>
      <c r="H24" s="2" t="s">
        <v>1359</v>
      </c>
      <c r="I24" s="93"/>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P24" s="308">
        <v>7.8000000000000007</v>
      </c>
      <c r="Q24" s="308">
        <v>7.2</v>
      </c>
    </row>
    <row r="25" spans="3:28" x14ac:dyDescent="0.25">
      <c r="C25" s="7" t="s">
        <v>265</v>
      </c>
      <c r="D25" s="2" t="s">
        <v>40</v>
      </c>
      <c r="E25" s="2" t="s">
        <v>276</v>
      </c>
      <c r="F25" s="8" t="s">
        <v>454</v>
      </c>
      <c r="G25" s="65" t="str">
        <f t="shared" si="0"/>
        <v xml:space="preserve">3 </v>
      </c>
      <c r="H25" s="2" t="s">
        <v>1359</v>
      </c>
      <c r="I25" s="93"/>
      <c r="J25" s="2"/>
      <c r="K25" s="2"/>
      <c r="L25" s="14" t="str" cm="1">
        <f t="array" ref="L25">INDEX(Cable_L!$B$3:$B$77,MATCH(1,COUNTIFS($G25,Cable_L!$A$3:$A$77,$H25,Cable_L!$C$3:$C$77),0))</f>
        <v>2a</v>
      </c>
      <c r="N25" s="14" cm="1">
        <f t="array" ref="N25">INDEX(INDEX(Cable_L!$H$3:$K$77,,MATCH(N$2,Cable_L!$H$2:$K$2,0)),MATCH(1,COUNTIFS($G25,Cable_L!$A$3:$A$77,$H25,Cable_L!$C$3:$C$77),0))</f>
        <v>7.8000000000000007</v>
      </c>
      <c r="O25" s="14" cm="1">
        <f t="array" ref="O25">INDEX(INDEX(Cable_L!$H$3:$K$77,,MATCH(O$2,Cable_L!$H$2:$K$2,0)),MATCH(1,COUNTIFS($G25,Cable_L!$A$3:$A$77,$H25,Cable_L!$C$3:$C$77),0))</f>
        <v>7.2</v>
      </c>
      <c r="P25" s="308">
        <v>7.2</v>
      </c>
      <c r="Q25" s="308" t="s">
        <v>1392</v>
      </c>
    </row>
    <row r="26" spans="3:28" x14ac:dyDescent="0.25">
      <c r="C26" s="7" t="s">
        <v>306</v>
      </c>
      <c r="D26" s="321" t="s">
        <v>667</v>
      </c>
      <c r="E26" s="2" t="s">
        <v>308</v>
      </c>
      <c r="F26" s="8" t="s">
        <v>494</v>
      </c>
      <c r="G26" s="65" t="str">
        <f t="shared" si="0"/>
        <v xml:space="preserve">9 </v>
      </c>
      <c r="H26" s="2" t="s">
        <v>1359</v>
      </c>
      <c r="I26" s="93"/>
      <c r="J26" s="2"/>
      <c r="K26" s="2"/>
      <c r="L26" s="14" t="str" cm="1">
        <f t="array" ref="L26">INDEX(Cable_L!$B$3:$B$77,MATCH(1,COUNTIFS($G26,Cable_L!$A$3:$A$77,$H26,Cable_L!$C$3:$C$77),0))</f>
        <v>2a</v>
      </c>
      <c r="N26" s="14" cm="1">
        <f t="array" ref="N26">INDEX(INDEX(Cable_L!$H$3:$K$77,,MATCH(N$2,Cable_L!$H$2:$K$2,0)),MATCH(1,COUNTIFS($G26,Cable_L!$A$3:$A$77,$H26,Cable_L!$C$3:$C$77),0))</f>
        <v>7.8000000000000007</v>
      </c>
      <c r="O26" s="14" cm="1">
        <f t="array" ref="O26">INDEX(INDEX(Cable_L!$H$3:$K$77,,MATCH(O$2,Cable_L!$H$2:$K$2,0)),MATCH(1,COUNTIFS($G26,Cable_L!$A$3:$A$77,$H26,Cable_L!$C$3:$C$77),0))</f>
        <v>7.2</v>
      </c>
      <c r="P26" s="308">
        <v>7.8000000000000007</v>
      </c>
      <c r="Q26" s="308">
        <v>7.2</v>
      </c>
      <c r="Z26" s="32" t="s">
        <v>432</v>
      </c>
      <c r="AA26" s="32"/>
      <c r="AB26" s="35"/>
    </row>
    <row r="27" spans="3:28" x14ac:dyDescent="0.25">
      <c r="C27" s="42" t="s">
        <v>306</v>
      </c>
      <c r="D27" s="321" t="s">
        <v>667</v>
      </c>
      <c r="E27" s="41" t="s">
        <v>308</v>
      </c>
      <c r="F27" s="43" t="s">
        <v>521</v>
      </c>
      <c r="G27" s="65" t="str">
        <f t="shared" si="0"/>
        <v xml:space="preserve">9 </v>
      </c>
      <c r="H27" s="2" t="s">
        <v>1359</v>
      </c>
      <c r="I27" s="93"/>
      <c r="J27" s="2"/>
      <c r="K27" s="2"/>
      <c r="L27" s="14" t="str" cm="1">
        <f t="array" ref="L27">INDEX(Cable_L!$B$3:$B$77,MATCH(1,COUNTIFS($G27,Cable_L!$A$3:$A$77,$H27,Cable_L!$C$3:$C$77),0))</f>
        <v>2a</v>
      </c>
      <c r="N27" s="14" t="s">
        <v>1670</v>
      </c>
      <c r="O27" s="14" t="s">
        <v>1670</v>
      </c>
      <c r="Z27" s="32" t="s">
        <v>422</v>
      </c>
      <c r="AA27" s="32"/>
      <c r="AB27" s="32" t="s">
        <v>1283</v>
      </c>
    </row>
    <row r="28" spans="3:28" x14ac:dyDescent="0.25">
      <c r="C28" s="7" t="s">
        <v>318</v>
      </c>
      <c r="D28" s="2" t="s">
        <v>92</v>
      </c>
      <c r="E28" s="2" t="s">
        <v>311</v>
      </c>
      <c r="F28" s="8" t="s">
        <v>501</v>
      </c>
      <c r="G28" s="65" t="str">
        <f t="shared" si="0"/>
        <v>11</v>
      </c>
      <c r="H28" s="2" t="s">
        <v>1359</v>
      </c>
      <c r="I28" s="94"/>
      <c r="J28" s="2"/>
      <c r="K28" s="2"/>
      <c r="L28" s="14" t="str" cm="1">
        <f t="array" ref="L28">INDEX(Cable_L!$B$3:$B$77,MATCH(1,COUNTIFS($G28,Cable_L!$A$3:$A$77,$H28,Cable_L!$C$3:$C$77),0))</f>
        <v>2a</v>
      </c>
      <c r="N28" s="14" cm="1">
        <f t="array" ref="N28">INDEX(INDEX(Cable_L!$H$3:$K$77,,MATCH(N$2,Cable_L!$H$2:$K$2,0)),MATCH(1,COUNTIFS($G28,Cable_L!$A$3:$A$77,$H28,Cable_L!$C$3:$C$77),0))</f>
        <v>7.8000000000000007</v>
      </c>
      <c r="O28" s="14" cm="1">
        <f t="array" ref="O28">INDEX(INDEX(Cable_L!$H$3:$K$77,,MATCH(O$2,Cable_L!$H$2:$K$2,0)),MATCH(1,COUNTIFS($G28,Cable_L!$A$3:$A$77,$H28,Cable_L!$C$3:$C$77),0))</f>
        <v>7.2</v>
      </c>
      <c r="P28" s="308">
        <v>7.8000000000000007</v>
      </c>
      <c r="Q28" s="308">
        <v>7.2</v>
      </c>
      <c r="Z28" s="32" t="s">
        <v>432</v>
      </c>
      <c r="AA28" s="32"/>
      <c r="AB28" s="35"/>
    </row>
    <row r="29" spans="3:28" x14ac:dyDescent="0.25">
      <c r="C29" s="46" t="s">
        <v>318</v>
      </c>
      <c r="D29" s="44" t="s">
        <v>92</v>
      </c>
      <c r="E29" s="44" t="s">
        <v>311</v>
      </c>
      <c r="F29" s="45" t="s">
        <v>529</v>
      </c>
      <c r="G29" s="65" t="str">
        <f t="shared" si="0"/>
        <v>11</v>
      </c>
      <c r="H29" s="2" t="s">
        <v>1359</v>
      </c>
      <c r="I29" s="93"/>
      <c r="J29" s="2"/>
      <c r="K29" s="2"/>
      <c r="L29" s="14" t="str" cm="1">
        <f t="array" ref="L29">INDEX(Cable_L!$B$3:$B$77,MATCH(1,COUNTIFS($G29,Cable_L!$A$3:$A$77,$H29,Cable_L!$C$3:$C$77),0))</f>
        <v>2a</v>
      </c>
      <c r="N29" s="14" t="s">
        <v>1670</v>
      </c>
      <c r="O29" s="14" t="s">
        <v>1670</v>
      </c>
      <c r="Z29" s="32" t="s">
        <v>422</v>
      </c>
      <c r="AA29" s="32"/>
      <c r="AB29" s="32" t="s">
        <v>1283</v>
      </c>
    </row>
    <row r="30" spans="3:28" x14ac:dyDescent="0.25">
      <c r="C30" s="32"/>
      <c r="D30" s="32"/>
      <c r="E30" s="2"/>
      <c r="F30" s="2"/>
      <c r="G30" s="65" t="str">
        <f t="shared" si="0"/>
        <v/>
      </c>
      <c r="H30" s="2"/>
      <c r="I30" s="2"/>
      <c r="J30" s="2"/>
      <c r="K30" s="2"/>
    </row>
    <row r="31" spans="3:28" x14ac:dyDescent="0.25">
      <c r="C31" s="4" t="s">
        <v>250</v>
      </c>
      <c r="D31" s="5" t="s">
        <v>1</v>
      </c>
      <c r="E31" s="5" t="s">
        <v>279</v>
      </c>
      <c r="F31" s="6" t="s">
        <v>472</v>
      </c>
      <c r="G31" s="65" t="str">
        <f t="shared" si="0"/>
        <v xml:space="preserve">6 </v>
      </c>
      <c r="H31" s="2" t="s">
        <v>1359</v>
      </c>
      <c r="I31" s="93"/>
      <c r="J31" s="2"/>
      <c r="K31" s="2"/>
      <c r="L31" s="14" t="str" cm="1">
        <f t="array" ref="L31">INDEX(Cable_L!$B$3:$B$77,MATCH(1,COUNTIFS($G31,Cable_L!$A$3:$A$77,$H31,Cable_L!$C$3:$C$77),0))</f>
        <v>2a</v>
      </c>
      <c r="M31" s="21" t="str" cm="1">
        <f t="array" ref="M31:M35">_xlfn._xlws.SORT(_xlfn.UNIQUE(G31:G39))</f>
        <v/>
      </c>
      <c r="N31" s="14" cm="1">
        <f t="array" ref="N31">INDEX(INDEX(Cable_L!$H$3:$K$77,,MATCH(N$2,Cable_L!$H$2:$K$2,0)),MATCH(1,COUNTIFS($G31,Cable_L!$A$3:$A$77,$H31,Cable_L!$C$3:$C$77),0))</f>
        <v>7.8000000000000007</v>
      </c>
      <c r="O31" s="14" cm="1">
        <f t="array" ref="O31">INDEX(INDEX(Cable_L!$H$3:$K$77,,MATCH(O$2,Cable_L!$H$2:$K$2,0)),MATCH(1,COUNTIFS($G31,Cable_L!$A$3:$A$77,$H31,Cable_L!$C$3:$C$77),0))</f>
        <v>7.2</v>
      </c>
      <c r="P31" s="308">
        <v>8.4</v>
      </c>
      <c r="Q31" s="308">
        <v>7.6</v>
      </c>
      <c r="R31" s="21" cm="1">
        <f t="array" ref="R31:R32">_xlfn._xlws.FILTER(_xlfn.UNIQUE(N31:N39),_xlfn.UNIQUE(N31:N39)&lt;&gt;"")</f>
        <v>7.8000000000000007</v>
      </c>
      <c r="S31" s="14">
        <f>COUNTIF(N31:N39,R31)</f>
        <v>6</v>
      </c>
      <c r="T31" s="21" cm="1">
        <f t="array" ref="T31:T32">_xlfn._xlws.FILTER(_xlfn.UNIQUE(O31:O39),_xlfn.UNIQUE(O31:O39)&lt;&gt;"")</f>
        <v>7.2</v>
      </c>
      <c r="U31" s="14">
        <f>COUNTIF(O31:O42,T31)</f>
        <v>6</v>
      </c>
      <c r="V31" s="14">
        <f>COUNTA($H31:$H39)</f>
        <v>7</v>
      </c>
    </row>
    <row r="32" spans="3:28" x14ac:dyDescent="0.25">
      <c r="C32" s="7" t="s">
        <v>253</v>
      </c>
      <c r="D32" s="2" t="s">
        <v>5</v>
      </c>
      <c r="E32" s="2" t="s">
        <v>282</v>
      </c>
      <c r="F32" s="8" t="s">
        <v>458</v>
      </c>
      <c r="G32" s="65" t="str">
        <f t="shared" si="0"/>
        <v xml:space="preserve">3 </v>
      </c>
      <c r="H32" s="2" t="s">
        <v>1359</v>
      </c>
      <c r="I32" s="93"/>
      <c r="J32" s="2"/>
      <c r="K32" s="2"/>
      <c r="L32" s="14" t="str" cm="1">
        <f t="array" ref="L32">INDEX(Cable_L!$B$3:$B$77,MATCH(1,COUNTIFS($G32,Cable_L!$A$3:$A$77,$H32,Cable_L!$C$3:$C$77),0))</f>
        <v>2a</v>
      </c>
      <c r="M32" s="21" t="str">
        <v>11</v>
      </c>
      <c r="N32" s="14" cm="1">
        <f t="array" ref="N32">INDEX(INDEX(Cable_L!$H$3:$K$77,,MATCH(N$2,Cable_L!$H$2:$K$2,0)),MATCH(1,COUNTIFS($G32,Cable_L!$A$3:$A$77,$H32,Cable_L!$C$3:$C$77),0))</f>
        <v>7.8000000000000007</v>
      </c>
      <c r="O32" s="14" cm="1">
        <f t="array" ref="O32">INDEX(INDEX(Cable_L!$H$3:$K$77,,MATCH(O$2,Cable_L!$H$2:$K$2,0)),MATCH(1,COUNTIFS($G32,Cable_L!$A$3:$A$77,$H32,Cable_L!$C$3:$C$77),0))</f>
        <v>7.2</v>
      </c>
      <c r="P32" s="308">
        <v>8.4</v>
      </c>
      <c r="Q32" s="308">
        <v>7.6</v>
      </c>
      <c r="R32" s="59" t="str">
        <v>splice</v>
      </c>
      <c r="S32" s="14"/>
      <c r="T32" s="59" t="str">
        <v>splice</v>
      </c>
      <c r="U32" s="14"/>
    </row>
    <row r="33" spans="3:28" x14ac:dyDescent="0.25">
      <c r="C33" s="12" t="s">
        <v>406</v>
      </c>
      <c r="D33" s="32"/>
      <c r="E33" s="316" t="s">
        <v>285</v>
      </c>
      <c r="F33" s="8"/>
      <c r="G33" s="65" t="str">
        <f t="shared" si="0"/>
        <v/>
      </c>
      <c r="H33" s="2"/>
      <c r="I33" s="2"/>
      <c r="J33" s="2"/>
      <c r="K33" s="2"/>
      <c r="M33" s="21" t="str">
        <v xml:space="preserve">3 </v>
      </c>
    </row>
    <row r="34" spans="3:28" x14ac:dyDescent="0.25">
      <c r="C34" s="7" t="s">
        <v>241</v>
      </c>
      <c r="D34" s="2" t="s">
        <v>9</v>
      </c>
      <c r="E34" s="2" t="s">
        <v>288</v>
      </c>
      <c r="F34" s="8" t="s">
        <v>502</v>
      </c>
      <c r="G34" s="65" t="str">
        <f t="shared" si="0"/>
        <v>11</v>
      </c>
      <c r="H34" s="14" t="s">
        <v>1359</v>
      </c>
      <c r="I34" s="92"/>
      <c r="L34" s="14" t="str" cm="1">
        <f t="array" ref="L34">INDEX(Cable_L!$B$3:$B$77,MATCH(1,COUNTIFS($G34,Cable_L!$A$3:$A$77,$H34,Cable_L!$C$3:$C$77),0))</f>
        <v>2a</v>
      </c>
      <c r="M34" s="21" t="str">
        <v xml:space="preserve">6 </v>
      </c>
      <c r="N34" s="14" cm="1">
        <f t="array" ref="N34">INDEX(INDEX(Cable_L!$H$3:$K$77,,MATCH(N$2,Cable_L!$H$2:$K$2,0)),MATCH(1,COUNTIFS($G34,Cable_L!$A$3:$A$77,$H34,Cable_L!$C$3:$C$77),0))</f>
        <v>7.8000000000000007</v>
      </c>
      <c r="O34" s="14" cm="1">
        <f t="array" ref="O34">INDEX(INDEX(Cable_L!$H$3:$K$77,,MATCH(O$2,Cable_L!$H$2:$K$2,0)),MATCH(1,COUNTIFS($G34,Cable_L!$A$3:$A$77,$H34,Cable_L!$C$3:$C$77),0))</f>
        <v>7.2</v>
      </c>
      <c r="P34" s="308">
        <v>8.4</v>
      </c>
      <c r="Q34" s="308">
        <v>7.6</v>
      </c>
    </row>
    <row r="35" spans="3:28" x14ac:dyDescent="0.25">
      <c r="C35" s="7" t="s">
        <v>244</v>
      </c>
      <c r="D35" s="2" t="s">
        <v>13</v>
      </c>
      <c r="E35" s="2" t="s">
        <v>291</v>
      </c>
      <c r="F35" s="8" t="s">
        <v>473</v>
      </c>
      <c r="G35" s="65" t="str">
        <f t="shared" si="0"/>
        <v xml:space="preserve">6 </v>
      </c>
      <c r="H35" s="2" t="s">
        <v>1359</v>
      </c>
      <c r="I35" s="93"/>
      <c r="J35" s="2"/>
      <c r="K35" s="2"/>
      <c r="L35" s="14" t="str" cm="1">
        <f t="array" ref="L35">INDEX(Cable_L!$B$3:$B$77,MATCH(1,COUNTIFS($G35,Cable_L!$A$3:$A$77,$H35,Cable_L!$C$3:$C$77),0))</f>
        <v>2a</v>
      </c>
      <c r="M35" s="21" t="str">
        <v xml:space="preserve">9 </v>
      </c>
      <c r="N35" s="14" cm="1">
        <f t="array" ref="N35">INDEX(INDEX(Cable_L!$H$3:$K$77,,MATCH(N$2,Cable_L!$H$2:$K$2,0)),MATCH(1,COUNTIFS($G35,Cable_L!$A$3:$A$77,$H35,Cable_L!$C$3:$C$77),0))</f>
        <v>7.8000000000000007</v>
      </c>
      <c r="O35" s="14" cm="1">
        <f t="array" ref="O35">INDEX(INDEX(Cable_L!$H$3:$K$77,,MATCH(O$2,Cable_L!$H$2:$K$2,0)),MATCH(1,COUNTIFS($G35,Cable_L!$A$3:$A$77,$H35,Cable_L!$C$3:$C$77),0))</f>
        <v>7.2</v>
      </c>
      <c r="P35" s="308">
        <v>7.8</v>
      </c>
      <c r="Q35" s="308">
        <v>7.2</v>
      </c>
    </row>
    <row r="36" spans="3:28" x14ac:dyDescent="0.25">
      <c r="C36" s="7" t="s">
        <v>247</v>
      </c>
      <c r="D36" s="2" t="s">
        <v>17</v>
      </c>
      <c r="E36" s="2" t="s">
        <v>294</v>
      </c>
      <c r="F36" s="8" t="s">
        <v>457</v>
      </c>
      <c r="G36" s="65" t="str">
        <f t="shared" si="0"/>
        <v xml:space="preserve">3 </v>
      </c>
      <c r="H36" s="2" t="s">
        <v>1359</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P36" s="308">
        <v>7.2</v>
      </c>
      <c r="Q36" s="308">
        <v>6.8</v>
      </c>
    </row>
    <row r="37" spans="3:28" x14ac:dyDescent="0.25">
      <c r="C37" s="7" t="s">
        <v>309</v>
      </c>
      <c r="D37" s="2" t="s">
        <v>544</v>
      </c>
      <c r="E37" s="2" t="s">
        <v>314</v>
      </c>
      <c r="F37" s="8" t="s">
        <v>496</v>
      </c>
      <c r="G37" s="65" t="str">
        <f>IF(LEFT(F37,3)="2.5", MID(F37,7,2),LEFT(F37,2))</f>
        <v xml:space="preserve">9 </v>
      </c>
      <c r="H37" s="2" t="s">
        <v>1359</v>
      </c>
      <c r="I37" s="94"/>
      <c r="J37" s="2"/>
      <c r="K37" s="2"/>
      <c r="L37" s="14" t="str" cm="1">
        <f t="array" ref="L37">INDEX(Cable_L!$B$3:$B$77,MATCH(1,COUNTIFS($G37,Cable_L!$A$3:$A$77,$H37,Cable_L!$C$3:$C$77),0))</f>
        <v>2a</v>
      </c>
      <c r="N37" s="14" cm="1">
        <f t="array" ref="N37">INDEX(INDEX(Cable_L!$H$3:$K$77,,MATCH(N$2,Cable_L!$H$2:$K$2,0)),MATCH(1,COUNTIFS($G37,Cable_L!$A$3:$A$77,$H37,Cable_L!$C$3:$C$77),0))</f>
        <v>7.8000000000000007</v>
      </c>
      <c r="O37" s="14" cm="1">
        <f t="array" ref="O37">INDEX(INDEX(Cable_L!$H$3:$K$77,,MATCH(O$2,Cable_L!$H$2:$K$2,0)),MATCH(1,COUNTIFS($G37,Cable_L!$A$3:$A$77,$H37,Cable_L!$C$3:$C$77),0))</f>
        <v>7.2</v>
      </c>
      <c r="P37" s="308">
        <v>8.4</v>
      </c>
      <c r="Q37" s="308">
        <v>7.6</v>
      </c>
      <c r="Z37" s="32" t="s">
        <v>432</v>
      </c>
      <c r="AA37" s="32"/>
      <c r="AB37" s="35"/>
    </row>
    <row r="38" spans="3:28" x14ac:dyDescent="0.25">
      <c r="C38" s="42" t="s">
        <v>309</v>
      </c>
      <c r="D38" s="41" t="s">
        <v>544</v>
      </c>
      <c r="E38" s="41" t="s">
        <v>314</v>
      </c>
      <c r="F38" s="43" t="s">
        <v>522</v>
      </c>
      <c r="G38" s="65" t="str">
        <f>IF(LEFT(F38,3)="2.5", MID(F38,7,2),LEFT(F38,2))</f>
        <v xml:space="preserve">9 </v>
      </c>
      <c r="H38" s="2" t="s">
        <v>1359</v>
      </c>
      <c r="I38" s="93"/>
      <c r="J38" s="2"/>
      <c r="K38" s="2"/>
      <c r="L38" s="14" t="str" cm="1">
        <f t="array" ref="L38">INDEX(Cable_L!$B$3:$B$77,MATCH(1,COUNTIFS($G38,Cable_L!$A$3:$A$77,$H38,Cable_L!$C$3:$C$77),0))</f>
        <v>2a</v>
      </c>
      <c r="N38" s="14" t="s">
        <v>1670</v>
      </c>
      <c r="O38" s="14" t="s">
        <v>1670</v>
      </c>
      <c r="Z38" s="32" t="s">
        <v>422</v>
      </c>
      <c r="AA38" s="32"/>
      <c r="AB38" s="32" t="s">
        <v>1283</v>
      </c>
    </row>
    <row r="39" spans="3:28" x14ac:dyDescent="0.25">
      <c r="C39" s="33" t="s">
        <v>406</v>
      </c>
      <c r="D39" s="34"/>
      <c r="E39" s="10" t="s">
        <v>317</v>
      </c>
      <c r="F39" s="11"/>
      <c r="G39" s="65" t="str">
        <f t="shared" ref="G39:G43" si="1">IF(LEFT(F39,3)="2.5", MID(F39,7,2),LEFT(F39,2))</f>
        <v/>
      </c>
      <c r="H39" s="2"/>
      <c r="I39" s="2"/>
      <c r="J39" s="2"/>
      <c r="K39" s="2"/>
    </row>
    <row r="40" spans="3:28" x14ac:dyDescent="0.25">
      <c r="C40" s="32"/>
      <c r="D40" s="32"/>
      <c r="E40" s="2"/>
      <c r="F40" s="2"/>
      <c r="G40" s="65" t="str">
        <f t="shared" si="1"/>
        <v/>
      </c>
      <c r="H40" s="2"/>
      <c r="I40" s="2"/>
      <c r="J40" s="2"/>
      <c r="K40" s="2"/>
    </row>
    <row r="41" spans="3:28" x14ac:dyDescent="0.25">
      <c r="C41" s="4" t="s">
        <v>295</v>
      </c>
      <c r="D41" s="322" t="s">
        <v>84</v>
      </c>
      <c r="E41" s="5" t="s">
        <v>69</v>
      </c>
      <c r="F41" s="6" t="s">
        <v>437</v>
      </c>
      <c r="G41" s="65" t="str">
        <f t="shared" si="1"/>
        <v xml:space="preserve">1 </v>
      </c>
      <c r="H41" s="2" t="s">
        <v>1358</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308">
        <v>7.6000000000000005</v>
      </c>
      <c r="Q41" s="308" t="s">
        <v>1407</v>
      </c>
      <c r="R41" s="21" cm="1">
        <f t="array" ref="R41">_xlfn._xlws.FILTER(_xlfn.UNIQUE(N41:N48),_xlfn.UNIQUE(N41:N48)&lt;&gt;"")</f>
        <v>7.6000000000000005</v>
      </c>
      <c r="S41" s="14">
        <f>COUNTIF(N41:N48,R41)</f>
        <v>5</v>
      </c>
      <c r="T41" s="21" t="str" cm="1">
        <f t="array" ref="T41">_xlfn._xlws.FILTER(_xlfn.UNIQUE(O41:O48),_xlfn.UNIQUE(O41:O48)&lt;&gt;"")</f>
        <v>|7.6|</v>
      </c>
      <c r="U41" s="14">
        <f>COUNTIF(O41:O48,T41)</f>
        <v>5</v>
      </c>
      <c r="V41" s="14">
        <f>COUNTA($H41:$H48)</f>
        <v>5</v>
      </c>
    </row>
    <row r="42" spans="3:28" x14ac:dyDescent="0.25">
      <c r="C42" s="7" t="s">
        <v>297</v>
      </c>
      <c r="D42" s="321" t="s">
        <v>668</v>
      </c>
      <c r="E42" s="2" t="s">
        <v>73</v>
      </c>
      <c r="F42" s="8" t="s">
        <v>438</v>
      </c>
      <c r="G42" s="65" t="str">
        <f t="shared" si="1"/>
        <v xml:space="preserve">1 </v>
      </c>
      <c r="H42" s="2" t="s">
        <v>1358</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c r="P42" s="308">
        <v>7.6000000000000005</v>
      </c>
      <c r="Q42" s="308" t="s">
        <v>1407</v>
      </c>
    </row>
    <row r="43" spans="3:28" x14ac:dyDescent="0.25">
      <c r="C43" s="7" t="s">
        <v>300</v>
      </c>
      <c r="D43" s="321" t="s">
        <v>669</v>
      </c>
      <c r="E43" s="2" t="s">
        <v>77</v>
      </c>
      <c r="F43" s="8" t="s">
        <v>441</v>
      </c>
      <c r="G43" s="65" t="str">
        <f t="shared" si="1"/>
        <v xml:space="preserve">1 </v>
      </c>
      <c r="H43" s="2" t="s">
        <v>1358</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c r="P43" s="308">
        <v>7.6000000000000005</v>
      </c>
      <c r="Q43" s="308" t="s">
        <v>1407</v>
      </c>
    </row>
    <row r="44" spans="3:28" x14ac:dyDescent="0.25">
      <c r="C44" s="7" t="s">
        <v>256</v>
      </c>
      <c r="D44" s="321" t="s">
        <v>80</v>
      </c>
      <c r="E44" s="2" t="s">
        <v>81</v>
      </c>
      <c r="F44" s="8" t="s">
        <v>440</v>
      </c>
      <c r="G44" s="65" t="str">
        <f>IF(LEFT(F44,3)="2.5", MID(F44,7,2),LEFT(F44,2))</f>
        <v xml:space="preserve">1 </v>
      </c>
      <c r="H44" s="2" t="s">
        <v>1358</v>
      </c>
      <c r="I44" s="69"/>
      <c r="J44" s="2"/>
      <c r="K44" s="98"/>
      <c r="L44" s="14" t="str" cm="1">
        <f t="array" ref="L44">INDEX(Cable_L!$B$3:$B$77,MATCH(1,COUNTIFS($G44,Cable_L!$A$3:$A$77,$H44,Cable_L!$C$3:$C$77),0))</f>
        <v>2c</v>
      </c>
      <c r="N44" s="14" cm="1">
        <f t="array" ref="N44">INDEX(INDEX(Cable_L!$H$3:$K$77,,MATCH(N$2,Cable_L!$H$2:$K$2,0)),MATCH(1,COUNTIFS($G44,Cable_L!$A$3:$A$77,$H44,Cable_L!$C$3:$C$77),0))</f>
        <v>7.6000000000000005</v>
      </c>
      <c r="O44" s="14" t="str" cm="1">
        <f t="array" ref="O44">INDEX(INDEX(Cable_L!$H$3:$K$77,,MATCH(O$2,Cable_L!$H$2:$K$2,0)),MATCH(1,COUNTIFS($G44,Cable_L!$A$3:$A$77,$H44,Cable_L!$C$3:$C$77),0))</f>
        <v>|7.6|</v>
      </c>
      <c r="P44" s="308">
        <v>7.8</v>
      </c>
      <c r="Q44" s="308" t="s">
        <v>1407</v>
      </c>
    </row>
    <row r="45" spans="3:28" x14ac:dyDescent="0.25">
      <c r="C45" s="7" t="s">
        <v>303</v>
      </c>
      <c r="D45" s="321" t="s">
        <v>68</v>
      </c>
      <c r="E45" s="2" t="s">
        <v>85</v>
      </c>
      <c r="F45" s="8" t="s">
        <v>443</v>
      </c>
      <c r="G45" s="65" t="str">
        <f t="shared" ref="G45:G79" si="2">IF(LEFT(F45,3)="2.5", MID(F45,7,2),LEFT(F45,2))</f>
        <v xml:space="preserve">1 </v>
      </c>
      <c r="H45" s="2" t="s">
        <v>1358</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c r="P45" s="308">
        <v>7.6000000000000005</v>
      </c>
      <c r="Q45" s="308" t="s">
        <v>1407</v>
      </c>
    </row>
    <row r="46" spans="3:28" x14ac:dyDescent="0.25">
      <c r="C46" s="7" t="s">
        <v>406</v>
      </c>
      <c r="D46" s="2"/>
      <c r="E46" s="2" t="s">
        <v>1303</v>
      </c>
      <c r="F46" s="8"/>
      <c r="G46" s="65" t="str">
        <f t="shared" si="2"/>
        <v/>
      </c>
      <c r="H46" s="2"/>
      <c r="I46" s="2"/>
      <c r="J46" s="2"/>
      <c r="K46" s="2"/>
    </row>
    <row r="47" spans="3:28" x14ac:dyDescent="0.25">
      <c r="C47" s="7" t="s">
        <v>406</v>
      </c>
      <c r="D47" s="2"/>
      <c r="E47" s="2" t="s">
        <v>1304</v>
      </c>
      <c r="F47" s="8"/>
      <c r="G47" s="65" t="str">
        <f t="shared" si="2"/>
        <v/>
      </c>
      <c r="H47" s="2"/>
      <c r="I47" s="2"/>
      <c r="J47" s="2"/>
      <c r="K47" s="2"/>
    </row>
    <row r="48" spans="3:28" x14ac:dyDescent="0.25">
      <c r="C48" s="9" t="s">
        <v>406</v>
      </c>
      <c r="D48" s="10"/>
      <c r="E48" s="10" t="s">
        <v>1305</v>
      </c>
      <c r="F48" s="11"/>
      <c r="G48" s="65" t="str">
        <f t="shared" si="2"/>
        <v/>
      </c>
      <c r="H48" s="2"/>
      <c r="I48" s="2"/>
      <c r="J48" s="2"/>
      <c r="K48" s="2"/>
    </row>
    <row r="49" spans="3:22" x14ac:dyDescent="0.25">
      <c r="C49" s="2"/>
      <c r="D49" s="2"/>
      <c r="E49" s="2"/>
      <c r="F49" s="2"/>
      <c r="G49" s="65" t="str">
        <f t="shared" si="2"/>
        <v/>
      </c>
      <c r="H49" s="2"/>
      <c r="I49" s="2"/>
      <c r="J49" s="2"/>
      <c r="K49" s="2"/>
    </row>
    <row r="50" spans="3:22" x14ac:dyDescent="0.25">
      <c r="C50" s="4" t="s">
        <v>351</v>
      </c>
      <c r="D50" s="5" t="s">
        <v>44</v>
      </c>
      <c r="E50" s="5" t="s">
        <v>322</v>
      </c>
      <c r="F50" s="6" t="s">
        <v>482</v>
      </c>
      <c r="G50" s="65" t="str">
        <f t="shared" si="2"/>
        <v xml:space="preserve">7 </v>
      </c>
      <c r="H50" s="2" t="s">
        <v>1359</v>
      </c>
      <c r="I50" s="94"/>
      <c r="J50" s="2"/>
      <c r="K50" s="2"/>
      <c r="L50" s="14" t="str" cm="1">
        <f t="array" ref="L50">INDEX(Cable_L!$B$3:$B$77,MATCH(1,COUNTIFS($G50,Cable_L!$A$3:$A$77,$H50,Cable_L!$C$3:$C$77),0))</f>
        <v>2a</v>
      </c>
      <c r="M50" s="21" t="str" cm="1">
        <f t="array" ref="M50:M53">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7.2</v>
      </c>
      <c r="P50" s="308">
        <v>7.8000000000000007</v>
      </c>
      <c r="Q50" s="308">
        <v>7.2</v>
      </c>
      <c r="R50" s="21" cm="1">
        <f t="array" ref="R50">_xlfn._xlws.FILTER(_xlfn.UNIQUE(N50:N57),_xlfn.UNIQUE(N50:N57)&lt;&gt;"")</f>
        <v>7.8000000000000007</v>
      </c>
      <c r="S50" s="14">
        <f>COUNTIF(N50:N57,R50)</f>
        <v>6</v>
      </c>
      <c r="T50" s="21" cm="1">
        <f t="array" ref="T50">_xlfn._xlws.FILTER(_xlfn.UNIQUE(O50:O57),_xlfn.UNIQUE(O50:O57)&lt;&gt;"")</f>
        <v>7.2</v>
      </c>
      <c r="U50" s="14">
        <f>COUNTIF(O50:O57,T50)</f>
        <v>6</v>
      </c>
      <c r="V50" s="14">
        <f>COUNTA($H50:$H57)</f>
        <v>6</v>
      </c>
    </row>
    <row r="51" spans="3:22" x14ac:dyDescent="0.25">
      <c r="C51" s="7" t="s">
        <v>353</v>
      </c>
      <c r="D51" s="321" t="s">
        <v>48</v>
      </c>
      <c r="E51" s="2" t="s">
        <v>324</v>
      </c>
      <c r="F51" s="8" t="s">
        <v>480</v>
      </c>
      <c r="G51" s="65" t="str">
        <f t="shared" si="2"/>
        <v xml:space="preserve">7 </v>
      </c>
      <c r="H51" s="2" t="s">
        <v>1359</v>
      </c>
      <c r="I51" s="94"/>
      <c r="J51" s="2"/>
      <c r="K51" s="2"/>
      <c r="L51" s="14" t="str" cm="1">
        <f t="array" ref="L51">INDEX(Cable_L!$B$3:$B$77,MATCH(1,COUNTIFS($G51,Cable_L!$A$3:$A$77,$H51,Cable_L!$C$3:$C$77),0))</f>
        <v>2a</v>
      </c>
      <c r="M51" s="21" t="str">
        <v>12</v>
      </c>
      <c r="N51" s="14" cm="1">
        <f t="array" ref="N51">INDEX(INDEX(Cable_L!$H$3:$K$77,,MATCH(N$2,Cable_L!$H$2:$K$2,0)),MATCH(1,COUNTIFS($G51,Cable_L!$A$3:$A$77,$H51,Cable_L!$C$3:$C$77),0))</f>
        <v>7.8000000000000007</v>
      </c>
      <c r="O51" s="14" cm="1">
        <f t="array" ref="O51">INDEX(INDEX(Cable_L!$H$3:$K$77,,MATCH(O$2,Cable_L!$H$2:$K$2,0)),MATCH(1,COUNTIFS($G51,Cable_L!$A$3:$A$77,$H51,Cable_L!$C$3:$C$77),0))</f>
        <v>7.2</v>
      </c>
      <c r="P51" s="308">
        <v>7.8000000000000007</v>
      </c>
      <c r="Q51" s="308">
        <v>7.2</v>
      </c>
    </row>
    <row r="52" spans="3:22" x14ac:dyDescent="0.25">
      <c r="C52" s="7" t="s">
        <v>355</v>
      </c>
      <c r="D52" s="321" t="s">
        <v>52</v>
      </c>
      <c r="E52" s="2" t="s">
        <v>326</v>
      </c>
      <c r="F52" s="8" t="s">
        <v>461</v>
      </c>
      <c r="G52" s="65" t="str">
        <f t="shared" si="2"/>
        <v xml:space="preserve">4 </v>
      </c>
      <c r="H52" s="2" t="s">
        <v>1359</v>
      </c>
      <c r="I52" s="93"/>
      <c r="J52" s="2"/>
      <c r="K52" s="2"/>
      <c r="L52" s="14" t="str" cm="1">
        <f t="array" ref="L52">INDEX(Cable_L!$B$3:$B$77,MATCH(1,COUNTIFS($G52,Cable_L!$A$3:$A$77,$H52,Cable_L!$C$3:$C$77),0))</f>
        <v>2a</v>
      </c>
      <c r="M52" s="21" t="str">
        <v xml:space="preserve">4 </v>
      </c>
      <c r="N52" s="14" cm="1">
        <f t="array" ref="N52">INDEX(INDEX(Cable_L!$H$3:$K$77,,MATCH(N$2,Cable_L!$H$2:$K$2,0)),MATCH(1,COUNTIFS($G52,Cable_L!$A$3:$A$77,$H52,Cable_L!$C$3:$C$77),0))</f>
        <v>7.8000000000000007</v>
      </c>
      <c r="O52" s="14" cm="1">
        <f t="array" ref="O52">INDEX(INDEX(Cable_L!$H$3:$K$77,,MATCH(O$2,Cable_L!$H$2:$K$2,0)),MATCH(1,COUNTIFS($G52,Cable_L!$A$3:$A$77,$H52,Cable_L!$C$3:$C$77),0))</f>
        <v>7.2</v>
      </c>
      <c r="P52" s="308">
        <v>7.8000000000000007</v>
      </c>
      <c r="Q52" s="308">
        <v>7.2</v>
      </c>
    </row>
    <row r="53" spans="3:22" x14ac:dyDescent="0.25">
      <c r="C53" s="7" t="s">
        <v>345</v>
      </c>
      <c r="D53" s="2" t="s">
        <v>56</v>
      </c>
      <c r="E53" s="2" t="s">
        <v>328</v>
      </c>
      <c r="F53" s="8" t="s">
        <v>506</v>
      </c>
      <c r="G53" s="65" t="str">
        <f t="shared" si="2"/>
        <v>12</v>
      </c>
      <c r="H53" s="2" t="s">
        <v>1359</v>
      </c>
      <c r="I53" s="94"/>
      <c r="J53" s="2"/>
      <c r="K53" s="2"/>
      <c r="L53" s="14" t="str" cm="1">
        <f t="array" ref="L53">INDEX(Cable_L!$B$3:$B$77,MATCH(1,COUNTIFS($G53,Cable_L!$A$3:$A$77,$H53,Cable_L!$C$3:$C$77),0))</f>
        <v>2a</v>
      </c>
      <c r="M53" s="21" t="str">
        <v xml:space="preserve">7 </v>
      </c>
      <c r="N53" s="14" cm="1">
        <f t="array" ref="N53">INDEX(INDEX(Cable_L!$H$3:$K$77,,MATCH(N$2,Cable_L!$H$2:$K$2,0)),MATCH(1,COUNTIFS($G53,Cable_L!$A$3:$A$77,$H53,Cable_L!$C$3:$C$77),0))</f>
        <v>7.8000000000000007</v>
      </c>
      <c r="O53" s="14" cm="1">
        <f t="array" ref="O53">INDEX(INDEX(Cable_L!$H$3:$K$77,,MATCH(O$2,Cable_L!$H$2:$K$2,0)),MATCH(1,COUNTIFS($G53,Cable_L!$A$3:$A$77,$H53,Cable_L!$C$3:$C$77),0))</f>
        <v>7.2</v>
      </c>
      <c r="P53" s="308">
        <v>7.8000000000000007</v>
      </c>
      <c r="Q53" s="308">
        <v>7.2</v>
      </c>
    </row>
    <row r="54" spans="3:22" x14ac:dyDescent="0.25">
      <c r="C54" s="7" t="s">
        <v>347</v>
      </c>
      <c r="D54" s="2" t="s">
        <v>60</v>
      </c>
      <c r="E54" s="2" t="s">
        <v>330</v>
      </c>
      <c r="F54" s="8" t="s">
        <v>479</v>
      </c>
      <c r="G54" s="65" t="str">
        <f t="shared" si="2"/>
        <v xml:space="preserve">7 </v>
      </c>
      <c r="H54" s="2" t="s">
        <v>1359</v>
      </c>
      <c r="I54" s="94"/>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c r="P54" s="308">
        <v>7.8000000000000007</v>
      </c>
      <c r="Q54" s="308">
        <v>7.2</v>
      </c>
    </row>
    <row r="55" spans="3:22" x14ac:dyDescent="0.25">
      <c r="C55" s="7" t="s">
        <v>349</v>
      </c>
      <c r="D55" s="2" t="s">
        <v>64</v>
      </c>
      <c r="E55" s="2" t="s">
        <v>332</v>
      </c>
      <c r="F55" s="8" t="s">
        <v>459</v>
      </c>
      <c r="G55" s="65" t="str">
        <f t="shared" si="2"/>
        <v xml:space="preserve">4 </v>
      </c>
      <c r="H55" s="2" t="s">
        <v>1359</v>
      </c>
      <c r="I55" s="94"/>
      <c r="J55" s="2"/>
      <c r="K55" s="2"/>
      <c r="L55" s="14" t="str" cm="1">
        <f t="array" ref="L55">INDEX(Cable_L!$B$3:$B$77,MATCH(1,COUNTIFS($G55,Cable_L!$A$3:$A$77,$H55,Cable_L!$C$3:$C$77),0))</f>
        <v>2a</v>
      </c>
      <c r="N55" s="14" cm="1">
        <f t="array" ref="N55">INDEX(INDEX(Cable_L!$H$3:$K$77,,MATCH(N$2,Cable_L!$H$2:$K$2,0)),MATCH(1,COUNTIFS($G55,Cable_L!$A$3:$A$77,$H55,Cable_L!$C$3:$C$77),0))</f>
        <v>7.8000000000000007</v>
      </c>
      <c r="O55" s="14" cm="1">
        <f t="array" ref="O55">INDEX(INDEX(Cable_L!$H$3:$K$77,,MATCH(O$2,Cable_L!$H$2:$K$2,0)),MATCH(1,COUNTIFS($G55,Cable_L!$A$3:$A$77,$H55,Cable_L!$C$3:$C$77),0))</f>
        <v>7.2</v>
      </c>
      <c r="P55" s="308">
        <v>7.8000000000000007</v>
      </c>
      <c r="Q55" s="308">
        <v>7.2</v>
      </c>
    </row>
    <row r="56" spans="3:22" x14ac:dyDescent="0.25">
      <c r="C56" s="7" t="s">
        <v>406</v>
      </c>
      <c r="D56" s="2"/>
      <c r="E56" s="2" t="s">
        <v>1335</v>
      </c>
      <c r="F56" s="8"/>
      <c r="G56" s="65" t="str">
        <f t="shared" si="2"/>
        <v/>
      </c>
      <c r="H56" s="2"/>
      <c r="I56" s="2"/>
      <c r="J56" s="2"/>
      <c r="K56" s="2"/>
    </row>
    <row r="57" spans="3:22" x14ac:dyDescent="0.25">
      <c r="C57" s="9" t="s">
        <v>406</v>
      </c>
      <c r="D57" s="10"/>
      <c r="E57" s="10" t="s">
        <v>1336</v>
      </c>
      <c r="F57" s="11"/>
      <c r="G57" s="65" t="str">
        <f t="shared" si="2"/>
        <v/>
      </c>
      <c r="H57" s="2"/>
      <c r="I57" s="2"/>
      <c r="J57" s="2"/>
      <c r="K57" s="2"/>
    </row>
    <row r="58" spans="3:22" x14ac:dyDescent="0.25">
      <c r="C58" s="2"/>
      <c r="D58" s="2"/>
      <c r="E58" s="2"/>
      <c r="F58" s="2"/>
      <c r="G58" s="65" t="str">
        <f t="shared" si="2"/>
        <v/>
      </c>
      <c r="H58" s="2"/>
      <c r="I58" s="2"/>
      <c r="J58" s="2"/>
      <c r="K58" s="2"/>
    </row>
    <row r="59" spans="3:22" x14ac:dyDescent="0.25">
      <c r="C59" s="4" t="s">
        <v>339</v>
      </c>
      <c r="D59" s="5" t="s">
        <v>542</v>
      </c>
      <c r="E59" s="5" t="s">
        <v>334</v>
      </c>
      <c r="F59" s="6" t="s">
        <v>481</v>
      </c>
      <c r="G59" s="65" t="str">
        <f t="shared" si="2"/>
        <v xml:space="preserve">7 </v>
      </c>
      <c r="H59" s="2" t="s">
        <v>1359</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308">
        <v>7.8000000000000007</v>
      </c>
      <c r="Q59" s="308">
        <v>7.2</v>
      </c>
      <c r="R59" s="21" cm="1">
        <f t="array" ref="R59:R60">_xlfn._xlws.FILTER(_xlfn.UNIQUE(N59:N66),_xlfn.UNIQUE(N59:N66)&lt;&gt;"")</f>
        <v>7.8000000000000007</v>
      </c>
      <c r="S59" s="14">
        <f>COUNTIF(N59:N66,R59)</f>
        <v>5</v>
      </c>
      <c r="T59" s="21" cm="1">
        <f t="array" ref="T59:T60">_xlfn._xlws.FILTER(_xlfn.UNIQUE(O59:O66),_xlfn.UNIQUE(O59:O66)&lt;&gt;"")</f>
        <v>7.2</v>
      </c>
      <c r="U59" s="14">
        <f>COUNTIF(O59:O66,T59)</f>
        <v>5</v>
      </c>
      <c r="V59" s="14">
        <f>COUNTA($H59:$H66)</f>
        <v>6</v>
      </c>
    </row>
    <row r="60" spans="3:22" x14ac:dyDescent="0.25">
      <c r="C60" s="7" t="s">
        <v>341</v>
      </c>
      <c r="D60" s="2" t="s">
        <v>541</v>
      </c>
      <c r="E60" s="2" t="s">
        <v>336</v>
      </c>
      <c r="F60" s="8" t="s">
        <v>462</v>
      </c>
      <c r="G60" s="65" t="str">
        <f t="shared" si="2"/>
        <v xml:space="preserve">4 </v>
      </c>
      <c r="H60" s="2" t="s">
        <v>1359</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308">
        <v>7.8000000000000007</v>
      </c>
      <c r="Q60" s="308">
        <v>7.2</v>
      </c>
      <c r="R60" s="59">
        <v>7.2</v>
      </c>
      <c r="S60" s="14">
        <f>COUNTIF(N60:N67,R60)</f>
        <v>1</v>
      </c>
      <c r="T60" s="59" t="str">
        <v>|6.8|</v>
      </c>
      <c r="U60" s="14">
        <f>COUNTIF(O60:O67,T60)</f>
        <v>1</v>
      </c>
    </row>
    <row r="61" spans="3:22" x14ac:dyDescent="0.25">
      <c r="C61" s="7" t="s">
        <v>343</v>
      </c>
      <c r="D61" s="2" t="s">
        <v>539</v>
      </c>
      <c r="E61" s="2" t="s">
        <v>338</v>
      </c>
      <c r="F61" s="8" t="s">
        <v>447</v>
      </c>
      <c r="G61" s="65" t="str">
        <f t="shared" si="2"/>
        <v xml:space="preserve">2 </v>
      </c>
      <c r="H61" s="2" t="s">
        <v>1359</v>
      </c>
      <c r="I61" s="93"/>
      <c r="J61" s="2"/>
      <c r="K61" s="69"/>
      <c r="L61" s="14" t="str" cm="1">
        <f t="array" ref="L61">INDEX(Cable_L!$B$3:$B$77,MATCH(1,COUNTIFS($G61,Cable_L!$A$3:$A$77,$H61,Cable_L!$C$3:$C$77),0))</f>
        <v>2b</v>
      </c>
      <c r="M61" s="21" t="str">
        <v xml:space="preserve">2 </v>
      </c>
      <c r="N61" s="14" cm="1">
        <f t="array" ref="N61">INDEX(INDEX(Cable_L!$H$3:$K$77,,MATCH(N$2,Cable_L!$H$2:$K$2,0)),MATCH(1,COUNTIFS($G61,Cable_L!$A$3:$A$77,$H61,Cable_L!$C$3:$C$77),0))</f>
        <v>7.2</v>
      </c>
      <c r="O61" s="14" t="str" cm="1">
        <f t="array" ref="O61">INDEX(INDEX(Cable_L!$H$3:$K$77,,MATCH(O$2,Cable_L!$H$2:$K$2,0)),MATCH(1,COUNTIFS($G61,Cable_L!$A$3:$A$77,$H61,Cable_L!$C$3:$C$77),0))</f>
        <v>|6.8|</v>
      </c>
      <c r="P61" s="308">
        <v>7.8</v>
      </c>
      <c r="Q61" s="308">
        <v>7.2</v>
      </c>
      <c r="R61" s="59"/>
      <c r="S61" s="2"/>
      <c r="T61" s="59"/>
      <c r="U61" s="2"/>
    </row>
    <row r="62" spans="3:22" x14ac:dyDescent="0.25">
      <c r="C62" s="7" t="s">
        <v>333</v>
      </c>
      <c r="D62" s="2" t="s">
        <v>32</v>
      </c>
      <c r="E62" s="2" t="s">
        <v>340</v>
      </c>
      <c r="F62" s="8" t="s">
        <v>508</v>
      </c>
      <c r="G62" s="65" t="str">
        <f t="shared" si="2"/>
        <v>12</v>
      </c>
      <c r="H62" s="2" t="s">
        <v>1359</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c r="P62" s="308">
        <v>7.8000000000000007</v>
      </c>
      <c r="Q62" s="308">
        <v>7.2</v>
      </c>
    </row>
    <row r="63" spans="3:22" x14ac:dyDescent="0.25">
      <c r="C63" s="7" t="s">
        <v>335</v>
      </c>
      <c r="D63" s="2" t="s">
        <v>36</v>
      </c>
      <c r="E63" s="2" t="s">
        <v>342</v>
      </c>
      <c r="F63" s="8" t="s">
        <v>478</v>
      </c>
      <c r="G63" s="65" t="str">
        <f t="shared" si="2"/>
        <v xml:space="preserve">7 </v>
      </c>
      <c r="H63" s="2" t="s">
        <v>1359</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c r="P63" s="308">
        <v>7.8000000000000007</v>
      </c>
      <c r="Q63" s="308">
        <v>7.2</v>
      </c>
    </row>
    <row r="64" spans="3:22" x14ac:dyDescent="0.25">
      <c r="C64" s="7" t="s">
        <v>337</v>
      </c>
      <c r="D64" s="2" t="s">
        <v>40</v>
      </c>
      <c r="E64" s="2" t="s">
        <v>344</v>
      </c>
      <c r="F64" s="8" t="s">
        <v>460</v>
      </c>
      <c r="G64" s="65" t="str">
        <f t="shared" si="2"/>
        <v xml:space="preserve">4 </v>
      </c>
      <c r="H64" s="2" t="s">
        <v>1359</v>
      </c>
      <c r="I64" s="94"/>
      <c r="J64" s="2"/>
      <c r="K64" s="2"/>
      <c r="L64" s="14" t="str" cm="1">
        <f t="array" ref="L64">INDEX(Cable_L!$B$3:$B$77,MATCH(1,COUNTIFS($G64,Cable_L!$A$3:$A$77,$H64,Cable_L!$C$3:$C$77),0))</f>
        <v>2a</v>
      </c>
      <c r="N64" s="14" cm="1">
        <f t="array" ref="N64">INDEX(INDEX(Cable_L!$H$3:$K$77,,MATCH(N$2,Cable_L!$H$2:$K$2,0)),MATCH(1,COUNTIFS($G64,Cable_L!$A$3:$A$77,$H64,Cable_L!$C$3:$C$77),0))</f>
        <v>7.8000000000000007</v>
      </c>
      <c r="O64" s="14" cm="1">
        <f t="array" ref="O64">INDEX(INDEX(Cable_L!$H$3:$K$77,,MATCH(O$2,Cable_L!$H$2:$K$2,0)),MATCH(1,COUNTIFS($G64,Cable_L!$A$3:$A$77,$H64,Cable_L!$C$3:$C$77),0))</f>
        <v>7.2</v>
      </c>
      <c r="P64" s="308">
        <v>7.2</v>
      </c>
      <c r="Q64" s="308" t="s">
        <v>1392</v>
      </c>
    </row>
    <row r="65" spans="3:22" x14ac:dyDescent="0.25">
      <c r="C65" s="7" t="s">
        <v>406</v>
      </c>
      <c r="D65" s="2"/>
      <c r="E65" s="2" t="s">
        <v>1331</v>
      </c>
      <c r="F65" s="8"/>
      <c r="G65" s="65" t="str">
        <f t="shared" si="2"/>
        <v/>
      </c>
      <c r="H65" s="2"/>
      <c r="I65" s="2"/>
      <c r="J65" s="2"/>
      <c r="K65" s="2"/>
    </row>
    <row r="66" spans="3:22" x14ac:dyDescent="0.25">
      <c r="C66" s="9" t="s">
        <v>406</v>
      </c>
      <c r="D66" s="10"/>
      <c r="E66" s="10" t="s">
        <v>1332</v>
      </c>
      <c r="F66" s="11"/>
      <c r="G66" s="65" t="str">
        <f t="shared" si="2"/>
        <v/>
      </c>
      <c r="H66" s="2"/>
      <c r="I66" s="2"/>
      <c r="J66" s="2"/>
      <c r="K66" s="2"/>
    </row>
    <row r="67" spans="3:22" x14ac:dyDescent="0.25">
      <c r="C67" s="2"/>
      <c r="D67" s="2"/>
      <c r="E67" s="2"/>
      <c r="F67" s="2"/>
      <c r="G67" s="65" t="str">
        <f t="shared" si="2"/>
        <v/>
      </c>
      <c r="H67" s="2"/>
      <c r="I67" s="2"/>
      <c r="J67" s="2"/>
      <c r="K67" s="2"/>
    </row>
    <row r="68" spans="3:22" x14ac:dyDescent="0.25">
      <c r="C68" s="4" t="s">
        <v>327</v>
      </c>
      <c r="D68" s="5" t="s">
        <v>1</v>
      </c>
      <c r="E68" s="5" t="s">
        <v>346</v>
      </c>
      <c r="F68" s="6" t="s">
        <v>476</v>
      </c>
      <c r="G68" s="65" t="str">
        <f t="shared" si="2"/>
        <v xml:space="preserve">7 </v>
      </c>
      <c r="H68" s="2" t="s">
        <v>1359</v>
      </c>
      <c r="I68" s="98"/>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308">
        <v>8.4</v>
      </c>
      <c r="Q68" s="308">
        <v>7.6</v>
      </c>
      <c r="R68" s="21" cm="1">
        <f t="array" ref="R68">_xlfn._xlws.FILTER(_xlfn.UNIQUE(N68:N75),_xlfn.UNIQUE(N68:N75)&lt;&gt;"")</f>
        <v>7.8000000000000007</v>
      </c>
      <c r="S68" s="14">
        <f>COUNTIF(N68:N75,R68)</f>
        <v>5</v>
      </c>
      <c r="T68" s="21" cm="1">
        <f t="array" ref="T68">_xlfn._xlws.FILTER(_xlfn.UNIQUE(O68:O75),_xlfn.UNIQUE(O68:O75)&lt;&gt;"")</f>
        <v>7.2</v>
      </c>
      <c r="U68" s="14">
        <f>COUNTIF(O68:O75,T68)</f>
        <v>5</v>
      </c>
      <c r="V68" s="14">
        <f>COUNTA($H68:$H75)</f>
        <v>5</v>
      </c>
    </row>
    <row r="69" spans="3:22" x14ac:dyDescent="0.25">
      <c r="C69" s="7" t="s">
        <v>329</v>
      </c>
      <c r="D69" s="2" t="s">
        <v>5</v>
      </c>
      <c r="E69" s="2" t="s">
        <v>348</v>
      </c>
      <c r="F69" s="8" t="s">
        <v>464</v>
      </c>
      <c r="G69" s="65" t="str">
        <f t="shared" si="2"/>
        <v xml:space="preserve">4 </v>
      </c>
      <c r="H69" s="2" t="s">
        <v>1359</v>
      </c>
      <c r="I69" s="98"/>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c r="P69" s="308">
        <v>8.4</v>
      </c>
      <c r="Q69" s="308">
        <v>7.6</v>
      </c>
      <c r="R69" s="59"/>
      <c r="S69" s="14"/>
      <c r="T69" s="59"/>
      <c r="U69" s="14"/>
    </row>
    <row r="70" spans="3:22" x14ac:dyDescent="0.25">
      <c r="C70" s="7" t="s">
        <v>406</v>
      </c>
      <c r="D70" s="2"/>
      <c r="E70" s="2" t="s">
        <v>350</v>
      </c>
      <c r="F70" s="8"/>
      <c r="G70" s="65" t="str">
        <f t="shared" si="2"/>
        <v/>
      </c>
      <c r="H70" s="2"/>
      <c r="I70" s="2"/>
      <c r="J70" s="2"/>
      <c r="K70" s="2"/>
      <c r="M70" s="21" t="str">
        <v xml:space="preserve">4 </v>
      </c>
    </row>
    <row r="71" spans="3:22" x14ac:dyDescent="0.25">
      <c r="C71" s="7" t="s">
        <v>321</v>
      </c>
      <c r="D71" s="2" t="s">
        <v>9</v>
      </c>
      <c r="E71" s="2" t="s">
        <v>352</v>
      </c>
      <c r="F71" s="8" t="s">
        <v>507</v>
      </c>
      <c r="G71" s="65" t="str">
        <f t="shared" si="2"/>
        <v>12</v>
      </c>
      <c r="H71" s="2" t="s">
        <v>1359</v>
      </c>
      <c r="I71" s="98"/>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c r="P71" s="308">
        <v>8.4</v>
      </c>
      <c r="Q71" s="308">
        <v>7.6</v>
      </c>
    </row>
    <row r="72" spans="3:22" x14ac:dyDescent="0.25">
      <c r="C72" s="7" t="s">
        <v>323</v>
      </c>
      <c r="D72" s="2" t="s">
        <v>13</v>
      </c>
      <c r="E72" s="2" t="s">
        <v>354</v>
      </c>
      <c r="F72" s="8" t="s">
        <v>477</v>
      </c>
      <c r="G72" s="65" t="str">
        <f t="shared" si="2"/>
        <v xml:space="preserve">7 </v>
      </c>
      <c r="H72" s="2" t="s">
        <v>1359</v>
      </c>
      <c r="I72" s="98"/>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c r="P72" s="308">
        <v>7.8</v>
      </c>
      <c r="Q72" s="308">
        <v>7.2</v>
      </c>
    </row>
    <row r="73" spans="3:22" x14ac:dyDescent="0.25">
      <c r="C73" s="7" t="s">
        <v>325</v>
      </c>
      <c r="D73" s="2" t="s">
        <v>17</v>
      </c>
      <c r="E73" s="2" t="s">
        <v>356</v>
      </c>
      <c r="F73" s="8" t="s">
        <v>463</v>
      </c>
      <c r="G73" s="65" t="str">
        <f t="shared" si="2"/>
        <v xml:space="preserve">4 </v>
      </c>
      <c r="H73" s="2" t="s">
        <v>1359</v>
      </c>
      <c r="I73" s="98"/>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c r="P73" s="308">
        <v>7.2</v>
      </c>
      <c r="Q73" s="308">
        <v>6.8</v>
      </c>
    </row>
    <row r="74" spans="3:22" x14ac:dyDescent="0.25">
      <c r="C74" s="7" t="s">
        <v>406</v>
      </c>
      <c r="D74" s="2"/>
      <c r="E74" s="2" t="s">
        <v>1333</v>
      </c>
      <c r="F74" s="8"/>
      <c r="G74" s="65" t="str">
        <f t="shared" si="2"/>
        <v/>
      </c>
      <c r="H74" s="2"/>
      <c r="I74" s="2"/>
      <c r="J74" s="2"/>
      <c r="K74" s="2"/>
    </row>
    <row r="75" spans="3:22" x14ac:dyDescent="0.25">
      <c r="C75" s="9" t="s">
        <v>406</v>
      </c>
      <c r="D75" s="10"/>
      <c r="E75" s="10" t="s">
        <v>1334</v>
      </c>
      <c r="F75" s="11"/>
      <c r="G75" s="65" t="str">
        <f t="shared" si="2"/>
        <v/>
      </c>
      <c r="H75" s="2"/>
      <c r="I75" s="2"/>
      <c r="J75" s="2"/>
      <c r="K75" s="2"/>
    </row>
    <row r="76" spans="3:22" x14ac:dyDescent="0.25">
      <c r="C76" s="2"/>
      <c r="D76" s="2"/>
      <c r="E76" s="2"/>
      <c r="F76" s="2"/>
      <c r="G76" s="65" t="str">
        <f t="shared" si="2"/>
        <v/>
      </c>
      <c r="H76" s="2"/>
      <c r="I76" s="2"/>
      <c r="J76" s="2"/>
      <c r="K76" s="2"/>
    </row>
    <row r="77" spans="3:22" x14ac:dyDescent="0.25">
      <c r="C77" s="4" t="s">
        <v>357</v>
      </c>
      <c r="D77" s="322" t="s">
        <v>670</v>
      </c>
      <c r="E77" s="5" t="s">
        <v>161</v>
      </c>
      <c r="F77" s="6" t="s">
        <v>445</v>
      </c>
      <c r="G77" s="65" t="str">
        <f t="shared" si="2"/>
        <v xml:space="preserve">2 </v>
      </c>
      <c r="H77" s="2" t="s">
        <v>1358</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308">
        <v>7.6000000000000005</v>
      </c>
      <c r="Q77" s="308" t="s">
        <v>1407</v>
      </c>
      <c r="R77" s="21" cm="1">
        <f t="array" ref="R77">_xlfn._xlws.FILTER(_xlfn.UNIQUE(N77:N84),_xlfn.UNIQUE(N77:N84)&lt;&gt;"")</f>
        <v>7.6000000000000005</v>
      </c>
      <c r="S77" s="14">
        <f>COUNTIF(N77:N84,R77)</f>
        <v>4</v>
      </c>
      <c r="T77" s="21" t="str" cm="1">
        <f t="array" ref="T77">_xlfn._xlws.FILTER(_xlfn.UNIQUE(O77:O84),_xlfn.UNIQUE(O77:O84)&lt;&gt;"")</f>
        <v>|7.6|</v>
      </c>
      <c r="U77" s="14">
        <f>COUNTIF(O77:O84,T77)</f>
        <v>4</v>
      </c>
      <c r="V77" s="14">
        <f>COUNTA($H77:$H84)</f>
        <v>4</v>
      </c>
    </row>
    <row r="78" spans="3:22" x14ac:dyDescent="0.25">
      <c r="C78" s="7" t="s">
        <v>359</v>
      </c>
      <c r="D78" s="321" t="s">
        <v>668</v>
      </c>
      <c r="E78" s="2" t="s">
        <v>165</v>
      </c>
      <c r="F78" s="8" t="s">
        <v>446</v>
      </c>
      <c r="G78" s="65" t="str">
        <f t="shared" si="2"/>
        <v xml:space="preserve">2 </v>
      </c>
      <c r="H78" s="2" t="s">
        <v>1358</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c r="P78" s="308">
        <v>7.6000000000000005</v>
      </c>
      <c r="Q78" s="308" t="s">
        <v>1407</v>
      </c>
    </row>
    <row r="79" spans="3:22" x14ac:dyDescent="0.25">
      <c r="C79" s="7" t="s">
        <v>361</v>
      </c>
      <c r="D79" s="321" t="s">
        <v>669</v>
      </c>
      <c r="E79" s="2" t="s">
        <v>169</v>
      </c>
      <c r="F79" s="8" t="s">
        <v>442</v>
      </c>
      <c r="G79" s="65" t="str">
        <f t="shared" si="2"/>
        <v xml:space="preserve">1 </v>
      </c>
      <c r="H79" s="2" t="s">
        <v>1358</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c r="P79" s="308">
        <v>7.6000000000000005</v>
      </c>
      <c r="Q79" s="308" t="s">
        <v>1407</v>
      </c>
    </row>
    <row r="80" spans="3:22" x14ac:dyDescent="0.25">
      <c r="C80" s="7" t="s">
        <v>331</v>
      </c>
      <c r="D80" s="321" t="s">
        <v>80</v>
      </c>
      <c r="E80" s="2" t="s">
        <v>173</v>
      </c>
      <c r="F80" s="8" t="s">
        <v>448</v>
      </c>
      <c r="G80" s="65" t="str">
        <f>IF(LEFT(F80,3)="2.5", MID(F80,7,2),LEFT(F80,2))</f>
        <v xml:space="preserve">2 </v>
      </c>
      <c r="H80" s="2" t="s">
        <v>1358</v>
      </c>
      <c r="I80" s="69"/>
      <c r="J80" s="2"/>
      <c r="K80" s="93"/>
      <c r="L80" s="14" t="str" cm="1">
        <f t="array" ref="L80">INDEX(Cable_L!$B$3:$B$77,MATCH(1,COUNTIFS($G80,Cable_L!$A$3:$A$77,$H80,Cable_L!$C$3:$C$77),0))</f>
        <v>2c</v>
      </c>
      <c r="N80" s="14" cm="1">
        <f t="array" ref="N80">INDEX(INDEX(Cable_L!$H$3:$K$77,,MATCH(N$2,Cable_L!$H$2:$K$2,0)),MATCH(1,COUNTIFS($G80,Cable_L!$A$3:$A$77,$H80,Cable_L!$C$3:$C$77),0))</f>
        <v>7.6000000000000005</v>
      </c>
      <c r="O80" s="14" t="str" cm="1">
        <f t="array" ref="O80">INDEX(INDEX(Cable_L!$H$3:$K$77,,MATCH(O$2,Cable_L!$H$2:$K$2,0)),MATCH(1,COUNTIFS($G80,Cable_L!$A$3:$A$77,$H80,Cable_L!$C$3:$C$77),0))</f>
        <v>|7.6|</v>
      </c>
      <c r="P80" s="308">
        <v>7.8</v>
      </c>
      <c r="Q80" s="308" t="s">
        <v>1407</v>
      </c>
    </row>
    <row r="81" spans="3:22" x14ac:dyDescent="0.25">
      <c r="C81" s="7" t="s">
        <v>406</v>
      </c>
      <c r="D81" s="2"/>
      <c r="E81" s="2" t="s">
        <v>1312</v>
      </c>
      <c r="F81" s="8"/>
      <c r="G81" s="65" t="str">
        <f t="shared" ref="G81:G92" si="3">IF(LEFT(F81,3)="2.5", MID(F81,7,2),LEFT(F81,2))</f>
        <v/>
      </c>
      <c r="H81" s="2"/>
      <c r="I81" s="2"/>
      <c r="J81" s="2"/>
      <c r="K81" s="2"/>
    </row>
    <row r="82" spans="3:22" x14ac:dyDescent="0.25">
      <c r="C82" s="7" t="s">
        <v>406</v>
      </c>
      <c r="D82" s="2"/>
      <c r="E82" s="2" t="s">
        <v>1313</v>
      </c>
      <c r="F82" s="8"/>
      <c r="G82" s="65" t="str">
        <f t="shared" si="3"/>
        <v/>
      </c>
      <c r="H82" s="2"/>
      <c r="I82" s="2"/>
      <c r="J82" s="2"/>
      <c r="K82" s="2"/>
    </row>
    <row r="83" spans="3:22" x14ac:dyDescent="0.25">
      <c r="C83" s="7" t="s">
        <v>406</v>
      </c>
      <c r="D83" s="2"/>
      <c r="E83" s="2" t="s">
        <v>1314</v>
      </c>
      <c r="F83" s="8"/>
      <c r="G83" s="65" t="str">
        <f t="shared" si="3"/>
        <v/>
      </c>
      <c r="H83" s="2"/>
      <c r="I83" s="2"/>
      <c r="J83" s="2"/>
      <c r="K83" s="2"/>
    </row>
    <row r="84" spans="3:22" x14ac:dyDescent="0.25">
      <c r="C84" s="9" t="s">
        <v>406</v>
      </c>
      <c r="D84" s="10"/>
      <c r="E84" s="10" t="s">
        <v>1315</v>
      </c>
      <c r="F84" s="11"/>
      <c r="G84" s="65" t="str">
        <f t="shared" si="3"/>
        <v/>
      </c>
      <c r="H84" s="2"/>
      <c r="I84" s="2"/>
      <c r="J84" s="2"/>
      <c r="K84" s="2"/>
    </row>
    <row r="85" spans="3:22" x14ac:dyDescent="0.25">
      <c r="C85" s="2"/>
      <c r="D85" s="2"/>
      <c r="E85" s="2"/>
      <c r="F85" s="2"/>
      <c r="G85" s="65" t="str">
        <f t="shared" si="3"/>
        <v/>
      </c>
      <c r="H85" s="2"/>
      <c r="I85" s="2"/>
      <c r="J85" s="2"/>
      <c r="K85" s="2"/>
    </row>
    <row r="86" spans="3:22" x14ac:dyDescent="0.25">
      <c r="C86" s="4" t="s">
        <v>393</v>
      </c>
      <c r="D86" s="5" t="s">
        <v>44</v>
      </c>
      <c r="E86" s="5" t="s">
        <v>364</v>
      </c>
      <c r="F86" s="6" t="s">
        <v>489</v>
      </c>
      <c r="G86" s="65" t="str">
        <f t="shared" si="3"/>
        <v xml:space="preserve">8 </v>
      </c>
      <c r="H86" s="2" t="s">
        <v>1359</v>
      </c>
      <c r="I86" s="93"/>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308">
        <v>7.8000000000000007</v>
      </c>
      <c r="Q86" s="308">
        <v>7.2</v>
      </c>
      <c r="R86" s="21" cm="1">
        <f t="array" ref="R86">_xlfn._xlws.FILTER(_xlfn.UNIQUE(N86:N93),_xlfn.UNIQUE(N86:N93)&lt;&gt;"")</f>
        <v>7.8000000000000007</v>
      </c>
      <c r="S86" s="14">
        <f>COUNTIF(N86:N93,R86)</f>
        <v>6</v>
      </c>
      <c r="T86" s="21" cm="1">
        <f t="array" ref="T86">_xlfn._xlws.FILTER(_xlfn.UNIQUE(O86:O93),_xlfn.UNIQUE(O86:O93)&lt;&gt;"")</f>
        <v>7.2</v>
      </c>
      <c r="U86" s="14">
        <f>COUNTIF(O86:O93,T86)</f>
        <v>6</v>
      </c>
      <c r="V86" s="14">
        <f>COUNTA($H86:$H93)</f>
        <v>6</v>
      </c>
    </row>
    <row r="87" spans="3:22" x14ac:dyDescent="0.25">
      <c r="C87" s="7" t="s">
        <v>395</v>
      </c>
      <c r="D87" s="321" t="s">
        <v>48</v>
      </c>
      <c r="E87" s="2" t="s">
        <v>366</v>
      </c>
      <c r="F87" s="8" t="s">
        <v>487</v>
      </c>
      <c r="G87" s="65" t="str">
        <f t="shared" si="3"/>
        <v xml:space="preserve">8 </v>
      </c>
      <c r="H87" s="2" t="s">
        <v>1359</v>
      </c>
      <c r="I87" s="93"/>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308">
        <v>7.8000000000000007</v>
      </c>
      <c r="Q87" s="308">
        <v>7.2</v>
      </c>
    </row>
    <row r="88" spans="3:22" x14ac:dyDescent="0.25">
      <c r="C88" s="7" t="s">
        <v>397</v>
      </c>
      <c r="D88" s="321" t="s">
        <v>52</v>
      </c>
      <c r="E88" s="2" t="s">
        <v>368</v>
      </c>
      <c r="F88" s="8" t="s">
        <v>467</v>
      </c>
      <c r="G88" s="65" t="str">
        <f t="shared" si="3"/>
        <v xml:space="preserve">5 </v>
      </c>
      <c r="H88" s="2" t="s">
        <v>1359</v>
      </c>
      <c r="I88" s="93"/>
      <c r="J88" s="2"/>
      <c r="K88" s="2"/>
      <c r="L88" s="14" t="str" cm="1">
        <f t="array" ref="L88">INDEX(Cable_L!$B$3:$B$77,MATCH(1,COUNTIFS($G88,Cable_L!$A$3:$A$77,$H88,Cable_L!$C$3:$C$77),0))</f>
        <v>2a</v>
      </c>
      <c r="M88" s="21" t="str">
        <v xml:space="preserve">5 </v>
      </c>
      <c r="N88" s="14" cm="1">
        <f t="array" ref="N88">INDEX(INDEX(Cable_L!$H$3:$K$77,,MATCH(N$2,Cable_L!$H$2:$K$2,0)),MATCH(1,COUNTIFS($G88,Cable_L!$A$3:$A$77,$H88,Cable_L!$C$3:$C$77),0))</f>
        <v>7.8000000000000007</v>
      </c>
      <c r="O88" s="14" cm="1">
        <f t="array" ref="O88">INDEX(INDEX(Cable_L!$H$3:$K$77,,MATCH(O$2,Cable_L!$H$2:$K$2,0)),MATCH(1,COUNTIFS($G88,Cable_L!$A$3:$A$77,$H88,Cable_L!$C$3:$C$77),0))</f>
        <v>7.2</v>
      </c>
      <c r="P88" s="308">
        <v>7.8000000000000007</v>
      </c>
      <c r="Q88" s="308">
        <v>7.2</v>
      </c>
    </row>
    <row r="89" spans="3:22" x14ac:dyDescent="0.25">
      <c r="C89" s="7" t="s">
        <v>387</v>
      </c>
      <c r="D89" s="2" t="s">
        <v>56</v>
      </c>
      <c r="E89" s="2" t="s">
        <v>370</v>
      </c>
      <c r="F89" s="8" t="s">
        <v>503</v>
      </c>
      <c r="G89" s="65" t="str">
        <f t="shared" si="3"/>
        <v>12</v>
      </c>
      <c r="H89" s="2" t="s">
        <v>1359</v>
      </c>
      <c r="I89" s="94"/>
      <c r="J89" s="2"/>
      <c r="K89" s="2"/>
      <c r="L89" s="14" t="str" cm="1">
        <f t="array" ref="L89">INDEX(Cable_L!$B$3:$B$77,MATCH(1,COUNTIFS($G89,Cable_L!$A$3:$A$77,$H89,Cable_L!$C$3:$C$77),0))</f>
        <v>2a</v>
      </c>
      <c r="M89" s="21" t="str">
        <v xml:space="preserve">8 </v>
      </c>
      <c r="N89" s="14" cm="1">
        <f t="array" ref="N89">INDEX(INDEX(Cable_L!$H$3:$K$77,,MATCH(N$2,Cable_L!$H$2:$K$2,0)),MATCH(1,COUNTIFS($G91,Cable_L!$A$3:$A$77,$H89,Cable_L!$C$3:$C$77),0))</f>
        <v>7.8000000000000007</v>
      </c>
      <c r="O89" s="14" cm="1">
        <f t="array" ref="O89">INDEX(INDEX(Cable_L!$H$3:$K$77,,MATCH(O$2,Cable_L!$H$2:$K$2,0)),MATCH(1,COUNTIFS($G91,Cable_L!$A$3:$A$77,$H89,Cable_L!$C$3:$C$77),0))</f>
        <v>7.2</v>
      </c>
      <c r="P89" s="308">
        <v>7.8000000000000007</v>
      </c>
      <c r="Q89" s="308">
        <v>7.2</v>
      </c>
    </row>
    <row r="90" spans="3:22" x14ac:dyDescent="0.25">
      <c r="C90" s="7" t="s">
        <v>389</v>
      </c>
      <c r="D90" s="2" t="s">
        <v>60</v>
      </c>
      <c r="E90" s="2" t="s">
        <v>372</v>
      </c>
      <c r="F90" s="8" t="s">
        <v>486</v>
      </c>
      <c r="G90" s="65" t="str">
        <f t="shared" si="3"/>
        <v xml:space="preserve">8 </v>
      </c>
      <c r="H90" s="2" t="s">
        <v>1359</v>
      </c>
      <c r="I90" s="93"/>
      <c r="J90" s="2"/>
      <c r="K90" s="2"/>
      <c r="L90" s="14" t="str" cm="1">
        <f t="array" ref="L90">INDEX(Cable_L!$B$3:$B$77,MATCH(1,COUNTIFS($G90,Cable_L!$A$3:$A$77,$H90,Cable_L!$C$3:$C$77),0))</f>
        <v>2a</v>
      </c>
      <c r="M90" s="21">
        <v>0</v>
      </c>
      <c r="N90" s="14" cm="1">
        <f t="array" ref="N90">INDEX(INDEX(Cable_L!$H$3:$K$77,,MATCH(N$2,Cable_L!$H$2:$K$2,0)),MATCH(1,COUNTIFS($G90,Cable_L!$A$3:$A$77,$H90,Cable_L!$C$3:$C$77),0))</f>
        <v>7.8000000000000007</v>
      </c>
      <c r="O90" s="14" cm="1">
        <f t="array" ref="O90">INDEX(INDEX(Cable_L!$H$3:$K$77,,MATCH(O$2,Cable_L!$H$2:$K$2,0)),MATCH(1,COUNTIFS($G90,Cable_L!$A$3:$A$77,$H90,Cable_L!$C$3:$C$77),0))</f>
        <v>7.2</v>
      </c>
      <c r="P90" s="308">
        <v>7.8000000000000007</v>
      </c>
      <c r="Q90" s="308">
        <v>7.2</v>
      </c>
    </row>
    <row r="91" spans="3:22" x14ac:dyDescent="0.25">
      <c r="C91" s="7" t="s">
        <v>391</v>
      </c>
      <c r="D91" s="2" t="s">
        <v>64</v>
      </c>
      <c r="E91" s="2" t="s">
        <v>374</v>
      </c>
      <c r="F91" s="8" t="s">
        <v>465</v>
      </c>
      <c r="G91" s="65" t="str">
        <f t="shared" si="3"/>
        <v xml:space="preserve">5 </v>
      </c>
      <c r="H91" s="2" t="s">
        <v>1359</v>
      </c>
      <c r="I91" s="93"/>
      <c r="J91" s="2"/>
      <c r="K91" s="2"/>
      <c r="L91" s="14" t="str" cm="1">
        <f t="array" ref="L91">INDEX(Cable_L!$B$3:$B$77,MATCH(1,COUNTIFS($G91,Cable_L!$A$3:$A$77,$H91,Cable_L!$C$3:$C$77),0))</f>
        <v>2a</v>
      </c>
      <c r="N91" s="14" cm="1">
        <f t="array" ref="N91">INDEX(INDEX(Cable_L!$H$3:$K$77,,MATCH(N$2,Cable_L!$H$2:$K$2,0)),MATCH(1,COUNTIFS($G91,Cable_L!$A$3:$A$77,$H91,Cable_L!$C$3:$C$77),0))</f>
        <v>7.8000000000000007</v>
      </c>
      <c r="O91" s="14" cm="1">
        <f t="array" ref="O91">INDEX(INDEX(Cable_L!$H$3:$K$77,,MATCH(O$2,Cable_L!$H$2:$K$2,0)),MATCH(1,COUNTIFS($G91,Cable_L!$A$3:$A$77,$H91,Cable_L!$C$3:$C$77),0))</f>
        <v>7.2</v>
      </c>
      <c r="P91" s="308">
        <v>7.8000000000000007</v>
      </c>
      <c r="Q91" s="308">
        <v>7.2</v>
      </c>
    </row>
    <row r="92" spans="3:22" x14ac:dyDescent="0.25">
      <c r="C92" s="7" t="s">
        <v>406</v>
      </c>
      <c r="D92" s="2"/>
      <c r="E92" s="2" t="s">
        <v>1339</v>
      </c>
      <c r="F92" s="8"/>
      <c r="G92" s="65" t="str">
        <f t="shared" si="3"/>
        <v/>
      </c>
      <c r="H92" s="2"/>
      <c r="I92" s="2"/>
      <c r="J92" s="2"/>
      <c r="K92" s="2"/>
    </row>
    <row r="93" spans="3:22" x14ac:dyDescent="0.25">
      <c r="C93" s="9" t="s">
        <v>406</v>
      </c>
      <c r="D93" s="10"/>
      <c r="E93" s="10" t="s">
        <v>1340</v>
      </c>
      <c r="F93" s="11"/>
      <c r="G93" s="65"/>
    </row>
    <row r="94" spans="3:22" x14ac:dyDescent="0.25">
      <c r="C94" s="2"/>
      <c r="D94" s="2"/>
      <c r="E94" s="2"/>
      <c r="F94" s="2"/>
      <c r="G94" s="65"/>
    </row>
    <row r="95" spans="3:22" x14ac:dyDescent="0.25">
      <c r="C95" s="4" t="s">
        <v>381</v>
      </c>
      <c r="D95" s="5" t="s">
        <v>542</v>
      </c>
      <c r="E95" s="5" t="s">
        <v>376</v>
      </c>
      <c r="F95" s="6" t="s">
        <v>488</v>
      </c>
      <c r="G95" s="65" t="str">
        <f t="shared" ref="G95:G115" si="4">IF(LEFT(F95,3)="2.5", MID(F95,7,2),LEFT(F95,2))</f>
        <v xml:space="preserve">8 </v>
      </c>
      <c r="H95" s="2" t="s">
        <v>1359</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308">
        <v>7.8000000000000007</v>
      </c>
      <c r="Q95" s="308">
        <v>7.2</v>
      </c>
      <c r="R95" s="21" cm="1">
        <f t="array" ref="R95:R96">_xlfn._xlws.FILTER(_xlfn.UNIQUE(N95:N102),_xlfn.UNIQUE(N95:N102)&lt;&gt;"")</f>
        <v>7.8000000000000007</v>
      </c>
      <c r="S95" s="14">
        <f>COUNTIF(N95:N102,R95)</f>
        <v>5</v>
      </c>
      <c r="T95" s="21" cm="1">
        <f t="array" ref="T95:T96">_xlfn._xlws.FILTER(_xlfn.UNIQUE(O95:O102),_xlfn.UNIQUE(O95:O102)&lt;&gt;"")</f>
        <v>7.2</v>
      </c>
      <c r="U95" s="14">
        <f>COUNTIF(O95:O102,T95)</f>
        <v>5</v>
      </c>
      <c r="V95" s="14">
        <f>COUNTA($H95:$H102)</f>
        <v>6</v>
      </c>
    </row>
    <row r="96" spans="3:22" x14ac:dyDescent="0.25">
      <c r="C96" s="7" t="s">
        <v>383</v>
      </c>
      <c r="D96" s="2" t="s">
        <v>541</v>
      </c>
      <c r="E96" s="2" t="s">
        <v>378</v>
      </c>
      <c r="F96" s="8" t="s">
        <v>468</v>
      </c>
      <c r="G96" s="65" t="str">
        <f t="shared" si="4"/>
        <v xml:space="preserve">5 </v>
      </c>
      <c r="H96" s="2" t="s">
        <v>1359</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308">
        <v>7.8000000000000007</v>
      </c>
      <c r="Q96" s="308">
        <v>7.2</v>
      </c>
      <c r="R96" s="59">
        <v>7.2</v>
      </c>
      <c r="S96" s="14">
        <f>COUNTIF(N96:N103,R96)</f>
        <v>1</v>
      </c>
      <c r="T96" s="59" t="str">
        <v>|6.8|</v>
      </c>
      <c r="U96" s="14">
        <f>COUNTIF(O96:O103,T96)</f>
        <v>1</v>
      </c>
    </row>
    <row r="97" spans="3:22" x14ac:dyDescent="0.25">
      <c r="C97" s="7" t="s">
        <v>385</v>
      </c>
      <c r="D97" s="2" t="s">
        <v>539</v>
      </c>
      <c r="E97" s="2" t="s">
        <v>380</v>
      </c>
      <c r="F97" s="8" t="s">
        <v>451</v>
      </c>
      <c r="G97" s="65" t="str">
        <f t="shared" si="4"/>
        <v xml:space="preserve">2 </v>
      </c>
      <c r="H97" s="2" t="s">
        <v>1359</v>
      </c>
      <c r="I97" s="93"/>
      <c r="J97" s="2"/>
      <c r="K97" s="69"/>
      <c r="L97" s="14" t="str" cm="1">
        <f t="array" ref="L97">INDEX(Cable_L!$B$3:$B$77,MATCH(1,COUNTIFS($G97,Cable_L!$A$3:$A$77,$H97,Cable_L!$C$3:$C$77),0))</f>
        <v>2b</v>
      </c>
      <c r="M97" s="21" t="str">
        <v xml:space="preserve">2 </v>
      </c>
      <c r="N97" s="14" cm="1">
        <f t="array" ref="N97">INDEX(INDEX(Cable_L!$H$3:$K$77,,MATCH(N$2,Cable_L!$H$2:$K$2,0)),MATCH(1,COUNTIFS($G97,Cable_L!$A$3:$A$77,$H97,Cable_L!$C$3:$C$77),0))</f>
        <v>7.2</v>
      </c>
      <c r="O97" s="14" t="str" cm="1">
        <f t="array" ref="O97">INDEX(INDEX(Cable_L!$H$3:$K$77,,MATCH(O$2,Cable_L!$H$2:$K$2,0)),MATCH(1,COUNTIFS($G97,Cable_L!$A$3:$A$77,$H97,Cable_L!$C$3:$C$77),0))</f>
        <v>|6.8|</v>
      </c>
      <c r="P97" s="308">
        <v>7.8</v>
      </c>
      <c r="Q97" s="308">
        <v>7.2</v>
      </c>
    </row>
    <row r="98" spans="3:22" x14ac:dyDescent="0.25">
      <c r="C98" s="7" t="s">
        <v>375</v>
      </c>
      <c r="D98" s="2" t="s">
        <v>32</v>
      </c>
      <c r="E98" s="2" t="s">
        <v>382</v>
      </c>
      <c r="F98" s="8" t="s">
        <v>505</v>
      </c>
      <c r="G98" s="65" t="str">
        <f t="shared" si="4"/>
        <v>12</v>
      </c>
      <c r="H98" s="2" t="s">
        <v>1359</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c r="P98" s="308">
        <v>7.8000000000000007</v>
      </c>
      <c r="Q98" s="308">
        <v>7.2</v>
      </c>
    </row>
    <row r="99" spans="3:22" x14ac:dyDescent="0.25">
      <c r="C99" s="7" t="s">
        <v>377</v>
      </c>
      <c r="D99" s="2" t="s">
        <v>36</v>
      </c>
      <c r="E99" s="2" t="s">
        <v>384</v>
      </c>
      <c r="F99" s="8" t="s">
        <v>485</v>
      </c>
      <c r="G99" s="65" t="str">
        <f t="shared" si="4"/>
        <v xml:space="preserve">8 </v>
      </c>
      <c r="H99" s="2" t="s">
        <v>1359</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c r="P99" s="308">
        <v>7.8000000000000007</v>
      </c>
      <c r="Q99" s="308">
        <v>7.2</v>
      </c>
    </row>
    <row r="100" spans="3:22" x14ac:dyDescent="0.25">
      <c r="C100" s="7" t="s">
        <v>379</v>
      </c>
      <c r="D100" s="2" t="s">
        <v>40</v>
      </c>
      <c r="E100" s="2" t="s">
        <v>386</v>
      </c>
      <c r="F100" s="8" t="s">
        <v>466</v>
      </c>
      <c r="G100" s="65" t="str">
        <f t="shared" si="4"/>
        <v xml:space="preserve">5 </v>
      </c>
      <c r="H100" s="2" t="s">
        <v>1359</v>
      </c>
      <c r="I100" s="94"/>
      <c r="J100" s="2"/>
      <c r="K100" s="2"/>
      <c r="L100" s="14" t="str" cm="1">
        <f t="array" ref="L100">INDEX(Cable_L!$B$3:$B$77,MATCH(1,COUNTIFS($G100,Cable_L!$A$3:$A$77,$H100,Cable_L!$C$3:$C$77),0))</f>
        <v>2a</v>
      </c>
      <c r="N100" s="14" cm="1">
        <f t="array" ref="N100">INDEX(INDEX(Cable_L!$H$3:$K$77,,MATCH(N$2,Cable_L!$H$2:$K$2,0)),MATCH(1,COUNTIFS($G100,Cable_L!$A$3:$A$77,$H100,Cable_L!$C$3:$C$77),0))</f>
        <v>7.8000000000000007</v>
      </c>
      <c r="O100" s="14" cm="1">
        <f t="array" ref="O100">INDEX(INDEX(Cable_L!$H$3:$K$77,,MATCH(O$2,Cable_L!$H$2:$K$2,0)),MATCH(1,COUNTIFS($G100,Cable_L!$A$3:$A$77,$H100,Cable_L!$C$3:$C$77),0))</f>
        <v>7.2</v>
      </c>
      <c r="P100" s="308">
        <v>7.2</v>
      </c>
      <c r="Q100" s="308" t="s">
        <v>1392</v>
      </c>
    </row>
    <row r="101" spans="3:22" x14ac:dyDescent="0.25">
      <c r="C101" s="7" t="s">
        <v>406</v>
      </c>
      <c r="D101" s="2"/>
      <c r="E101" s="2" t="s">
        <v>1337</v>
      </c>
      <c r="F101" s="8"/>
      <c r="G101" s="65" t="str">
        <f t="shared" si="4"/>
        <v/>
      </c>
      <c r="H101" s="2"/>
      <c r="I101" s="2"/>
      <c r="J101" s="2"/>
      <c r="K101" s="2"/>
    </row>
    <row r="102" spans="3:22" x14ac:dyDescent="0.25">
      <c r="C102" s="9" t="s">
        <v>406</v>
      </c>
      <c r="D102" s="10"/>
      <c r="E102" s="10" t="s">
        <v>1338</v>
      </c>
      <c r="F102" s="11"/>
      <c r="G102" s="65" t="str">
        <f t="shared" si="4"/>
        <v/>
      </c>
      <c r="H102" s="2"/>
      <c r="I102" s="2"/>
      <c r="J102" s="2"/>
      <c r="K102" s="2"/>
    </row>
    <row r="103" spans="3:22" x14ac:dyDescent="0.25">
      <c r="C103" s="2"/>
      <c r="D103" s="2"/>
      <c r="E103" s="2"/>
      <c r="F103" s="2"/>
      <c r="G103" s="65" t="str">
        <f t="shared" si="4"/>
        <v/>
      </c>
      <c r="H103" s="2"/>
      <c r="I103" s="2"/>
      <c r="J103" s="2"/>
      <c r="K103" s="2"/>
    </row>
    <row r="104" spans="3:22" x14ac:dyDescent="0.25">
      <c r="C104" s="4" t="s">
        <v>369</v>
      </c>
      <c r="D104" s="5" t="s">
        <v>1</v>
      </c>
      <c r="E104" s="5" t="s">
        <v>388</v>
      </c>
      <c r="F104" s="6" t="s">
        <v>483</v>
      </c>
      <c r="G104" s="65" t="str">
        <f t="shared" si="4"/>
        <v xml:space="preserve">8 </v>
      </c>
      <c r="H104" s="2" t="s">
        <v>1359</v>
      </c>
      <c r="I104" s="94"/>
      <c r="J104" s="2"/>
      <c r="K104" s="2"/>
      <c r="L104" s="14" t="str" cm="1">
        <f t="array" ref="L104">INDEX(Cable_L!$B$3:$B$77,MATCH(1,COUNTIFS($G104,Cable_L!$A$3:$A$77,$H104,Cable_L!$C$3:$C$77),0))</f>
        <v>2a</v>
      </c>
      <c r="M104" s="21" t="str" cm="1">
        <f t="array" ref="M104:M107">_xlfn._xlws.SORT(_xlfn.UNIQUE(G104:G111))</f>
        <v/>
      </c>
      <c r="N104" s="14" cm="1">
        <f t="array" ref="N104">INDEX(INDEX(Cable_L!$H$3:$K$77,,MATCH(N$2,Cable_L!$H$2:$K$2,0)),MATCH(1,COUNTIFS($G104,Cable_L!$A$3:$A$77,$H104,Cable_L!$C$3:$C$77),0))</f>
        <v>7.8000000000000007</v>
      </c>
      <c r="O104" s="14" cm="1">
        <f t="array" ref="O104">INDEX(INDEX(Cable_L!$H$3:$K$77,,MATCH(O$2,Cable_L!$H$2:$K$2,0)),MATCH(1,COUNTIFS($G104,Cable_L!$A$3:$A$77,$H104,Cable_L!$C$3:$C$77),0))</f>
        <v>7.2</v>
      </c>
      <c r="P104" s="308">
        <v>8.4</v>
      </c>
      <c r="Q104" s="308">
        <v>7.6</v>
      </c>
      <c r="R104" s="21" cm="1">
        <f t="array" ref="R104">_xlfn._xlws.FILTER(_xlfn.UNIQUE(N104:N111),_xlfn.UNIQUE(N104:N111)&lt;&gt;"")</f>
        <v>7.8000000000000007</v>
      </c>
      <c r="S104" s="14">
        <f>COUNTIF(N104:N111,R104)</f>
        <v>5</v>
      </c>
      <c r="T104" s="21" cm="1">
        <f t="array" ref="T104">_xlfn._xlws.FILTER(_xlfn.UNIQUE(O104:O111),_xlfn.UNIQUE(O104:O111)&lt;&gt;"")</f>
        <v>7.2</v>
      </c>
      <c r="U104" s="14">
        <f>COUNTIF(O104:O111,T104)</f>
        <v>5</v>
      </c>
      <c r="V104" s="14">
        <f>COUNTA($H104:$H111)</f>
        <v>5</v>
      </c>
    </row>
    <row r="105" spans="3:22" x14ac:dyDescent="0.25">
      <c r="C105" s="7" t="s">
        <v>371</v>
      </c>
      <c r="D105" s="2" t="s">
        <v>5</v>
      </c>
      <c r="E105" s="2" t="s">
        <v>390</v>
      </c>
      <c r="F105" s="8" t="s">
        <v>471</v>
      </c>
      <c r="G105" s="65" t="str">
        <f t="shared" si="4"/>
        <v xml:space="preserve">5 </v>
      </c>
      <c r="H105" s="2" t="s">
        <v>1359</v>
      </c>
      <c r="I105" s="93"/>
      <c r="J105" s="2"/>
      <c r="K105" s="2"/>
      <c r="L105" s="14" t="str" cm="1">
        <f t="array" ref="L105">INDEX(Cable_L!$B$3:$B$77,MATCH(1,COUNTIFS($G105,Cable_L!$A$3:$A$77,$H105,Cable_L!$C$3:$C$77),0))</f>
        <v>2a</v>
      </c>
      <c r="M105" s="21" t="str">
        <v>12</v>
      </c>
      <c r="N105" s="14" cm="1">
        <f t="array" ref="N105">INDEX(INDEX(Cable_L!$H$3:$K$77,,MATCH(N$2,Cable_L!$H$2:$K$2,0)),MATCH(1,COUNTIFS($G105,Cable_L!$A$3:$A$77,$H105,Cable_L!$C$3:$C$77),0))</f>
        <v>7.8000000000000007</v>
      </c>
      <c r="O105" s="14" cm="1">
        <f t="array" ref="O105">INDEX(INDEX(Cable_L!$H$3:$K$77,,MATCH(O$2,Cable_L!$H$2:$K$2,0)),MATCH(1,COUNTIFS($G105,Cable_L!$A$3:$A$77,$H105,Cable_L!$C$3:$C$77),0))</f>
        <v>7.2</v>
      </c>
      <c r="P105" s="308">
        <v>8.4</v>
      </c>
      <c r="Q105" s="308">
        <v>7.6</v>
      </c>
    </row>
    <row r="106" spans="3:22" x14ac:dyDescent="0.25">
      <c r="C106" s="7" t="s">
        <v>406</v>
      </c>
      <c r="D106" s="2"/>
      <c r="E106" s="2" t="s">
        <v>392</v>
      </c>
      <c r="F106" s="8"/>
      <c r="G106" s="65" t="str">
        <f t="shared" si="4"/>
        <v/>
      </c>
      <c r="H106" s="2"/>
      <c r="I106" s="2"/>
      <c r="J106" s="2"/>
      <c r="K106" s="2"/>
      <c r="M106" s="21" t="str">
        <v xml:space="preserve">5 </v>
      </c>
    </row>
    <row r="107" spans="3:22" x14ac:dyDescent="0.25">
      <c r="C107" s="7" t="s">
        <v>363</v>
      </c>
      <c r="D107" s="2" t="s">
        <v>9</v>
      </c>
      <c r="E107" s="2" t="s">
        <v>394</v>
      </c>
      <c r="F107" s="8" t="s">
        <v>504</v>
      </c>
      <c r="G107" s="65" t="str">
        <f t="shared" si="4"/>
        <v>12</v>
      </c>
      <c r="H107" s="2" t="s">
        <v>1359</v>
      </c>
      <c r="I107" s="94"/>
      <c r="J107" s="2"/>
      <c r="K107" s="2"/>
      <c r="L107" s="14" t="str" cm="1">
        <f t="array" ref="L107">INDEX(Cable_L!$B$3:$B$77,MATCH(1,COUNTIFS($G107,Cable_L!$A$3:$A$77,$H107,Cable_L!$C$3:$C$77),0))</f>
        <v>2a</v>
      </c>
      <c r="M107" s="21" t="str">
        <v xml:space="preserve">8 </v>
      </c>
      <c r="N107" s="14" cm="1">
        <f t="array" ref="N107">INDEX(INDEX(Cable_L!$H$3:$K$77,,MATCH(N$2,Cable_L!$H$2:$K$2,0)),MATCH(1,COUNTIFS($G107,Cable_L!$A$3:$A$77,$H107,Cable_L!$C$3:$C$77),0))</f>
        <v>7.8000000000000007</v>
      </c>
      <c r="O107" s="14" cm="1">
        <f t="array" ref="O107">INDEX(INDEX(Cable_L!$H$3:$K$77,,MATCH(O$2,Cable_L!$H$2:$K$2,0)),MATCH(1,COUNTIFS($G107,Cable_L!$A$3:$A$77,$H107,Cable_L!$C$3:$C$77),0))</f>
        <v>7.2</v>
      </c>
      <c r="P107" s="308">
        <v>8.4</v>
      </c>
      <c r="Q107" s="308">
        <v>7.6</v>
      </c>
    </row>
    <row r="108" spans="3:22" x14ac:dyDescent="0.25">
      <c r="C108" s="7" t="s">
        <v>365</v>
      </c>
      <c r="D108" s="2" t="s">
        <v>13</v>
      </c>
      <c r="E108" s="2" t="s">
        <v>396</v>
      </c>
      <c r="F108" s="8" t="s">
        <v>484</v>
      </c>
      <c r="G108" s="65" t="str">
        <f t="shared" si="4"/>
        <v xml:space="preserve">8 </v>
      </c>
      <c r="H108" s="2" t="s">
        <v>1359</v>
      </c>
      <c r="I108" s="94"/>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c r="P108" s="308">
        <v>7.8</v>
      </c>
      <c r="Q108" s="308">
        <v>7.2</v>
      </c>
    </row>
    <row r="109" spans="3:22" x14ac:dyDescent="0.25">
      <c r="C109" s="7" t="s">
        <v>367</v>
      </c>
      <c r="D109" s="2" t="s">
        <v>17</v>
      </c>
      <c r="E109" s="2" t="s">
        <v>398</v>
      </c>
      <c r="F109" s="8" t="s">
        <v>469</v>
      </c>
      <c r="G109" s="65" t="str">
        <f t="shared" si="4"/>
        <v xml:space="preserve">5 </v>
      </c>
      <c r="H109" s="2" t="s">
        <v>1359</v>
      </c>
      <c r="I109" s="94"/>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c r="P109" s="308">
        <v>7.2</v>
      </c>
      <c r="Q109" s="308">
        <v>6.8</v>
      </c>
    </row>
    <row r="110" spans="3:22" x14ac:dyDescent="0.25">
      <c r="C110" s="7" t="s">
        <v>406</v>
      </c>
      <c r="D110" s="2"/>
      <c r="E110" s="2" t="s">
        <v>1341</v>
      </c>
      <c r="F110" s="8"/>
      <c r="G110" s="65" t="str">
        <f t="shared" si="4"/>
        <v/>
      </c>
      <c r="H110" s="2"/>
      <c r="I110" s="2"/>
      <c r="J110" s="2"/>
      <c r="K110" s="2"/>
    </row>
    <row r="111" spans="3:22" x14ac:dyDescent="0.25">
      <c r="C111" s="9" t="s">
        <v>406</v>
      </c>
      <c r="D111" s="10"/>
      <c r="E111" s="10" t="s">
        <v>1342</v>
      </c>
      <c r="F111" s="11"/>
      <c r="G111" s="65" t="str">
        <f t="shared" si="4"/>
        <v/>
      </c>
      <c r="H111" s="2"/>
      <c r="I111" s="2"/>
      <c r="J111" s="2"/>
      <c r="K111" s="2"/>
    </row>
    <row r="112" spans="3:22" x14ac:dyDescent="0.25">
      <c r="C112" s="2"/>
      <c r="D112" s="2"/>
      <c r="E112" s="2"/>
      <c r="F112" s="2"/>
      <c r="G112" s="65" t="str">
        <f t="shared" si="4"/>
        <v/>
      </c>
      <c r="H112" s="2"/>
      <c r="I112" s="2"/>
      <c r="J112" s="2"/>
      <c r="K112" s="2"/>
    </row>
    <row r="113" spans="3:22" x14ac:dyDescent="0.25">
      <c r="C113" s="4" t="s">
        <v>399</v>
      </c>
      <c r="D113" s="322" t="s">
        <v>670</v>
      </c>
      <c r="E113" s="5" t="s">
        <v>226</v>
      </c>
      <c r="F113" s="6" t="s">
        <v>449</v>
      </c>
      <c r="G113" s="65" t="str">
        <f t="shared" si="4"/>
        <v xml:space="preserve">2 </v>
      </c>
      <c r="H113" s="14" t="s">
        <v>1358</v>
      </c>
      <c r="I113" s="69"/>
      <c r="K113" s="94"/>
      <c r="L113" s="14" t="str" cm="1">
        <f t="array" ref="L113">INDEX(Cable_L!$B$3:$B$77,MATCH(1,COUNTIFS($G113,Cable_L!$A$3:$A$77,$H113,Cable_L!$C$3:$C$77),0))</f>
        <v>2c</v>
      </c>
      <c r="M113" s="21" t="str" cm="1">
        <f t="array" ref="M113:M114">_xlfn._xlws.SORT(_xlfn.UNIQUE(G113:G116))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308">
        <v>7.6000000000000005</v>
      </c>
      <c r="Q113" s="308" t="s">
        <v>1407</v>
      </c>
      <c r="R113" s="21" cm="1">
        <f t="array" ref="R113">_xlfn._xlws.FILTER(_xlfn.UNIQUE(N113:N116),_xlfn.UNIQUE(N113:N116)&lt;&gt;"")</f>
        <v>7.6000000000000005</v>
      </c>
      <c r="S113" s="14">
        <f>COUNTIF(N113:N116,R113)</f>
        <v>4</v>
      </c>
      <c r="T113" s="21" t="str" cm="1">
        <f t="array" ref="T113">_xlfn._xlws.FILTER(_xlfn.UNIQUE(O113:O116),_xlfn.UNIQUE(O113:O116)&lt;&gt;"")</f>
        <v>|7.6|</v>
      </c>
      <c r="U113" s="14">
        <f>COUNTIF(O113:O116,T113)</f>
        <v>4</v>
      </c>
      <c r="V113" s="14">
        <f>COUNTA($H113:$H116)</f>
        <v>4</v>
      </c>
    </row>
    <row r="114" spans="3:22" x14ac:dyDescent="0.25">
      <c r="C114" s="7" t="s">
        <v>401</v>
      </c>
      <c r="D114" s="2" t="s">
        <v>540</v>
      </c>
      <c r="E114" s="2" t="s">
        <v>229</v>
      </c>
      <c r="F114" s="8" t="s">
        <v>450</v>
      </c>
      <c r="G114" s="65" t="str">
        <f t="shared" si="4"/>
        <v xml:space="preserve">2 </v>
      </c>
      <c r="H114" s="14" t="s">
        <v>1358</v>
      </c>
      <c r="I114" s="69"/>
      <c r="K114" s="94"/>
      <c r="L114" s="14" t="str" cm="1">
        <f t="array" ref="L114">INDEX(Cable_L!$B$3:$B$77,MATCH(1,COUNTIFS($G114,Cable_L!$A$3:$A$77,$H114,Cable_L!$C$3:$C$77),0))</f>
        <v>2c</v>
      </c>
      <c r="M114" s="21" t="str">
        <v xml:space="preserve">2 </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308">
        <v>7.6000000000000005</v>
      </c>
      <c r="Q114" s="308" t="s">
        <v>1407</v>
      </c>
    </row>
    <row r="115" spans="3:22" x14ac:dyDescent="0.25">
      <c r="C115" s="7" t="s">
        <v>403</v>
      </c>
      <c r="D115" s="321" t="s">
        <v>669</v>
      </c>
      <c r="E115" s="2" t="s">
        <v>232</v>
      </c>
      <c r="F115" s="8" t="s">
        <v>444</v>
      </c>
      <c r="G115" s="65" t="str">
        <f t="shared" si="4"/>
        <v xml:space="preserve">1 </v>
      </c>
      <c r="H115" s="14" t="s">
        <v>1358</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308">
        <v>7.6000000000000005</v>
      </c>
      <c r="Q115" s="308" t="s">
        <v>1407</v>
      </c>
    </row>
    <row r="116" spans="3:22" x14ac:dyDescent="0.25">
      <c r="C116" s="7" t="s">
        <v>373</v>
      </c>
      <c r="D116" s="2" t="s">
        <v>172</v>
      </c>
      <c r="E116" s="2" t="s">
        <v>235</v>
      </c>
      <c r="F116" s="8" t="s">
        <v>452</v>
      </c>
      <c r="G116" s="65" t="str">
        <f>IF(LEFT(F116,3)="2.5", MID(F116,7,2),LEFT(F116,2))</f>
        <v xml:space="preserve">2 </v>
      </c>
      <c r="H116" s="2" t="s">
        <v>1358</v>
      </c>
      <c r="I116" s="69"/>
      <c r="J116" s="2"/>
      <c r="K116" s="93"/>
      <c r="L116" s="14" t="str" cm="1">
        <f t="array" ref="L116">INDEX(Cable_L!$B$3:$B$77,MATCH(1,COUNTIFS($G116,Cable_L!$A$3:$A$77,$H116,Cable_L!$C$3:$C$77),0))</f>
        <v>2c</v>
      </c>
      <c r="N116" s="14" cm="1">
        <f t="array" ref="N116">INDEX(INDEX(Cable_L!$H$3:$K$77,,MATCH(N$2,Cable_L!$H$2:$K$2,0)),MATCH(1,COUNTIFS($G116,Cable_L!$A$3:$A$77,$H116,Cable_L!$C$3:$C$77),0))</f>
        <v>7.6000000000000005</v>
      </c>
      <c r="O116" s="14" t="str" cm="1">
        <f t="array" ref="O116">INDEX(INDEX(Cable_L!$H$3:$K$77,,MATCH(O$2,Cable_L!$H$2:$K$2,0)),MATCH(1,COUNTIFS($G116,Cable_L!$A$3:$A$77,$H116,Cable_L!$C$3:$C$77),0))</f>
        <v>|7.6|</v>
      </c>
      <c r="P116" s="308">
        <v>7.8</v>
      </c>
      <c r="Q116" s="308" t="s">
        <v>1407</v>
      </c>
    </row>
    <row r="117" spans="3:22" x14ac:dyDescent="0.25">
      <c r="C117" s="7" t="s">
        <v>406</v>
      </c>
      <c r="D117" s="2"/>
      <c r="E117" s="2" t="s">
        <v>1322</v>
      </c>
      <c r="F117" s="8"/>
      <c r="G117" s="65"/>
      <c r="I117" s="2"/>
    </row>
    <row r="118" spans="3:22" ht="18.75" x14ac:dyDescent="0.25">
      <c r="C118" s="7" t="s">
        <v>406</v>
      </c>
      <c r="D118" s="2"/>
      <c r="E118" s="2" t="s">
        <v>1323</v>
      </c>
      <c r="F118" s="8"/>
      <c r="G118" s="65"/>
      <c r="I118" s="2"/>
      <c r="M118" s="105" t="s">
        <v>1408</v>
      </c>
    </row>
    <row r="119" spans="3:22" ht="18.75" x14ac:dyDescent="0.3">
      <c r="C119" s="7" t="s">
        <v>406</v>
      </c>
      <c r="D119" s="2"/>
      <c r="E119" s="2" t="s">
        <v>1324</v>
      </c>
      <c r="F119" s="8"/>
      <c r="G119" s="65"/>
      <c r="I119" s="2"/>
      <c r="M119" s="106"/>
      <c r="N119" s="110" t="s">
        <v>1359</v>
      </c>
      <c r="O119" s="127" t="s">
        <v>1401</v>
      </c>
    </row>
    <row r="120" spans="3:22" ht="18.75" x14ac:dyDescent="0.25">
      <c r="C120" s="9" t="s">
        <v>406</v>
      </c>
      <c r="D120" s="10"/>
      <c r="E120" s="10" t="s">
        <v>1325</v>
      </c>
      <c r="F120" s="11"/>
      <c r="G120" s="65"/>
      <c r="I120" s="2"/>
      <c r="N120" s="116" t="e" cm="1" vm="2">
        <f t="array" aca="1" ref="N120" ca="1">_xlfn._xlws.SORT(_xlfn._xlws.FILTER(_xlfn.UNIQUE($N$4:$N$116),_xlfn.UNIQUE($N$4:$N$116)&lt;&gt;""))</f>
        <v>#VALUE!</v>
      </c>
      <c r="O120" s="117">
        <f ca="1">COUNTIFS($N$4:$N$116,"=" &amp; N120,$H$4:$H$116,"blu")</f>
        <v>0</v>
      </c>
    </row>
    <row r="121" spans="3:22" ht="18.75" x14ac:dyDescent="0.25">
      <c r="C121" s="2"/>
      <c r="D121" s="2"/>
      <c r="E121" s="2"/>
      <c r="F121" s="2"/>
      <c r="G121" s="65"/>
      <c r="I121" s="2"/>
      <c r="M121" s="13"/>
      <c r="N121" s="118"/>
      <c r="O121" s="119">
        <f t="shared" ref="O121:O122" si="5">COUNTIFS($N$4:$N$116,"=" &amp; N121,$H$4:$H$116,"blu")</f>
        <v>0</v>
      </c>
    </row>
    <row r="122" spans="3:22" ht="18.75" x14ac:dyDescent="0.25">
      <c r="C122" s="2"/>
      <c r="D122" s="2"/>
      <c r="E122" s="2"/>
      <c r="F122" s="2"/>
      <c r="G122" s="65"/>
      <c r="M122" s="13"/>
      <c r="N122" s="113"/>
      <c r="O122" s="114">
        <f t="shared" si="5"/>
        <v>0</v>
      </c>
    </row>
    <row r="123" spans="3:22" ht="18.75" x14ac:dyDescent="0.25">
      <c r="C123" s="32"/>
      <c r="D123" s="32"/>
      <c r="E123" s="2"/>
      <c r="F123" s="2"/>
      <c r="M123" s="13"/>
      <c r="N123" s="110" t="s">
        <v>1358</v>
      </c>
      <c r="O123" s="127" t="s">
        <v>1401</v>
      </c>
    </row>
    <row r="124" spans="3:22" ht="18.75" x14ac:dyDescent="0.25">
      <c r="C124" s="40" t="s">
        <v>1302</v>
      </c>
      <c r="D124" s="32"/>
      <c r="E124" s="2"/>
      <c r="F124" s="2"/>
      <c r="G124" s="65"/>
      <c r="N124" s="116" t="e" cm="1" vm="2">
        <f t="array" aca="1" ref="N124" ca="1">_xlfn._xlws.SORT(_xlfn._xlws.FILTER(_xlfn.UNIQUE($N$4:$N$116),_xlfn.UNIQUE($N$4:$N$116)&lt;&gt;""))</f>
        <v>#VALUE!</v>
      </c>
      <c r="O124" s="117">
        <f ca="1">COUNTIFS($N$4:$N$116,"=" &amp; N124,$H$4:$H$116,"red")</f>
        <v>0</v>
      </c>
    </row>
    <row r="125" spans="3:22" ht="18.75" x14ac:dyDescent="0.25">
      <c r="C125" s="32" t="s">
        <v>406</v>
      </c>
      <c r="D125" s="3"/>
      <c r="E125" s="2"/>
      <c r="F125" s="2" t="s">
        <v>530</v>
      </c>
      <c r="G125" s="65"/>
      <c r="M125" s="13"/>
      <c r="N125" s="118"/>
      <c r="O125" s="119">
        <f t="shared" ref="O125:O126" si="6">COUNTIFS($N$4:$N$116,"=" &amp; N125,$H$4:$H$116,"red")</f>
        <v>0</v>
      </c>
    </row>
    <row r="126" spans="3:22" ht="18.75" x14ac:dyDescent="0.25">
      <c r="C126" s="32" t="s">
        <v>406</v>
      </c>
      <c r="D126" s="3"/>
      <c r="E126" s="2"/>
      <c r="F126" s="2" t="s">
        <v>531</v>
      </c>
      <c r="G126" s="65"/>
      <c r="M126" s="13"/>
      <c r="N126" s="113"/>
      <c r="O126" s="114">
        <f t="shared" si="6"/>
        <v>0</v>
      </c>
    </row>
    <row r="127" spans="3:22" ht="18.75" x14ac:dyDescent="0.25">
      <c r="C127" s="32" t="s">
        <v>406</v>
      </c>
      <c r="D127" s="3"/>
      <c r="E127" s="2"/>
      <c r="F127" s="2" t="s">
        <v>532</v>
      </c>
      <c r="G127" s="65"/>
      <c r="M127" s="13"/>
      <c r="N127" s="110" t="s">
        <v>1359</v>
      </c>
      <c r="O127" s="127" t="s">
        <v>1402</v>
      </c>
    </row>
    <row r="128" spans="3:22" ht="18.75" x14ac:dyDescent="0.25">
      <c r="C128" s="2" t="s">
        <v>406</v>
      </c>
      <c r="D128" s="2"/>
      <c r="E128" s="2"/>
      <c r="F128" s="2" t="s">
        <v>533</v>
      </c>
      <c r="G128" s="65"/>
      <c r="M128" s="13"/>
      <c r="N128" s="116" t="e" cm="1" vm="2">
        <f t="array" aca="1" ref="N128" ca="1">_xlfn._xlws.SORT(_xlfn._xlws.FILTER(_xlfn.UNIQUE($O$4:$O$116),_xlfn.UNIQUE($O$4:$O$116)&lt;&gt;""))</f>
        <v>#VALUE!</v>
      </c>
      <c r="O128" s="117">
        <f ca="1">COUNTIFS($O$4:$O$116,"=" &amp; N128,$H$4:$H$116,"blu")</f>
        <v>0</v>
      </c>
    </row>
    <row r="129" spans="3:15" ht="18.75" x14ac:dyDescent="0.25">
      <c r="C129" s="2" t="s">
        <v>406</v>
      </c>
      <c r="D129" s="2"/>
      <c r="E129" s="2"/>
      <c r="F129" s="2" t="s">
        <v>534</v>
      </c>
      <c r="G129" s="65"/>
      <c r="N129" s="118"/>
      <c r="O129" s="119">
        <f t="shared" ref="O129:O130" si="7">COUNTIFS($O$4:$O$116,"=" &amp; N129,$H$4:$H$116,"blu")</f>
        <v>0</v>
      </c>
    </row>
    <row r="130" spans="3:15" ht="18.75" x14ac:dyDescent="0.25">
      <c r="C130" s="2" t="s">
        <v>406</v>
      </c>
      <c r="D130" s="2"/>
      <c r="E130" s="2"/>
      <c r="F130" s="2" t="s">
        <v>509</v>
      </c>
      <c r="G130" s="65"/>
      <c r="M130" s="13"/>
      <c r="N130" s="113"/>
      <c r="O130" s="114">
        <f t="shared" si="7"/>
        <v>0</v>
      </c>
    </row>
    <row r="131" spans="3:15" ht="18.75" x14ac:dyDescent="0.25">
      <c r="C131" s="2" t="s">
        <v>406</v>
      </c>
      <c r="D131" s="2"/>
      <c r="E131" s="2"/>
      <c r="F131" s="2" t="s">
        <v>510</v>
      </c>
      <c r="G131" s="65"/>
      <c r="M131" s="13"/>
      <c r="N131" s="110" t="s">
        <v>1358</v>
      </c>
      <c r="O131" s="127" t="s">
        <v>1402</v>
      </c>
    </row>
    <row r="132" spans="3:15" ht="18.75" x14ac:dyDescent="0.25">
      <c r="C132" s="2" t="s">
        <v>406</v>
      </c>
      <c r="D132" s="2"/>
      <c r="E132" s="2"/>
      <c r="F132" s="2" t="s">
        <v>511</v>
      </c>
      <c r="M132" s="13"/>
      <c r="N132" s="116" cm="1">
        <f t="array" ref="N132:N135">_xlfn._xlws.SORT(_xlfn._xlws.FILTER(_xlfn.UNIQUE($O$4:$O$116),_xlfn.UNIQUE($O$4:$O$116)&lt;&gt;""))</f>
        <v>7.2</v>
      </c>
      <c r="O132" s="117">
        <f>COUNTIFS($O$4:$O$116,"=" &amp; N132,$H$4:$H$116,"red")</f>
        <v>0</v>
      </c>
    </row>
    <row r="133" spans="3:15" ht="18.75" x14ac:dyDescent="0.25">
      <c r="C133" s="2" t="s">
        <v>406</v>
      </c>
      <c r="D133" s="2"/>
      <c r="E133" s="2"/>
      <c r="F133" s="2" t="s">
        <v>512</v>
      </c>
      <c r="G133" s="65"/>
      <c r="M133" s="13"/>
      <c r="N133" s="118" t="str">
        <v>|6.8|</v>
      </c>
      <c r="O133" s="119">
        <f t="shared" ref="O133:O134" si="8">COUNTIFS($O$4:$O$116,"=" &amp; N133,$H$4:$H$116,"red")</f>
        <v>0</v>
      </c>
    </row>
    <row r="134" spans="3:15" ht="18.75" x14ac:dyDescent="0.25">
      <c r="C134" s="2" t="s">
        <v>406</v>
      </c>
      <c r="D134" s="2"/>
      <c r="E134" s="2"/>
      <c r="F134" s="2" t="s">
        <v>513</v>
      </c>
      <c r="G134" s="65"/>
      <c r="N134" s="113" t="str">
        <v>|7.6|</v>
      </c>
      <c r="O134" s="114">
        <f t="shared" si="8"/>
        <v>13</v>
      </c>
    </row>
    <row r="135" spans="3:15" ht="18.75" x14ac:dyDescent="0.25">
      <c r="C135" s="2" t="s">
        <v>406</v>
      </c>
      <c r="D135" s="2"/>
      <c r="E135" s="2"/>
      <c r="F135" s="2" t="s">
        <v>470</v>
      </c>
      <c r="G135" s="65"/>
      <c r="M135" s="13"/>
      <c r="N135" s="13" t="str">
        <v>splice</v>
      </c>
      <c r="O135" s="110"/>
    </row>
    <row r="136" spans="3:15" ht="18.75" x14ac:dyDescent="0.25">
      <c r="C136" s="2" t="s">
        <v>406</v>
      </c>
      <c r="D136" s="2"/>
      <c r="E136" s="2"/>
      <c r="F136" s="2" t="s">
        <v>514</v>
      </c>
      <c r="G136" s="65"/>
      <c r="M136" s="13"/>
      <c r="N136" s="13"/>
      <c r="O136" s="110"/>
    </row>
    <row r="137" spans="3:15" ht="18.75" x14ac:dyDescent="0.25">
      <c r="C137" s="2" t="s">
        <v>406</v>
      </c>
      <c r="D137" s="2"/>
      <c r="E137" s="2"/>
      <c r="F137" s="2" t="s">
        <v>517</v>
      </c>
      <c r="G137" s="65"/>
      <c r="M137" s="13"/>
      <c r="N137" s="13"/>
      <c r="O137" s="110"/>
    </row>
    <row r="138" spans="3:15" ht="18.75" x14ac:dyDescent="0.25">
      <c r="C138" s="2" t="s">
        <v>406</v>
      </c>
      <c r="D138" s="2"/>
      <c r="E138" s="2"/>
      <c r="F138" s="2" t="s">
        <v>515</v>
      </c>
      <c r="G138" s="65"/>
      <c r="N138" s="13"/>
      <c r="O138" s="110"/>
    </row>
    <row r="139" spans="3:15" ht="18.75" x14ac:dyDescent="0.25">
      <c r="C139" s="2" t="s">
        <v>406</v>
      </c>
      <c r="D139" s="2"/>
      <c r="E139" s="2"/>
      <c r="F139" s="2" t="s">
        <v>516</v>
      </c>
      <c r="G139" s="65"/>
      <c r="N139" s="13"/>
      <c r="O139" s="110"/>
    </row>
    <row r="140" spans="3:15" x14ac:dyDescent="0.25">
      <c r="C140" s="2" t="s">
        <v>406</v>
      </c>
      <c r="D140" s="2"/>
      <c r="E140" s="2"/>
      <c r="F140" s="2" t="s">
        <v>518</v>
      </c>
      <c r="G140" s="65"/>
    </row>
    <row r="141" spans="3:15" x14ac:dyDescent="0.25">
      <c r="C141" s="2" t="s">
        <v>406</v>
      </c>
      <c r="D141" s="2"/>
      <c r="E141" s="2"/>
      <c r="F141" s="2" t="s">
        <v>519</v>
      </c>
    </row>
    <row r="142" spans="3:15" x14ac:dyDescent="0.25">
      <c r="C142" s="2"/>
      <c r="D142" s="2"/>
      <c r="E142" s="2"/>
      <c r="F142" s="2"/>
    </row>
    <row r="143" spans="3:15" x14ac:dyDescent="0.25">
      <c r="C143" s="32"/>
      <c r="D143" s="32"/>
      <c r="E143" s="2"/>
      <c r="F143" s="2"/>
    </row>
    <row r="144" spans="3:15" x14ac:dyDescent="0.25">
      <c r="C144" s="2"/>
      <c r="D144" s="2"/>
      <c r="E144" s="2"/>
      <c r="F144" s="2"/>
    </row>
    <row r="145" spans="3:6" x14ac:dyDescent="0.25">
      <c r="C145" s="2"/>
      <c r="D145" s="2"/>
      <c r="E145" s="2"/>
      <c r="F145" s="2"/>
    </row>
    <row r="146" spans="3:6" x14ac:dyDescent="0.25">
      <c r="C146" s="2"/>
      <c r="D146" s="2"/>
      <c r="E146" s="2"/>
      <c r="F146" s="2"/>
    </row>
    <row r="147" spans="3:6" x14ac:dyDescent="0.25">
      <c r="C147" s="2"/>
      <c r="D147" s="2"/>
      <c r="E147" s="2"/>
      <c r="F147" s="2"/>
    </row>
    <row r="148" spans="3:6" x14ac:dyDescent="0.25">
      <c r="C148" s="2"/>
      <c r="D148" s="2"/>
      <c r="E148" s="2"/>
      <c r="F148" s="2"/>
    </row>
    <row r="149" spans="3:6" x14ac:dyDescent="0.25">
      <c r="C149" s="2"/>
      <c r="D149" s="2"/>
      <c r="E149" s="2"/>
      <c r="F149" s="2"/>
    </row>
    <row r="150" spans="3:6" x14ac:dyDescent="0.25">
      <c r="C150" s="2"/>
      <c r="D150" s="2"/>
      <c r="E150" s="2"/>
      <c r="F150" s="3"/>
    </row>
    <row r="151" spans="3:6" x14ac:dyDescent="0.25">
      <c r="C151" s="2"/>
      <c r="D151" s="2"/>
      <c r="E151" s="2"/>
      <c r="F151" s="2"/>
    </row>
    <row r="152" spans="3:6" x14ac:dyDescent="0.25">
      <c r="C152" s="2"/>
      <c r="D152" s="2"/>
      <c r="E152" s="2"/>
      <c r="F152" s="2"/>
    </row>
    <row r="153" spans="3:6" x14ac:dyDescent="0.25">
      <c r="F153" s="2"/>
    </row>
    <row r="154" spans="3:6" x14ac:dyDescent="0.25">
      <c r="C154" s="2"/>
      <c r="D154" s="2"/>
      <c r="E154" s="2"/>
      <c r="F154" s="2"/>
    </row>
    <row r="155" spans="3:6" x14ac:dyDescent="0.25">
      <c r="C155" s="2"/>
      <c r="D155" s="2"/>
      <c r="E155" s="2"/>
      <c r="F155" s="2"/>
    </row>
    <row r="156" spans="3:6" x14ac:dyDescent="0.25">
      <c r="C156" s="2"/>
      <c r="D156" s="2"/>
      <c r="E156" s="2"/>
      <c r="F156" s="2"/>
    </row>
    <row r="157" spans="3:6" x14ac:dyDescent="0.25">
      <c r="C157" s="2"/>
      <c r="D157" s="2"/>
      <c r="E157" s="2"/>
      <c r="F157" s="2"/>
    </row>
    <row r="158" spans="3:6" x14ac:dyDescent="0.25">
      <c r="C158" s="2"/>
      <c r="D158" s="2"/>
      <c r="E158" s="2"/>
      <c r="F158" s="2"/>
    </row>
    <row r="159" spans="3:6" x14ac:dyDescent="0.25">
      <c r="C159" s="2"/>
      <c r="D159" s="2"/>
      <c r="E159" s="2"/>
      <c r="F159" s="2"/>
    </row>
    <row r="160" spans="3:6" x14ac:dyDescent="0.25">
      <c r="C160" s="2"/>
      <c r="D160" s="2"/>
      <c r="E160" s="2"/>
      <c r="F160" s="2"/>
    </row>
    <row r="161" spans="3:6" x14ac:dyDescent="0.25">
      <c r="C161" s="2"/>
      <c r="D161" s="2"/>
      <c r="E161" s="2"/>
      <c r="F161" s="2"/>
    </row>
    <row r="162" spans="3:6" x14ac:dyDescent="0.25">
      <c r="C162" s="2"/>
      <c r="D162" s="2"/>
      <c r="E162" s="2"/>
      <c r="F162" s="2"/>
    </row>
    <row r="163" spans="3:6" x14ac:dyDescent="0.25">
      <c r="C163" s="2"/>
      <c r="D163" s="2"/>
      <c r="E163" s="2"/>
      <c r="F163" s="2"/>
    </row>
  </sheetData>
  <mergeCells count="6">
    <mergeCell ref="C2:F2"/>
    <mergeCell ref="I2:K2"/>
    <mergeCell ref="AA4:AA5"/>
    <mergeCell ref="M1:M3"/>
    <mergeCell ref="H1:H3"/>
    <mergeCell ref="V1:V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O120"/>
  <sheetViews>
    <sheetView topLeftCell="B1" zoomScale="40" zoomScaleNormal="40" workbookViewId="0">
      <selection activeCell="X13" sqref="X13"/>
    </sheetView>
  </sheetViews>
  <sheetFormatPr defaultRowHeight="24.75" customHeight="1" x14ac:dyDescent="0.25"/>
  <cols>
    <col min="1" max="1" width="36.7109375" hidden="1" customWidth="1"/>
    <col min="2" max="2" width="36.7109375" style="14" customWidth="1"/>
    <col min="3" max="3" width="27.5703125" style="163" customWidth="1"/>
    <col min="4" max="4" width="18.140625" hidden="1" customWidth="1"/>
    <col min="5" max="5" width="0" hidden="1" customWidth="1"/>
    <col min="6" max="6" width="27.28515625" style="163" customWidth="1"/>
    <col min="7" max="7" width="18.5703125" style="163" customWidth="1"/>
    <col min="8" max="8" width="9.140625" style="163" customWidth="1"/>
    <col min="9" max="9" width="9.140625" style="163"/>
    <col min="11" max="12" width="1.5703125" style="14" customWidth="1"/>
    <col min="13" max="13" width="1.7109375" style="14" customWidth="1"/>
  </cols>
  <sheetData>
    <row r="1" spans="1:15" ht="24.75" customHeight="1" x14ac:dyDescent="0.35">
      <c r="A1" t="e">
        <f>'Hybrid - Mag - Mirror - Straigh'!#REF!</f>
        <v>#REF!</v>
      </c>
      <c r="B1" s="349" t="s">
        <v>815</v>
      </c>
      <c r="C1" s="343"/>
      <c r="D1" t="e">
        <f>'Hybrid - Mag - Mirror - Straigh'!#REF!</f>
        <v>#REF!</v>
      </c>
      <c r="E1" t="e">
        <f>'Hybrid - Mag - Mirror - Straigh'!#REF!</f>
        <v>#REF!</v>
      </c>
      <c r="F1" s="255"/>
    </row>
    <row r="2" spans="1:15" ht="7.5" customHeight="1" x14ac:dyDescent="0.25">
      <c r="A2" t="e">
        <f>'Hybrid - Mag - Mirror - Straigh'!#REF!</f>
        <v>#REF!</v>
      </c>
      <c r="D2" t="e">
        <f>'Hybrid - Mag - Mirror - Straigh'!#REF!</f>
        <v>#REF!</v>
      </c>
      <c r="E2" t="e">
        <f>'Hybrid - Mag - Mirror - Straigh'!#REF!</f>
        <v>#REF!</v>
      </c>
      <c r="H2" s="163" t="e">
        <f>'Hybrid - Mag - Mirror - Straigh'!#REF!</f>
        <v>#REF!</v>
      </c>
      <c r="I2" s="163" t="e">
        <f>'Hybrid - Mag - Mirror - Straigh'!#REF!</f>
        <v>#REF!</v>
      </c>
      <c r="K2" s="339" t="s">
        <v>1389</v>
      </c>
      <c r="L2" s="339"/>
      <c r="M2" s="339"/>
    </row>
    <row r="3" spans="1:15" s="56" customFormat="1" ht="24.75" customHeight="1" x14ac:dyDescent="0.25">
      <c r="A3" s="56" t="e">
        <f>'Hybrid - Mag - Mirror - Straigh'!#REF!</f>
        <v>#REF!</v>
      </c>
      <c r="B3" s="21" t="s">
        <v>1433</v>
      </c>
      <c r="C3" s="167" t="s">
        <v>1429</v>
      </c>
      <c r="D3" s="56" t="e">
        <f>'Hybrid - Mag - Mirror - Straigh'!#REF!</f>
        <v>#REF!</v>
      </c>
      <c r="E3" s="56" t="e">
        <f>'Hybrid - Mag - Mirror - Straigh'!#REF!</f>
        <v>#REF!</v>
      </c>
      <c r="F3" s="167" t="s">
        <v>1431</v>
      </c>
      <c r="G3" s="167"/>
      <c r="H3" s="167" t="e">
        <f>'Hybrid - Mag - Mirror - Straigh'!#REF!</f>
        <v>#REF!</v>
      </c>
      <c r="I3" s="167" t="e">
        <f>'Hybrid - Mag - Mirror - Straigh'!#REF!</f>
        <v>#REF!</v>
      </c>
      <c r="K3" s="14"/>
      <c r="L3" s="14"/>
      <c r="M3" s="14"/>
    </row>
    <row r="4" spans="1:15" ht="24.75" customHeight="1" x14ac:dyDescent="0.25">
      <c r="A4" t="e">
        <f>'Hybrid - Mag - Mirror - Straigh'!#REF!</f>
        <v>#REF!</v>
      </c>
      <c r="B4" s="14" t="str">
        <f t="shared" ref="B4:B64" si="0">IF(ISNUMBER(SEARCH("_LV",A4)),LEFT(A4,FIND("_LV",A4)-1),"")</f>
        <v/>
      </c>
      <c r="C4" s="163" t="e">
        <f>'Hybrid - Mag - Mirror - Straigh'!#REF!</f>
        <v>#REF!</v>
      </c>
      <c r="D4" t="e">
        <f>'Hybrid - Mag - Mirror - Straigh'!#REF!</f>
        <v>#REF!</v>
      </c>
      <c r="E4" t="e">
        <f>'Hybrid - Mag - Mirror - Straigh'!#REF!</f>
        <v>#REF!</v>
      </c>
      <c r="F4" s="163" t="e">
        <f>CONCATENATE(D4,"   ",E4)</f>
        <v>#REF!</v>
      </c>
      <c r="H4" s="163" t="e">
        <f>'Hybrid - Mag - Mirror - Straigh'!#REF!</f>
        <v>#REF!</v>
      </c>
      <c r="I4" s="163" t="e">
        <f>'Hybrid - Mag - Mirror - Straigh'!#REF!</f>
        <v>#REF!</v>
      </c>
      <c r="K4" s="92"/>
      <c r="O4" s="318" t="s">
        <v>1666</v>
      </c>
    </row>
    <row r="5" spans="1:15" ht="24.75" customHeight="1" x14ac:dyDescent="0.25">
      <c r="A5" t="e">
        <f>'Hybrid - Mag - Mirror - Straigh'!#REF!</f>
        <v>#REF!</v>
      </c>
      <c r="B5" s="14" t="str">
        <f t="shared" si="0"/>
        <v/>
      </c>
      <c r="C5" s="163" t="e">
        <f>'Hybrid - Mag - Mirror - Straigh'!#REF!</f>
        <v>#REF!</v>
      </c>
      <c r="D5" t="e">
        <f>'Hybrid - Mag - Mirror - Straigh'!#REF!</f>
        <v>#REF!</v>
      </c>
      <c r="E5" t="e">
        <f>'Hybrid - Mag - Mirror - Straigh'!#REF!</f>
        <v>#REF!</v>
      </c>
      <c r="F5" s="163" t="e">
        <f t="shared" ref="F5:F68" si="1">CONCATENATE(D5,"   ",E5)</f>
        <v>#REF!</v>
      </c>
      <c r="H5" s="163" t="e">
        <f>'Hybrid - Mag - Mirror - Straigh'!#REF!</f>
        <v>#REF!</v>
      </c>
      <c r="I5" s="163" t="e">
        <f>'Hybrid - Mag - Mirror - Straigh'!#REF!</f>
        <v>#REF!</v>
      </c>
      <c r="K5" s="93"/>
      <c r="L5" s="2"/>
      <c r="M5" s="2"/>
    </row>
    <row r="6" spans="1:15" ht="24.75" customHeight="1" x14ac:dyDescent="0.25">
      <c r="A6" t="e">
        <f>'Hybrid - Mag - Mirror - Straigh'!#REF!</f>
        <v>#REF!</v>
      </c>
      <c r="B6" s="14" t="str">
        <f t="shared" si="0"/>
        <v/>
      </c>
      <c r="C6" s="163" t="e">
        <f>'Hybrid - Mag - Mirror - Straigh'!#REF!</f>
        <v>#REF!</v>
      </c>
      <c r="D6" t="e">
        <f>'Hybrid - Mag - Mirror - Straigh'!#REF!</f>
        <v>#REF!</v>
      </c>
      <c r="E6" t="e">
        <f>'Hybrid - Mag - Mirror - Straigh'!#REF!</f>
        <v>#REF!</v>
      </c>
      <c r="F6" s="163" t="e">
        <f t="shared" si="1"/>
        <v>#REF!</v>
      </c>
      <c r="H6" s="163" t="e">
        <f>'Hybrid - Mag - Mirror - Straigh'!#REF!</f>
        <v>#REF!</v>
      </c>
      <c r="I6" s="163" t="e">
        <f>'Hybrid - Mag - Mirror - Straigh'!#REF!</f>
        <v>#REF!</v>
      </c>
      <c r="K6" s="93"/>
      <c r="L6" s="2"/>
      <c r="M6" s="2"/>
    </row>
    <row r="7" spans="1:15" ht="24.75" customHeight="1" x14ac:dyDescent="0.25">
      <c r="A7" t="e">
        <f>'Hybrid - Mag - Mirror - Straigh'!#REF!</f>
        <v>#REF!</v>
      </c>
      <c r="B7" s="14" t="str">
        <f t="shared" si="0"/>
        <v/>
      </c>
      <c r="C7" s="163" t="e">
        <f>'Hybrid - Mag - Mirror - Straigh'!#REF!</f>
        <v>#REF!</v>
      </c>
      <c r="D7" t="e">
        <f>'Hybrid - Mag - Mirror - Straigh'!#REF!</f>
        <v>#REF!</v>
      </c>
      <c r="E7" t="e">
        <f>'Hybrid - Mag - Mirror - Straigh'!#REF!</f>
        <v>#REF!</v>
      </c>
      <c r="F7" s="163" t="e">
        <f t="shared" si="1"/>
        <v>#REF!</v>
      </c>
      <c r="H7" s="163" t="e">
        <f>'Hybrid - Mag - Mirror - Straigh'!#REF!</f>
        <v>#REF!</v>
      </c>
      <c r="I7" s="163" t="e">
        <f>'Hybrid - Mag - Mirror - Straigh'!#REF!</f>
        <v>#REF!</v>
      </c>
      <c r="K7" s="93"/>
      <c r="L7" s="2"/>
      <c r="M7" s="2"/>
    </row>
    <row r="8" spans="1:15" ht="24.75" customHeight="1" x14ac:dyDescent="0.25">
      <c r="A8" t="e">
        <f>'Hybrid - Mag - Mirror - Straigh'!#REF!</f>
        <v>#REF!</v>
      </c>
      <c r="B8" s="14" t="str">
        <f t="shared" si="0"/>
        <v/>
      </c>
      <c r="C8" s="163" t="e">
        <f>'Hybrid - Mag - Mirror - Straigh'!#REF!</f>
        <v>#REF!</v>
      </c>
      <c r="D8" t="e">
        <f>'Hybrid - Mag - Mirror - Straigh'!#REF!</f>
        <v>#REF!</v>
      </c>
      <c r="E8" t="e">
        <f>'Hybrid - Mag - Mirror - Straigh'!#REF!</f>
        <v>#REF!</v>
      </c>
      <c r="F8" s="163" t="e">
        <f t="shared" si="1"/>
        <v>#REF!</v>
      </c>
      <c r="H8" s="163" t="e">
        <f>'Hybrid - Mag - Mirror - Straigh'!#REF!</f>
        <v>#REF!</v>
      </c>
      <c r="I8" s="163" t="e">
        <f>'Hybrid - Mag - Mirror - Straigh'!#REF!</f>
        <v>#REF!</v>
      </c>
      <c r="K8" s="93"/>
      <c r="L8" s="2"/>
      <c r="M8" s="2"/>
    </row>
    <row r="9" spans="1:15" ht="24.75" customHeight="1" x14ac:dyDescent="0.25">
      <c r="A9" t="e">
        <f>'Hybrid - Mag - Mirror - Straigh'!#REF!</f>
        <v>#REF!</v>
      </c>
      <c r="B9" s="14" t="str">
        <f t="shared" si="0"/>
        <v/>
      </c>
      <c r="C9" s="163" t="e">
        <f>'Hybrid - Mag - Mirror - Straigh'!#REF!</f>
        <v>#REF!</v>
      </c>
      <c r="D9" t="e">
        <f>'Hybrid - Mag - Mirror - Straigh'!#REF!</f>
        <v>#REF!</v>
      </c>
      <c r="E9" t="e">
        <f>'Hybrid - Mag - Mirror - Straigh'!#REF!</f>
        <v>#REF!</v>
      </c>
      <c r="F9" s="163" t="e">
        <f t="shared" si="1"/>
        <v>#REF!</v>
      </c>
      <c r="H9" s="163" t="e">
        <f>'Hybrid - Mag - Mirror - Straigh'!#REF!</f>
        <v>#REF!</v>
      </c>
      <c r="I9" s="163" t="e">
        <f>'Hybrid - Mag - Mirror - Straigh'!#REF!</f>
        <v>#REF!</v>
      </c>
      <c r="K9" s="93"/>
      <c r="L9" s="2"/>
      <c r="M9" s="61"/>
    </row>
    <row r="10" spans="1:15" ht="24.75" customHeight="1" x14ac:dyDescent="0.25">
      <c r="A10" t="e">
        <f>'Hybrid - Mag - Mirror - Straigh'!#REF!</f>
        <v>#REF!</v>
      </c>
      <c r="B10" s="14" t="str">
        <f t="shared" si="0"/>
        <v/>
      </c>
      <c r="C10" s="163" t="e">
        <f>'Hybrid - Mag - Mirror - Straigh'!#REF!</f>
        <v>#REF!</v>
      </c>
      <c r="D10" t="e">
        <f>'Hybrid - Mag - Mirror - Straigh'!#REF!</f>
        <v>#REF!</v>
      </c>
      <c r="E10" t="e">
        <f>'Hybrid - Mag - Mirror - Straigh'!#REF!</f>
        <v>#REF!</v>
      </c>
      <c r="F10" s="164" t="e">
        <f t="shared" si="1"/>
        <v>#REF!</v>
      </c>
      <c r="H10" s="163" t="e">
        <f>'Hybrid - Mag - Mirror - Straigh'!#REF!</f>
        <v>#REF!</v>
      </c>
      <c r="I10" s="163" t="e">
        <f>'Hybrid - Mag - Mirror - Straigh'!#REF!</f>
        <v>#REF!</v>
      </c>
      <c r="K10" s="94"/>
      <c r="L10" s="2"/>
      <c r="M10" s="2"/>
    </row>
    <row r="11" spans="1:15" ht="24.75" customHeight="1" x14ac:dyDescent="0.25">
      <c r="A11" t="e">
        <f>'Hybrid - Mag - Mirror - Straigh'!#REF!</f>
        <v>#REF!</v>
      </c>
      <c r="B11" s="14" t="str">
        <f t="shared" si="0"/>
        <v/>
      </c>
      <c r="C11" s="163" t="e">
        <f>'Hybrid - Mag - Mirror - Straigh'!#REF!</f>
        <v>#REF!</v>
      </c>
      <c r="D11" t="e">
        <f>'Hybrid - Mag - Mirror - Straigh'!#REF!</f>
        <v>#REF!</v>
      </c>
      <c r="E11" t="e">
        <f>'Hybrid - Mag - Mirror - Straigh'!#REF!</f>
        <v>#REF!</v>
      </c>
      <c r="F11" s="164" t="e">
        <f t="shared" si="1"/>
        <v>#REF!</v>
      </c>
      <c r="H11" s="163" t="e">
        <f>'Hybrid - Mag - Mirror - Straigh'!#REF!</f>
        <v>#REF!</v>
      </c>
      <c r="I11" s="163" t="e">
        <f>'Hybrid - Mag - Mirror - Straigh'!#REF!</f>
        <v>#REF!</v>
      </c>
      <c r="K11" s="93"/>
      <c r="L11" s="2"/>
      <c r="M11" s="2"/>
    </row>
    <row r="12" spans="1:15" ht="24.75" customHeight="1" x14ac:dyDescent="0.25">
      <c r="K12" s="2"/>
      <c r="L12" s="2"/>
      <c r="M12" s="2"/>
    </row>
    <row r="13" spans="1:15" ht="24.75" customHeight="1" x14ac:dyDescent="0.25">
      <c r="K13" s="2"/>
      <c r="L13" s="2"/>
      <c r="M13" s="2"/>
    </row>
    <row r="14" spans="1:15" ht="24.75" customHeight="1" x14ac:dyDescent="0.25">
      <c r="A14" t="e">
        <f>'Hybrid - Mag - Mirror - Straigh'!#REF!</f>
        <v>#REF!</v>
      </c>
      <c r="B14" s="14" t="str">
        <f t="shared" si="0"/>
        <v/>
      </c>
      <c r="C14" s="163" t="e">
        <f>'Hybrid - Mag - Mirror - Straigh'!#REF!</f>
        <v>#REF!</v>
      </c>
      <c r="D14" t="e">
        <f>'Hybrid - Mag - Mirror - Straigh'!#REF!</f>
        <v>#REF!</v>
      </c>
      <c r="E14" t="e">
        <f>'Hybrid - Mag - Mirror - Straigh'!#REF!</f>
        <v>#REF!</v>
      </c>
      <c r="F14" s="165" t="e">
        <f t="shared" si="1"/>
        <v>#REF!</v>
      </c>
      <c r="H14" s="163" t="e">
        <f>'Hybrid - Mag - Mirror - Straigh'!#REF!</f>
        <v>#REF!</v>
      </c>
      <c r="I14" s="163" t="e">
        <f>'Hybrid - Mag - Mirror - Straigh'!#REF!</f>
        <v>#REF!</v>
      </c>
      <c r="K14" s="93"/>
      <c r="L14" s="2"/>
      <c r="M14" s="2"/>
    </row>
    <row r="15" spans="1:15" ht="24.75" customHeight="1" x14ac:dyDescent="0.25">
      <c r="A15" t="e">
        <f>'Hybrid - Mag - Mirror - Straigh'!#REF!</f>
        <v>#REF!</v>
      </c>
      <c r="B15" s="14" t="str">
        <f t="shared" si="0"/>
        <v/>
      </c>
      <c r="C15" s="163" t="e">
        <f>'Hybrid - Mag - Mirror - Straigh'!#REF!</f>
        <v>#REF!</v>
      </c>
      <c r="D15" t="e">
        <f>'Hybrid - Mag - Mirror - Straigh'!#REF!</f>
        <v>#REF!</v>
      </c>
      <c r="E15" t="e">
        <f>'Hybrid - Mag - Mirror - Straigh'!#REF!</f>
        <v>#REF!</v>
      </c>
      <c r="F15" s="165" t="e">
        <f t="shared" si="1"/>
        <v>#REF!</v>
      </c>
      <c r="H15" s="163" t="e">
        <f>'Hybrid - Mag - Mirror - Straigh'!#REF!</f>
        <v>#REF!</v>
      </c>
      <c r="I15" s="163" t="e">
        <f>'Hybrid - Mag - Mirror - Straigh'!#REF!</f>
        <v>#REF!</v>
      </c>
      <c r="K15" s="95"/>
      <c r="L15" s="2"/>
      <c r="M15" s="2"/>
    </row>
    <row r="16" spans="1:15" ht="24.75" customHeight="1" x14ac:dyDescent="0.25">
      <c r="A16" t="e">
        <f>'Hybrid - Mag - Mirror - Straigh'!#REF!</f>
        <v>#REF!</v>
      </c>
      <c r="B16" s="14" t="str">
        <f t="shared" si="0"/>
        <v/>
      </c>
      <c r="C16" s="163" t="e">
        <f>'Hybrid - Mag - Mirror - Straigh'!#REF!</f>
        <v>#REF!</v>
      </c>
      <c r="D16" t="e">
        <f>'Hybrid - Mag - Mirror - Straigh'!#REF!</f>
        <v>#REF!</v>
      </c>
      <c r="E16" t="e">
        <f>'Hybrid - Mag - Mirror - Straigh'!#REF!</f>
        <v>#REF!</v>
      </c>
      <c r="F16" s="163" t="e">
        <f t="shared" si="1"/>
        <v>#REF!</v>
      </c>
      <c r="H16" s="163" t="e">
        <f>'Hybrid - Mag - Mirror - Straigh'!#REF!</f>
        <v>#REF!</v>
      </c>
      <c r="I16" s="163" t="e">
        <f>'Hybrid - Mag - Mirror - Straigh'!#REF!</f>
        <v>#REF!</v>
      </c>
      <c r="K16" s="93"/>
      <c r="L16" s="2"/>
      <c r="M16" s="2"/>
    </row>
    <row r="17" spans="1:13" ht="24.75" customHeight="1" x14ac:dyDescent="0.25">
      <c r="A17" t="e">
        <f>'Hybrid - Mag - Mirror - Straigh'!#REF!</f>
        <v>#REF!</v>
      </c>
      <c r="B17" s="14" t="str">
        <f t="shared" si="0"/>
        <v/>
      </c>
      <c r="C17" s="163" t="e">
        <f>'Hybrid - Mag - Mirror - Straigh'!#REF!</f>
        <v>#REF!</v>
      </c>
      <c r="D17" t="e">
        <f>'Hybrid - Mag - Mirror - Straigh'!#REF!</f>
        <v>#REF!</v>
      </c>
      <c r="E17" t="e">
        <f>'Hybrid - Mag - Mirror - Straigh'!#REF!</f>
        <v>#REF!</v>
      </c>
      <c r="F17" s="163" t="e">
        <f t="shared" si="1"/>
        <v>#REF!</v>
      </c>
      <c r="H17" s="163" t="e">
        <f>'Hybrid - Mag - Mirror - Straigh'!#REF!</f>
        <v>#REF!</v>
      </c>
      <c r="I17" s="163" t="e">
        <f>'Hybrid - Mag - Mirror - Straigh'!#REF!</f>
        <v>#REF!</v>
      </c>
      <c r="K17" s="93"/>
      <c r="L17" s="2"/>
      <c r="M17" s="2"/>
    </row>
    <row r="18" spans="1:13" ht="24.75" customHeight="1" x14ac:dyDescent="0.25">
      <c r="A18" t="e">
        <f>'Hybrid - Mag - Mirror - Straigh'!#REF!</f>
        <v>#REF!</v>
      </c>
      <c r="B18" s="14" t="str">
        <f t="shared" si="0"/>
        <v/>
      </c>
      <c r="C18" s="163" t="e">
        <f>'Hybrid - Mag - Mirror - Straigh'!#REF!</f>
        <v>#REF!</v>
      </c>
      <c r="D18" t="e">
        <f>'Hybrid - Mag - Mirror - Straigh'!#REF!</f>
        <v>#REF!</v>
      </c>
      <c r="E18" t="e">
        <f>'Hybrid - Mag - Mirror - Straigh'!#REF!</f>
        <v>#REF!</v>
      </c>
      <c r="F18" s="164" t="e">
        <f t="shared" si="1"/>
        <v>#REF!</v>
      </c>
      <c r="H18" s="163" t="e">
        <f>'Hybrid - Mag - Mirror - Straigh'!#REF!</f>
        <v>#REF!</v>
      </c>
      <c r="I18" s="163" t="e">
        <f>'Hybrid - Mag - Mirror - Straigh'!#REF!</f>
        <v>#REF!</v>
      </c>
      <c r="K18" s="93"/>
      <c r="L18" s="2"/>
      <c r="M18" s="2"/>
    </row>
    <row r="19" spans="1:13" ht="24.75" customHeight="1" x14ac:dyDescent="0.25">
      <c r="A19" t="e">
        <f>'Hybrid - Mag - Mirror - Straigh'!#REF!</f>
        <v>#REF!</v>
      </c>
      <c r="B19" s="14" t="str">
        <f t="shared" si="0"/>
        <v/>
      </c>
      <c r="C19" s="163" t="e">
        <f>'Hybrid - Mag - Mirror - Straigh'!#REF!</f>
        <v>#REF!</v>
      </c>
      <c r="D19" t="e">
        <f>'Hybrid - Mag - Mirror - Straigh'!#REF!</f>
        <v>#REF!</v>
      </c>
      <c r="E19" t="e">
        <f>'Hybrid - Mag - Mirror - Straigh'!#REF!</f>
        <v>#REF!</v>
      </c>
      <c r="F19" s="164" t="e">
        <f t="shared" si="1"/>
        <v>#REF!</v>
      </c>
      <c r="H19" s="163" t="e">
        <f>'Hybrid - Mag - Mirror - Straigh'!#REF!</f>
        <v>#REF!</v>
      </c>
      <c r="I19" s="163" t="e">
        <f>'Hybrid - Mag - Mirror - Straigh'!#REF!</f>
        <v>#REF!</v>
      </c>
      <c r="K19" s="93"/>
      <c r="L19" s="2"/>
      <c r="M19" s="2"/>
    </row>
    <row r="20" spans="1:13" ht="24.75" customHeight="1" x14ac:dyDescent="0.25">
      <c r="A20" t="e">
        <f>'Hybrid - Mag - Mirror - Straigh'!#REF!</f>
        <v>#REF!</v>
      </c>
      <c r="B20" s="14" t="str">
        <f t="shared" si="0"/>
        <v/>
      </c>
      <c r="C20" s="163" t="e">
        <f>'Hybrid - Mag - Mirror - Straigh'!#REF!</f>
        <v>#REF!</v>
      </c>
      <c r="D20" t="e">
        <f>'Hybrid - Mag - Mirror - Straigh'!#REF!</f>
        <v>#REF!</v>
      </c>
      <c r="E20" t="e">
        <f>'Hybrid - Mag - Mirror - Straigh'!#REF!</f>
        <v>#REF!</v>
      </c>
      <c r="F20" s="163" t="e">
        <f t="shared" si="1"/>
        <v>#REF!</v>
      </c>
      <c r="H20" s="163" t="e">
        <f>'Hybrid - Mag - Mirror - Straigh'!#REF!</f>
        <v>#REF!</v>
      </c>
      <c r="I20" s="163" t="e">
        <f>'Hybrid - Mag - Mirror - Straigh'!#REF!</f>
        <v>#REF!</v>
      </c>
      <c r="K20" s="93"/>
      <c r="L20" s="2"/>
      <c r="M20" s="2"/>
    </row>
    <row r="21" spans="1:13" ht="24.75" customHeight="1" x14ac:dyDescent="0.25">
      <c r="A21" t="e">
        <f>'Hybrid - Mag - Mirror - Straigh'!#REF!</f>
        <v>#REF!</v>
      </c>
      <c r="B21" s="14" t="str">
        <f t="shared" si="0"/>
        <v/>
      </c>
      <c r="C21" s="163" t="e">
        <f>'Hybrid - Mag - Mirror - Straigh'!#REF!</f>
        <v>#REF!</v>
      </c>
      <c r="D21" t="e">
        <f>'Hybrid - Mag - Mirror - Straigh'!#REF!</f>
        <v>#REF!</v>
      </c>
      <c r="E21" t="e">
        <f>'Hybrid - Mag - Mirror - Straigh'!#REF!</f>
        <v>#REF!</v>
      </c>
      <c r="F21" s="163" t="e">
        <f t="shared" si="1"/>
        <v>#REF!</v>
      </c>
      <c r="H21" s="163" t="e">
        <f>'Hybrid - Mag - Mirror - Straigh'!#REF!</f>
        <v>#REF!</v>
      </c>
      <c r="I21" s="163" t="e">
        <f>'Hybrid - Mag - Mirror - Straigh'!#REF!</f>
        <v>#REF!</v>
      </c>
      <c r="K21" s="93"/>
      <c r="L21" s="2"/>
      <c r="M21" s="69"/>
    </row>
    <row r="22" spans="1:13" ht="24.75" customHeight="1" x14ac:dyDescent="0.25">
      <c r="A22" t="e">
        <f>'Hybrid - Mag - Mirror - Straigh'!#REF!</f>
        <v>#REF!</v>
      </c>
      <c r="B22" s="14" t="str">
        <f t="shared" si="0"/>
        <v/>
      </c>
      <c r="C22" s="163" t="e">
        <f>'Hybrid - Mag - Mirror - Straigh'!#REF!</f>
        <v>#REF!</v>
      </c>
      <c r="D22" t="e">
        <f>'Hybrid - Mag - Mirror - Straigh'!#REF!</f>
        <v>#REF!</v>
      </c>
      <c r="E22" t="e">
        <f>'Hybrid - Mag - Mirror - Straigh'!#REF!</f>
        <v>#REF!</v>
      </c>
      <c r="F22" s="165" t="e">
        <f t="shared" si="1"/>
        <v>#REF!</v>
      </c>
      <c r="H22" s="163" t="e">
        <f>'Hybrid - Mag - Mirror - Straigh'!#REF!</f>
        <v>#REF!</v>
      </c>
      <c r="I22" s="163" t="e">
        <f>'Hybrid - Mag - Mirror - Straigh'!#REF!</f>
        <v>#REF!</v>
      </c>
      <c r="K22" s="93"/>
      <c r="L22" s="2"/>
      <c r="M22" s="2"/>
    </row>
    <row r="23" spans="1:13" ht="24.75" customHeight="1" x14ac:dyDescent="0.25">
      <c r="A23" t="e">
        <f>'Hybrid - Mag - Mirror - Straigh'!#REF!</f>
        <v>#REF!</v>
      </c>
      <c r="B23" s="14" t="str">
        <f t="shared" si="0"/>
        <v/>
      </c>
      <c r="C23" s="163" t="e">
        <f>'Hybrid - Mag - Mirror - Straigh'!#REF!</f>
        <v>#REF!</v>
      </c>
      <c r="D23" t="e">
        <f>'Hybrid - Mag - Mirror - Straigh'!#REF!</f>
        <v>#REF!</v>
      </c>
      <c r="E23" t="e">
        <f>'Hybrid - Mag - Mirror - Straigh'!#REF!</f>
        <v>#REF!</v>
      </c>
      <c r="F23" s="165" t="e">
        <f t="shared" si="1"/>
        <v>#REF!</v>
      </c>
      <c r="H23" s="163" t="e">
        <f>'Hybrid - Mag - Mirror - Straigh'!#REF!</f>
        <v>#REF!</v>
      </c>
      <c r="I23" s="163" t="e">
        <f>'Hybrid - Mag - Mirror - Straigh'!#REF!</f>
        <v>#REF!</v>
      </c>
      <c r="K23" s="93"/>
      <c r="L23" s="2"/>
      <c r="M23" s="2"/>
    </row>
    <row r="24" spans="1:13" ht="24.75" customHeight="1" x14ac:dyDescent="0.25">
      <c r="A24" t="e">
        <f>'Hybrid - Mag - Mirror - Straigh'!#REF!</f>
        <v>#REF!</v>
      </c>
      <c r="B24" s="14" t="str">
        <f t="shared" si="0"/>
        <v/>
      </c>
      <c r="C24" s="163" t="e">
        <f>'Hybrid - Mag - Mirror - Straigh'!#REF!</f>
        <v>#REF!</v>
      </c>
      <c r="D24" t="e">
        <f>'Hybrid - Mag - Mirror - Straigh'!#REF!</f>
        <v>#REF!</v>
      </c>
      <c r="E24" t="e">
        <f>'Hybrid - Mag - Mirror - Straigh'!#REF!</f>
        <v>#REF!</v>
      </c>
      <c r="F24" s="164" t="e">
        <f t="shared" si="1"/>
        <v>#REF!</v>
      </c>
      <c r="H24" s="163" t="e">
        <f>'Hybrid - Mag - Mirror - Straigh'!#REF!</f>
        <v>#REF!</v>
      </c>
      <c r="I24" s="163" t="e">
        <f>'Hybrid - Mag - Mirror - Straigh'!#REF!</f>
        <v>#REF!</v>
      </c>
      <c r="K24" s="94"/>
      <c r="L24" s="2"/>
      <c r="M24" s="2"/>
    </row>
    <row r="25" spans="1:13" ht="24.75" customHeight="1" x14ac:dyDescent="0.25">
      <c r="A25" t="e">
        <f>'Hybrid - Mag - Mirror - Straigh'!#REF!</f>
        <v>#REF!</v>
      </c>
      <c r="B25" s="14" t="str">
        <f t="shared" si="0"/>
        <v/>
      </c>
      <c r="C25" s="163" t="e">
        <f>'Hybrid - Mag - Mirror - Straigh'!#REF!</f>
        <v>#REF!</v>
      </c>
      <c r="D25" t="e">
        <f>'Hybrid - Mag - Mirror - Straigh'!#REF!</f>
        <v>#REF!</v>
      </c>
      <c r="E25" t="e">
        <f>'Hybrid - Mag - Mirror - Straigh'!#REF!</f>
        <v>#REF!</v>
      </c>
      <c r="F25" s="164" t="e">
        <f t="shared" si="1"/>
        <v>#REF!</v>
      </c>
      <c r="H25" s="163" t="e">
        <f>'Hybrid - Mag - Mirror - Straigh'!#REF!</f>
        <v>#REF!</v>
      </c>
      <c r="I25" s="163" t="e">
        <f>'Hybrid - Mag - Mirror - Straigh'!#REF!</f>
        <v>#REF!</v>
      </c>
      <c r="K25" s="93"/>
      <c r="L25" s="2"/>
      <c r="M25" s="2"/>
    </row>
    <row r="26" spans="1:13" ht="24.75" customHeight="1" x14ac:dyDescent="0.25">
      <c r="K26" s="2"/>
      <c r="L26" s="2"/>
      <c r="M26" s="2"/>
    </row>
    <row r="27" spans="1:13" ht="24.75" customHeight="1" x14ac:dyDescent="0.25">
      <c r="A27" t="e">
        <f>'Hybrid - Mag - Mirror - Straigh'!#REF!</f>
        <v>#REF!</v>
      </c>
      <c r="B27" s="14" t="str">
        <f t="shared" si="0"/>
        <v/>
      </c>
      <c r="C27" s="163" t="e">
        <f>'Hybrid - Mag - Mirror - Straigh'!#REF!</f>
        <v>#REF!</v>
      </c>
      <c r="D27" t="e">
        <f>'Hybrid - Mag - Mirror - Straigh'!#REF!</f>
        <v>#REF!</v>
      </c>
      <c r="E27" t="e">
        <f>'Hybrid - Mag - Mirror - Straigh'!#REF!</f>
        <v>#REF!</v>
      </c>
      <c r="F27" s="165" t="e">
        <f t="shared" si="1"/>
        <v>#REF!</v>
      </c>
      <c r="H27" s="163" t="e">
        <f>'Hybrid - Mag - Mirror - Straigh'!#REF!</f>
        <v>#REF!</v>
      </c>
      <c r="I27" s="163" t="e">
        <f>'Hybrid - Mag - Mirror - Straigh'!#REF!</f>
        <v>#REF!</v>
      </c>
      <c r="K27" s="93"/>
      <c r="L27" s="2"/>
      <c r="M27" s="2"/>
    </row>
    <row r="28" spans="1:13" ht="24.75" customHeight="1" x14ac:dyDescent="0.25">
      <c r="A28" t="e">
        <f>'Hybrid - Mag - Mirror - Straigh'!#REF!</f>
        <v>#REF!</v>
      </c>
      <c r="B28" s="14" t="str">
        <f t="shared" si="0"/>
        <v/>
      </c>
      <c r="C28" s="163" t="e">
        <f>'Hybrid - Mag - Mirror - Straigh'!#REF!</f>
        <v>#REF!</v>
      </c>
      <c r="D28" t="e">
        <f>'Hybrid - Mag - Mirror - Straigh'!#REF!</f>
        <v>#REF!</v>
      </c>
      <c r="E28" t="e">
        <f>'Hybrid - Mag - Mirror - Straigh'!#REF!</f>
        <v>#REF!</v>
      </c>
      <c r="F28" s="165" t="e">
        <f t="shared" si="1"/>
        <v>#REF!</v>
      </c>
      <c r="H28" s="163" t="e">
        <f>'Hybrid - Mag - Mirror - Straigh'!#REF!</f>
        <v>#REF!</v>
      </c>
      <c r="I28" s="163" t="e">
        <f>'Hybrid - Mag - Mirror - Straigh'!#REF!</f>
        <v>#REF!</v>
      </c>
      <c r="K28" s="95"/>
      <c r="L28" s="2"/>
      <c r="M28" s="2"/>
    </row>
    <row r="29" spans="1:13" ht="24.75" customHeight="1" x14ac:dyDescent="0.25">
      <c r="A29" t="e">
        <f>'Hybrid - Mag - Mirror - Straigh'!#REF!</f>
        <v>#REF!</v>
      </c>
      <c r="B29" s="14" t="str">
        <f t="shared" si="0"/>
        <v/>
      </c>
      <c r="C29" s="163" t="e">
        <f>'Hybrid - Mag - Mirror - Straigh'!#REF!</f>
        <v>#REF!</v>
      </c>
      <c r="D29" t="e">
        <f>'Hybrid - Mag - Mirror - Straigh'!#REF!</f>
        <v>#REF!</v>
      </c>
      <c r="E29" t="e">
        <f>'Hybrid - Mag - Mirror - Straigh'!#REF!</f>
        <v>#REF!</v>
      </c>
      <c r="F29" s="163" t="e">
        <f t="shared" si="1"/>
        <v>#REF!</v>
      </c>
      <c r="H29" s="163" t="e">
        <f>'Hybrid - Mag - Mirror - Straigh'!#REF!</f>
        <v>#REF!</v>
      </c>
      <c r="I29" s="163" t="e">
        <f>'Hybrid - Mag - Mirror - Straigh'!#REF!</f>
        <v>#REF!</v>
      </c>
      <c r="K29" s="93"/>
      <c r="L29" s="2"/>
      <c r="M29" s="2"/>
    </row>
    <row r="30" spans="1:13" ht="24.75" customHeight="1" x14ac:dyDescent="0.25">
      <c r="A30" t="e">
        <f>'Hybrid - Mag - Mirror - Straigh'!#REF!</f>
        <v>#REF!</v>
      </c>
      <c r="B30" s="14" t="str">
        <f t="shared" si="0"/>
        <v/>
      </c>
      <c r="C30" s="163" t="e">
        <f>'Hybrid - Mag - Mirror - Straigh'!#REF!</f>
        <v>#REF!</v>
      </c>
      <c r="D30" t="e">
        <f>'Hybrid - Mag - Mirror - Straigh'!#REF!</f>
        <v>#REF!</v>
      </c>
      <c r="E30" t="e">
        <f>'Hybrid - Mag - Mirror - Straigh'!#REF!</f>
        <v>#REF!</v>
      </c>
      <c r="F30" s="163" t="e">
        <f t="shared" si="1"/>
        <v>#REF!</v>
      </c>
      <c r="H30" s="163" t="e">
        <f>'Hybrid - Mag - Mirror - Straigh'!#REF!</f>
        <v>#REF!</v>
      </c>
      <c r="I30" s="163" t="e">
        <f>'Hybrid - Mag - Mirror - Straigh'!#REF!</f>
        <v>#REF!</v>
      </c>
      <c r="K30" s="93"/>
      <c r="L30" s="2"/>
      <c r="M30" s="2"/>
    </row>
    <row r="31" spans="1:13" ht="24.75" customHeight="1" x14ac:dyDescent="0.25">
      <c r="A31" t="e">
        <f>'Hybrid - Mag - Mirror - Straigh'!#REF!</f>
        <v>#REF!</v>
      </c>
      <c r="B31" s="14" t="str">
        <f t="shared" si="0"/>
        <v/>
      </c>
      <c r="C31" s="163" t="e">
        <f>'Hybrid - Mag - Mirror - Straigh'!#REF!</f>
        <v>#REF!</v>
      </c>
      <c r="D31" t="e">
        <f>'Hybrid - Mag - Mirror - Straigh'!#REF!</f>
        <v>#REF!</v>
      </c>
      <c r="E31" t="e">
        <f>'Hybrid - Mag - Mirror - Straigh'!#REF!</f>
        <v>#REF!</v>
      </c>
      <c r="F31" s="164" t="e">
        <f t="shared" si="1"/>
        <v>#REF!</v>
      </c>
      <c r="H31" s="163" t="e">
        <f>'Hybrid - Mag - Mirror - Straigh'!#REF!</f>
        <v>#REF!</v>
      </c>
      <c r="I31" s="163" t="e">
        <f>'Hybrid - Mag - Mirror - Straigh'!#REF!</f>
        <v>#REF!</v>
      </c>
      <c r="K31" s="93"/>
      <c r="L31" s="2"/>
      <c r="M31" s="2"/>
    </row>
    <row r="32" spans="1:13" ht="24.75" customHeight="1" x14ac:dyDescent="0.25">
      <c r="A32" t="e">
        <f>'Hybrid - Mag - Mirror - Straigh'!#REF!</f>
        <v>#REF!</v>
      </c>
      <c r="B32" s="14" t="str">
        <f t="shared" si="0"/>
        <v/>
      </c>
      <c r="C32" s="163" t="e">
        <f>'Hybrid - Mag - Mirror - Straigh'!#REF!</f>
        <v>#REF!</v>
      </c>
      <c r="D32" t="e">
        <f>'Hybrid - Mag - Mirror - Straigh'!#REF!</f>
        <v>#REF!</v>
      </c>
      <c r="E32" t="e">
        <f>'Hybrid - Mag - Mirror - Straigh'!#REF!</f>
        <v>#REF!</v>
      </c>
      <c r="F32" s="164" t="e">
        <f t="shared" si="1"/>
        <v>#REF!</v>
      </c>
      <c r="H32" s="163" t="e">
        <f>'Hybrid - Mag - Mirror - Straigh'!#REF!</f>
        <v>#REF!</v>
      </c>
      <c r="I32" s="163" t="e">
        <f>'Hybrid - Mag - Mirror - Straigh'!#REF!</f>
        <v>#REF!</v>
      </c>
      <c r="K32" s="93"/>
      <c r="L32" s="2"/>
      <c r="M32" s="2"/>
    </row>
    <row r="33" spans="1:13" ht="24.75" customHeight="1" x14ac:dyDescent="0.25">
      <c r="A33" t="e">
        <f>'Hybrid - Mag - Mirror - Straigh'!#REF!</f>
        <v>#REF!</v>
      </c>
      <c r="B33" s="14" t="str">
        <f t="shared" si="0"/>
        <v/>
      </c>
      <c r="C33" s="163" t="e">
        <f>'Hybrid - Mag - Mirror - Straigh'!#REF!</f>
        <v>#REF!</v>
      </c>
      <c r="D33" t="e">
        <f>'Hybrid - Mag - Mirror - Straigh'!#REF!</f>
        <v>#REF!</v>
      </c>
      <c r="E33" t="e">
        <f>'Hybrid - Mag - Mirror - Straigh'!#REF!</f>
        <v>#REF!</v>
      </c>
      <c r="F33" s="165" t="e">
        <f t="shared" si="1"/>
        <v>#REF!</v>
      </c>
      <c r="H33" s="163" t="e">
        <f>'Hybrid - Mag - Mirror - Straigh'!#REF!</f>
        <v>#REF!</v>
      </c>
      <c r="I33" s="163" t="e">
        <f>'Hybrid - Mag - Mirror - Straigh'!#REF!</f>
        <v>#REF!</v>
      </c>
      <c r="K33" s="93"/>
      <c r="L33" s="2"/>
      <c r="M33" s="2"/>
    </row>
    <row r="34" spans="1:13" ht="24.75" customHeight="1" x14ac:dyDescent="0.25">
      <c r="A34" t="e">
        <f>'Hybrid - Mag - Mirror - Straigh'!#REF!</f>
        <v>#REF!</v>
      </c>
      <c r="B34" s="14" t="str">
        <f t="shared" si="0"/>
        <v/>
      </c>
      <c r="C34" s="163" t="e">
        <f>'Hybrid - Mag - Mirror - Straigh'!#REF!</f>
        <v>#REF!</v>
      </c>
      <c r="D34" t="e">
        <f>'Hybrid - Mag - Mirror - Straigh'!#REF!</f>
        <v>#REF!</v>
      </c>
      <c r="E34" t="e">
        <f>'Hybrid - Mag - Mirror - Straigh'!#REF!</f>
        <v>#REF!</v>
      </c>
      <c r="F34" s="165" t="e">
        <f t="shared" si="1"/>
        <v>#REF!</v>
      </c>
      <c r="H34" s="163" t="e">
        <f>'Hybrid - Mag - Mirror - Straigh'!#REF!</f>
        <v>#REF!</v>
      </c>
      <c r="I34" s="163" t="e">
        <f>'Hybrid - Mag - Mirror - Straigh'!#REF!</f>
        <v>#REF!</v>
      </c>
      <c r="K34" s="93"/>
      <c r="L34" s="2"/>
      <c r="M34" s="2"/>
    </row>
    <row r="35" spans="1:13" ht="24.75" customHeight="1" x14ac:dyDescent="0.25">
      <c r="A35" t="e">
        <f>'Hybrid - Mag - Mirror - Straigh'!#REF!</f>
        <v>#REF!</v>
      </c>
      <c r="B35" s="14" t="str">
        <f t="shared" si="0"/>
        <v/>
      </c>
      <c r="C35" s="163" t="e">
        <f>'Hybrid - Mag - Mirror - Straigh'!#REF!</f>
        <v>#REF!</v>
      </c>
      <c r="D35" t="e">
        <f>'Hybrid - Mag - Mirror - Straigh'!#REF!</f>
        <v>#REF!</v>
      </c>
      <c r="E35" t="e">
        <f>'Hybrid - Mag - Mirror - Straigh'!#REF!</f>
        <v>#REF!</v>
      </c>
      <c r="F35" s="163" t="e">
        <f t="shared" si="1"/>
        <v>#REF!</v>
      </c>
      <c r="H35" s="163" t="e">
        <f>'Hybrid - Mag - Mirror - Straigh'!#REF!</f>
        <v>#REF!</v>
      </c>
      <c r="I35" s="163" t="e">
        <f>'Hybrid - Mag - Mirror - Straigh'!#REF!</f>
        <v>#REF!</v>
      </c>
      <c r="K35" s="93"/>
      <c r="L35" s="2"/>
      <c r="M35" s="2"/>
    </row>
    <row r="36" spans="1:13" ht="24.75" customHeight="1" x14ac:dyDescent="0.25">
      <c r="A36" t="e">
        <f>'Hybrid - Mag - Mirror - Straigh'!#REF!</f>
        <v>#REF!</v>
      </c>
      <c r="B36" s="14" t="str">
        <f t="shared" si="0"/>
        <v/>
      </c>
      <c r="C36" s="163" t="e">
        <f>'Hybrid - Mag - Mirror - Straigh'!#REF!</f>
        <v>#REF!</v>
      </c>
      <c r="D36" t="e">
        <f>'Hybrid - Mag - Mirror - Straigh'!#REF!</f>
        <v>#REF!</v>
      </c>
      <c r="E36" t="e">
        <f>'Hybrid - Mag - Mirror - Straigh'!#REF!</f>
        <v>#REF!</v>
      </c>
      <c r="F36" s="164" t="e">
        <f t="shared" si="1"/>
        <v>#REF!</v>
      </c>
      <c r="H36" s="163" t="e">
        <f>'Hybrid - Mag - Mirror - Straigh'!#REF!</f>
        <v>#REF!</v>
      </c>
      <c r="I36" s="163" t="e">
        <f>'Hybrid - Mag - Mirror - Straigh'!#REF!</f>
        <v>#REF!</v>
      </c>
      <c r="K36" s="93"/>
      <c r="L36" s="2"/>
      <c r="M36" s="2"/>
    </row>
    <row r="37" spans="1:13" ht="24.75" customHeight="1" x14ac:dyDescent="0.25">
      <c r="A37" t="e">
        <f>'Hybrid - Mag - Mirror - Straigh'!#REF!</f>
        <v>#REF!</v>
      </c>
      <c r="B37" s="14" t="str">
        <f t="shared" si="0"/>
        <v/>
      </c>
      <c r="C37" s="163" t="e">
        <f>'Hybrid - Mag - Mirror - Straigh'!#REF!</f>
        <v>#REF!</v>
      </c>
      <c r="D37" t="e">
        <f>'Hybrid - Mag - Mirror - Straigh'!#REF!</f>
        <v>#REF!</v>
      </c>
      <c r="E37" t="e">
        <f>'Hybrid - Mag - Mirror - Straigh'!#REF!</f>
        <v>#REF!</v>
      </c>
      <c r="F37" s="164" t="e">
        <f t="shared" si="1"/>
        <v>#REF!</v>
      </c>
      <c r="H37" s="163" t="e">
        <f>'Hybrid - Mag - Mirror - Straigh'!#REF!</f>
        <v>#REF!</v>
      </c>
      <c r="I37" s="163" t="e">
        <f>'Hybrid - Mag - Mirror - Straigh'!#REF!</f>
        <v>#REF!</v>
      </c>
      <c r="K37" s="93"/>
      <c r="L37" s="2"/>
      <c r="M37" s="2"/>
    </row>
    <row r="38" spans="1:13" ht="24.75" customHeight="1" x14ac:dyDescent="0.25">
      <c r="A38" t="e">
        <f>'Hybrid - Mag - Mirror - Straigh'!#REF!</f>
        <v>#REF!</v>
      </c>
      <c r="B38" s="14" t="str">
        <f t="shared" si="0"/>
        <v/>
      </c>
      <c r="C38" s="163" t="e">
        <f>'Hybrid - Mag - Mirror - Straigh'!#REF!</f>
        <v>#REF!</v>
      </c>
      <c r="D38" t="e">
        <f>'Hybrid - Mag - Mirror - Straigh'!#REF!</f>
        <v>#REF!</v>
      </c>
      <c r="E38" t="e">
        <f>'Hybrid - Mag - Mirror - Straigh'!#REF!</f>
        <v>#REF!</v>
      </c>
      <c r="F38" s="165" t="e">
        <f t="shared" si="1"/>
        <v>#REF!</v>
      </c>
      <c r="H38" s="163" t="e">
        <f>'Hybrid - Mag - Mirror - Straigh'!#REF!</f>
        <v>#REF!</v>
      </c>
      <c r="I38" s="163" t="e">
        <f>'Hybrid - Mag - Mirror - Straigh'!#REF!</f>
        <v>#REF!</v>
      </c>
      <c r="K38" s="94"/>
      <c r="L38" s="2"/>
      <c r="M38" s="2"/>
    </row>
    <row r="39" spans="1:13" ht="24.75" customHeight="1" x14ac:dyDescent="0.25">
      <c r="A39" t="e">
        <f>'Hybrid - Mag - Mirror - Straigh'!#REF!</f>
        <v>#REF!</v>
      </c>
      <c r="B39" s="14" t="str">
        <f t="shared" si="0"/>
        <v/>
      </c>
      <c r="C39" s="163" t="e">
        <f>'Hybrid - Mag - Mirror - Straigh'!#REF!</f>
        <v>#REF!</v>
      </c>
      <c r="D39" t="e">
        <f>'Hybrid - Mag - Mirror - Straigh'!#REF!</f>
        <v>#REF!</v>
      </c>
      <c r="E39" t="e">
        <f>'Hybrid - Mag - Mirror - Straigh'!#REF!</f>
        <v>#REF!</v>
      </c>
      <c r="F39" s="165" t="e">
        <f t="shared" si="1"/>
        <v>#REF!</v>
      </c>
      <c r="H39" s="163" t="e">
        <f>'Hybrid - Mag - Mirror - Straigh'!#REF!</f>
        <v>#REF!</v>
      </c>
      <c r="I39" s="163" t="e">
        <f>'Hybrid - Mag - Mirror - Straigh'!#REF!</f>
        <v>#REF!</v>
      </c>
      <c r="K39" s="93"/>
      <c r="L39" s="2"/>
      <c r="M39" s="2"/>
    </row>
    <row r="40" spans="1:13" ht="24.75" customHeight="1" x14ac:dyDescent="0.25">
      <c r="K40" s="2"/>
      <c r="L40" s="2"/>
      <c r="M40" s="2"/>
    </row>
    <row r="41" spans="1:13" ht="24.75" customHeight="1" x14ac:dyDescent="0.25">
      <c r="A41" t="e">
        <f>'Hybrid - Mag - Mirror - Straigh'!#REF!</f>
        <v>#REF!</v>
      </c>
      <c r="B41" s="14" t="str">
        <f t="shared" si="0"/>
        <v/>
      </c>
      <c r="C41" s="163" t="e">
        <f>'Hybrid - Mag - Mirror - Straigh'!#REF!</f>
        <v>#REF!</v>
      </c>
      <c r="D41" t="e">
        <f>'Hybrid - Mag - Mirror - Straigh'!#REF!</f>
        <v>#REF!</v>
      </c>
      <c r="E41" t="e">
        <f>'Hybrid - Mag - Mirror - Straigh'!#REF!</f>
        <v>#REF!</v>
      </c>
      <c r="F41" s="163" t="e">
        <f t="shared" si="1"/>
        <v>#REF!</v>
      </c>
      <c r="H41" s="163" t="e">
        <f>'Hybrid - Mag - Mirror - Straigh'!#REF!</f>
        <v>#REF!</v>
      </c>
      <c r="I41" s="163" t="e">
        <f>'Hybrid - Mag - Mirror - Straigh'!#REF!</f>
        <v>#REF!</v>
      </c>
      <c r="K41" s="69"/>
      <c r="L41" s="2"/>
      <c r="M41" s="98"/>
    </row>
    <row r="42" spans="1:13" ht="24.75" customHeight="1" x14ac:dyDescent="0.25">
      <c r="A42" t="e">
        <f>'Hybrid - Mag - Mirror - Straigh'!#REF!</f>
        <v>#REF!</v>
      </c>
      <c r="B42" s="14" t="str">
        <f t="shared" si="0"/>
        <v/>
      </c>
      <c r="C42" s="163" t="e">
        <f>'Hybrid - Mag - Mirror - Straigh'!#REF!</f>
        <v>#REF!</v>
      </c>
      <c r="D42" t="e">
        <f>'Hybrid - Mag - Mirror - Straigh'!#REF!</f>
        <v>#REF!</v>
      </c>
      <c r="E42" t="e">
        <f>'Hybrid - Mag - Mirror - Straigh'!#REF!</f>
        <v>#REF!</v>
      </c>
      <c r="F42" s="163" t="e">
        <f t="shared" si="1"/>
        <v>#REF!</v>
      </c>
      <c r="H42" s="163" t="e">
        <f>'Hybrid - Mag - Mirror - Straigh'!#REF!</f>
        <v>#REF!</v>
      </c>
      <c r="I42" s="163" t="e">
        <f>'Hybrid - Mag - Mirror - Straigh'!#REF!</f>
        <v>#REF!</v>
      </c>
      <c r="K42" s="86"/>
      <c r="L42" s="2"/>
      <c r="M42" s="98"/>
    </row>
    <row r="43" spans="1:13" ht="24.75" customHeight="1" x14ac:dyDescent="0.25">
      <c r="A43" t="e">
        <f>'Hybrid - Mag - Mirror - Straigh'!#REF!</f>
        <v>#REF!</v>
      </c>
      <c r="B43" s="14" t="str">
        <f t="shared" si="0"/>
        <v/>
      </c>
      <c r="C43" s="163" t="e">
        <f>'Hybrid - Mag - Mirror - Straigh'!#REF!</f>
        <v>#REF!</v>
      </c>
      <c r="D43" t="e">
        <f>'Hybrid - Mag - Mirror - Straigh'!#REF!</f>
        <v>#REF!</v>
      </c>
      <c r="E43" t="e">
        <f>'Hybrid - Mag - Mirror - Straigh'!#REF!</f>
        <v>#REF!</v>
      </c>
      <c r="F43" s="163" t="e">
        <f t="shared" si="1"/>
        <v>#REF!</v>
      </c>
      <c r="H43" s="163" t="e">
        <f>'Hybrid - Mag - Mirror - Straigh'!#REF!</f>
        <v>#REF!</v>
      </c>
      <c r="I43" s="163" t="e">
        <f>'Hybrid - Mag - Mirror - Straigh'!#REF!</f>
        <v>#REF!</v>
      </c>
      <c r="K43" s="69"/>
      <c r="L43" s="2"/>
      <c r="M43" s="98"/>
    </row>
    <row r="44" spans="1:13" ht="24.75" customHeight="1" x14ac:dyDescent="0.25">
      <c r="K44" s="2"/>
      <c r="L44" s="2"/>
      <c r="M44" s="2"/>
    </row>
    <row r="45" spans="1:13" ht="24.75" customHeight="1" x14ac:dyDescent="0.25">
      <c r="A45" t="e">
        <f>'Hybrid - Mag - Mirror - Straigh'!#REF!</f>
        <v>#REF!</v>
      </c>
      <c r="B45" s="14" t="str">
        <f t="shared" si="0"/>
        <v/>
      </c>
      <c r="C45" s="163" t="e">
        <f>'Hybrid - Mag - Mirror - Straigh'!#REF!</f>
        <v>#REF!</v>
      </c>
      <c r="D45" t="e">
        <f>'Hybrid - Mag - Mirror - Straigh'!#REF!</f>
        <v>#REF!</v>
      </c>
      <c r="E45" t="e">
        <f>'Hybrid - Mag - Mirror - Straigh'!#REF!</f>
        <v>#REF!</v>
      </c>
      <c r="F45" s="163" t="e">
        <f t="shared" si="1"/>
        <v>#REF!</v>
      </c>
      <c r="H45" s="163" t="e">
        <f>'Hybrid - Mag - Mirror - Straigh'!#REF!</f>
        <v>#REF!</v>
      </c>
      <c r="I45" s="163" t="e">
        <f>'Hybrid - Mag - Mirror - Straigh'!#REF!</f>
        <v>#REF!</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e">
        <f>'Hybrid - Mag - Mirror - Straigh'!#REF!</f>
        <v>#REF!</v>
      </c>
      <c r="B50" s="14" t="str">
        <f t="shared" si="0"/>
        <v/>
      </c>
      <c r="C50" s="163" t="e">
        <f>'Hybrid - Mag - Mirror - Straigh'!#REF!</f>
        <v>#REF!</v>
      </c>
      <c r="D50" t="e">
        <f>'Hybrid - Mag - Mirror - Straigh'!#REF!</f>
        <v>#REF!</v>
      </c>
      <c r="E50" t="e">
        <f>'Hybrid - Mag - Mirror - Straigh'!#REF!</f>
        <v>#REF!</v>
      </c>
      <c r="F50" s="163" t="e">
        <f t="shared" si="1"/>
        <v>#REF!</v>
      </c>
      <c r="H50" s="163" t="e">
        <f>'Hybrid - Mag - Mirror - Straigh'!#REF!</f>
        <v>#REF!</v>
      </c>
      <c r="I50" s="163" t="e">
        <f>'Hybrid - Mag - Mirror - Straigh'!#REF!</f>
        <v>#REF!</v>
      </c>
      <c r="K50" s="98"/>
      <c r="L50" s="2"/>
      <c r="M50" s="2"/>
    </row>
    <row r="51" spans="1:13" ht="24.75" customHeight="1" x14ac:dyDescent="0.25">
      <c r="A51" t="e">
        <f>'Hybrid - Mag - Mirror - Straigh'!#REF!</f>
        <v>#REF!</v>
      </c>
      <c r="B51" s="14" t="str">
        <f t="shared" si="0"/>
        <v/>
      </c>
      <c r="C51" s="163" t="e">
        <f>'Hybrid - Mag - Mirror - Straigh'!#REF!</f>
        <v>#REF!</v>
      </c>
      <c r="D51" t="e">
        <f>'Hybrid - Mag - Mirror - Straigh'!#REF!</f>
        <v>#REF!</v>
      </c>
      <c r="E51" t="e">
        <f>'Hybrid - Mag - Mirror - Straigh'!#REF!</f>
        <v>#REF!</v>
      </c>
      <c r="F51" s="163" t="e">
        <f t="shared" si="1"/>
        <v>#REF!</v>
      </c>
      <c r="H51" s="163" t="e">
        <f>'Hybrid - Mag - Mirror - Straigh'!#REF!</f>
        <v>#REF!</v>
      </c>
      <c r="I51" s="163" t="e">
        <f>'Hybrid - Mag - Mirror - Straigh'!#REF!</f>
        <v>#REF!</v>
      </c>
      <c r="K51" s="98"/>
      <c r="L51" s="2"/>
      <c r="M51" s="2"/>
    </row>
    <row r="52" spans="1:13" ht="24.75" customHeight="1" x14ac:dyDescent="0.25">
      <c r="A52" t="e">
        <f>'Hybrid - Mag - Mirror - Straigh'!#REF!</f>
        <v>#REF!</v>
      </c>
      <c r="B52" s="14" t="str">
        <f t="shared" si="0"/>
        <v/>
      </c>
      <c r="C52" s="163" t="e">
        <f>'Hybrid - Mag - Mirror - Straigh'!#REF!</f>
        <v>#REF!</v>
      </c>
      <c r="D52" t="e">
        <f>'Hybrid - Mag - Mirror - Straigh'!#REF!</f>
        <v>#REF!</v>
      </c>
      <c r="E52" t="e">
        <f>'Hybrid - Mag - Mirror - Straigh'!#REF!</f>
        <v>#REF!</v>
      </c>
      <c r="F52" s="163" t="e">
        <f t="shared" si="1"/>
        <v>#REF!</v>
      </c>
      <c r="H52" s="163" t="e">
        <f>'Hybrid - Mag - Mirror - Straigh'!#REF!</f>
        <v>#REF!</v>
      </c>
      <c r="I52" s="163" t="e">
        <f>'Hybrid - Mag - Mirror - Straigh'!#REF!</f>
        <v>#REF!</v>
      </c>
      <c r="K52" s="98"/>
      <c r="L52" s="2"/>
      <c r="M52" s="2"/>
    </row>
    <row r="53" spans="1:13" ht="24.75" customHeight="1" x14ac:dyDescent="0.25">
      <c r="A53" t="e">
        <f>'Hybrid - Mag - Mirror - Straigh'!#REF!</f>
        <v>#REF!</v>
      </c>
      <c r="B53" s="14" t="str">
        <f t="shared" si="0"/>
        <v/>
      </c>
      <c r="C53" s="163" t="e">
        <f>'Hybrid - Mag - Mirror - Straigh'!#REF!</f>
        <v>#REF!</v>
      </c>
      <c r="D53" t="e">
        <f>'Hybrid - Mag - Mirror - Straigh'!#REF!</f>
        <v>#REF!</v>
      </c>
      <c r="E53" t="e">
        <f>'Hybrid - Mag - Mirror - Straigh'!#REF!</f>
        <v>#REF!</v>
      </c>
      <c r="F53" s="163" t="e">
        <f t="shared" si="1"/>
        <v>#REF!</v>
      </c>
      <c r="H53" s="163" t="e">
        <f>'Hybrid - Mag - Mirror - Straigh'!#REF!</f>
        <v>#REF!</v>
      </c>
      <c r="I53" s="163" t="e">
        <f>'Hybrid - Mag - Mirror - Straigh'!#REF!</f>
        <v>#REF!</v>
      </c>
      <c r="K53" s="98"/>
      <c r="L53" s="2"/>
      <c r="M53" s="2"/>
    </row>
    <row r="54" spans="1:13" ht="24.75" customHeight="1" x14ac:dyDescent="0.25">
      <c r="A54" t="e">
        <f>'Hybrid - Mag - Mirror - Straigh'!#REF!</f>
        <v>#REF!</v>
      </c>
      <c r="B54" s="14" t="str">
        <f t="shared" si="0"/>
        <v/>
      </c>
      <c r="C54" s="163" t="e">
        <f>'Hybrid - Mag - Mirror - Straigh'!#REF!</f>
        <v>#REF!</v>
      </c>
      <c r="D54" t="e">
        <f>'Hybrid - Mag - Mirror - Straigh'!#REF!</f>
        <v>#REF!</v>
      </c>
      <c r="E54" t="e">
        <f>'Hybrid - Mag - Mirror - Straigh'!#REF!</f>
        <v>#REF!</v>
      </c>
      <c r="F54" s="163" t="e">
        <f t="shared" si="1"/>
        <v>#REF!</v>
      </c>
      <c r="H54" s="163" t="e">
        <f>'Hybrid - Mag - Mirror - Straigh'!#REF!</f>
        <v>#REF!</v>
      </c>
      <c r="I54" s="163" t="e">
        <f>'Hybrid - Mag - Mirror - Straigh'!#REF!</f>
        <v>#REF!</v>
      </c>
      <c r="K54" s="98"/>
      <c r="L54" s="2"/>
      <c r="M54" s="2"/>
    </row>
    <row r="55" spans="1:13" ht="24.75" customHeight="1" x14ac:dyDescent="0.25">
      <c r="A55" t="e">
        <f>'Hybrid - Mag - Mirror - Straigh'!#REF!</f>
        <v>#REF!</v>
      </c>
      <c r="B55" s="14" t="str">
        <f t="shared" si="0"/>
        <v/>
      </c>
      <c r="C55" s="163" t="e">
        <f>'Hybrid - Mag - Mirror - Straigh'!#REF!</f>
        <v>#REF!</v>
      </c>
      <c r="D55" t="e">
        <f>'Hybrid - Mag - Mirror - Straigh'!#REF!</f>
        <v>#REF!</v>
      </c>
      <c r="E55" t="e">
        <f>'Hybrid - Mag - Mirror - Straigh'!#REF!</f>
        <v>#REF!</v>
      </c>
      <c r="F55" s="163" t="e">
        <f t="shared" si="1"/>
        <v>#REF!</v>
      </c>
      <c r="H55" s="163" t="e">
        <f>'Hybrid - Mag - Mirror - Straigh'!#REF!</f>
        <v>#REF!</v>
      </c>
      <c r="I55" s="163" t="e">
        <f>'Hybrid - Mag - Mirror - Straigh'!#REF!</f>
        <v>#REF!</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e">
        <f>'Hybrid - Mag - Mirror - Straigh'!#REF!</f>
        <v>#REF!</v>
      </c>
      <c r="B59" s="14" t="str">
        <f t="shared" si="0"/>
        <v/>
      </c>
      <c r="C59" s="163" t="e">
        <f>'Hybrid - Mag - Mirror - Straigh'!#REF!</f>
        <v>#REF!</v>
      </c>
      <c r="D59" t="e">
        <f>'Hybrid - Mag - Mirror - Straigh'!#REF!</f>
        <v>#REF!</v>
      </c>
      <c r="E59" t="e">
        <f>'Hybrid - Mag - Mirror - Straigh'!#REF!</f>
        <v>#REF!</v>
      </c>
      <c r="F59" s="163" t="e">
        <f t="shared" si="1"/>
        <v>#REF!</v>
      </c>
      <c r="H59" s="163" t="e">
        <f>'Hybrid - Mag - Mirror - Straigh'!#REF!</f>
        <v>#REF!</v>
      </c>
      <c r="I59" s="163" t="e">
        <f>'Hybrid - Mag - Mirror - Straigh'!#REF!</f>
        <v>#REF!</v>
      </c>
      <c r="K59" s="94"/>
      <c r="L59" s="2"/>
      <c r="M59" s="2"/>
    </row>
    <row r="60" spans="1:13" ht="24.75" customHeight="1" x14ac:dyDescent="0.25">
      <c r="A60" t="e">
        <f>'Hybrid - Mag - Mirror - Straigh'!#REF!</f>
        <v>#REF!</v>
      </c>
      <c r="B60" s="14" t="str">
        <f t="shared" si="0"/>
        <v/>
      </c>
      <c r="C60" s="163" t="e">
        <f>'Hybrid - Mag - Mirror - Straigh'!#REF!</f>
        <v>#REF!</v>
      </c>
      <c r="D60" t="e">
        <f>'Hybrid - Mag - Mirror - Straigh'!#REF!</f>
        <v>#REF!</v>
      </c>
      <c r="E60" t="e">
        <f>'Hybrid - Mag - Mirror - Straigh'!#REF!</f>
        <v>#REF!</v>
      </c>
      <c r="F60" s="163" t="e">
        <f t="shared" si="1"/>
        <v>#REF!</v>
      </c>
      <c r="H60" s="163" t="e">
        <f>'Hybrid - Mag - Mirror - Straigh'!#REF!</f>
        <v>#REF!</v>
      </c>
      <c r="I60" s="163" t="e">
        <f>'Hybrid - Mag - Mirror - Straigh'!#REF!</f>
        <v>#REF!</v>
      </c>
      <c r="K60" s="94"/>
      <c r="L60" s="2"/>
      <c r="M60" s="2"/>
    </row>
    <row r="61" spans="1:13" ht="24.75" customHeight="1" x14ac:dyDescent="0.25">
      <c r="A61" t="e">
        <f>'Hybrid - Mag - Mirror - Straigh'!#REF!</f>
        <v>#REF!</v>
      </c>
      <c r="B61" s="14" t="str">
        <f t="shared" si="0"/>
        <v/>
      </c>
      <c r="C61" s="163" t="e">
        <f>'Hybrid - Mag - Mirror - Straigh'!#REF!</f>
        <v>#REF!</v>
      </c>
      <c r="D61" t="e">
        <f>'Hybrid - Mag - Mirror - Straigh'!#REF!</f>
        <v>#REF!</v>
      </c>
      <c r="E61" t="e">
        <f>'Hybrid - Mag - Mirror - Straigh'!#REF!</f>
        <v>#REF!</v>
      </c>
      <c r="F61" s="163" t="e">
        <f t="shared" si="1"/>
        <v>#REF!</v>
      </c>
      <c r="H61" s="163" t="e">
        <f>'Hybrid - Mag - Mirror - Straigh'!#REF!</f>
        <v>#REF!</v>
      </c>
      <c r="I61" s="163" t="e">
        <f>'Hybrid - Mag - Mirror - Straigh'!#REF!</f>
        <v>#REF!</v>
      </c>
      <c r="K61" s="94"/>
      <c r="L61" s="2"/>
      <c r="M61" s="2"/>
    </row>
    <row r="62" spans="1:13" ht="24.75" customHeight="1" x14ac:dyDescent="0.25">
      <c r="A62" t="e">
        <f>'Hybrid - Mag - Mirror - Straigh'!#REF!</f>
        <v>#REF!</v>
      </c>
      <c r="B62" s="14" t="str">
        <f t="shared" si="0"/>
        <v/>
      </c>
      <c r="C62" s="163" t="e">
        <f>'Hybrid - Mag - Mirror - Straigh'!#REF!</f>
        <v>#REF!</v>
      </c>
      <c r="D62" t="e">
        <f>'Hybrid - Mag - Mirror - Straigh'!#REF!</f>
        <v>#REF!</v>
      </c>
      <c r="E62" t="e">
        <f>'Hybrid - Mag - Mirror - Straigh'!#REF!</f>
        <v>#REF!</v>
      </c>
      <c r="F62" s="163" t="e">
        <f t="shared" si="1"/>
        <v>#REF!</v>
      </c>
      <c r="H62" s="163" t="e">
        <f>'Hybrid - Mag - Mirror - Straigh'!#REF!</f>
        <v>#REF!</v>
      </c>
      <c r="I62" s="163" t="e">
        <f>'Hybrid - Mag - Mirror - Straigh'!#REF!</f>
        <v>#REF!</v>
      </c>
      <c r="K62" s="94"/>
      <c r="L62" s="2"/>
      <c r="M62" s="2"/>
    </row>
    <row r="63" spans="1:13" ht="24.75" customHeight="1" x14ac:dyDescent="0.25">
      <c r="A63" t="e">
        <f>'Hybrid - Mag - Mirror - Straigh'!#REF!</f>
        <v>#REF!</v>
      </c>
      <c r="B63" s="14" t="str">
        <f t="shared" si="0"/>
        <v/>
      </c>
      <c r="C63" s="163" t="e">
        <f>'Hybrid - Mag - Mirror - Straigh'!#REF!</f>
        <v>#REF!</v>
      </c>
      <c r="D63" t="e">
        <f>'Hybrid - Mag - Mirror - Straigh'!#REF!</f>
        <v>#REF!</v>
      </c>
      <c r="E63" t="e">
        <f>'Hybrid - Mag - Mirror - Straigh'!#REF!</f>
        <v>#REF!</v>
      </c>
      <c r="F63" s="163" t="e">
        <f t="shared" si="1"/>
        <v>#REF!</v>
      </c>
      <c r="H63" s="163" t="e">
        <f>'Hybrid - Mag - Mirror - Straigh'!#REF!</f>
        <v>#REF!</v>
      </c>
      <c r="I63" s="163" t="e">
        <f>'Hybrid - Mag - Mirror - Straigh'!#REF!</f>
        <v>#REF!</v>
      </c>
      <c r="K63" s="94"/>
      <c r="L63" s="2"/>
      <c r="M63" s="2"/>
    </row>
    <row r="64" spans="1:13" ht="24.75" customHeight="1" x14ac:dyDescent="0.25">
      <c r="A64" t="e">
        <f>'Hybrid - Mag - Mirror - Straigh'!#REF!</f>
        <v>#REF!</v>
      </c>
      <c r="B64" s="14" t="str">
        <f t="shared" si="0"/>
        <v/>
      </c>
      <c r="C64" s="163" t="e">
        <f>'Hybrid - Mag - Mirror - Straigh'!#REF!</f>
        <v>#REF!</v>
      </c>
      <c r="D64" t="e">
        <f>'Hybrid - Mag - Mirror - Straigh'!#REF!</f>
        <v>#REF!</v>
      </c>
      <c r="E64" t="e">
        <f>'Hybrid - Mag - Mirror - Straigh'!#REF!</f>
        <v>#REF!</v>
      </c>
      <c r="F64" s="163" t="e">
        <f t="shared" si="1"/>
        <v>#REF!</v>
      </c>
      <c r="H64" s="163" t="e">
        <f>'Hybrid - Mag - Mirror - Straigh'!#REF!</f>
        <v>#REF!</v>
      </c>
      <c r="I64" s="163" t="e">
        <f>'Hybrid - Mag - Mirror - Straigh'!#REF!</f>
        <v>#REF!</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e">
        <f>'Hybrid - Mag - Mirror - Straigh'!#REF!</f>
        <v>#REF!</v>
      </c>
      <c r="B68" s="14" t="str">
        <f t="shared" ref="B68:B115" si="2">IF(ISNUMBER(SEARCH("_LV",A68)),LEFT(A68,FIND("_LV",A68)-1),"")</f>
        <v/>
      </c>
      <c r="C68" s="163" t="e">
        <f>'Hybrid - Mag - Mirror - Straigh'!#REF!</f>
        <v>#REF!</v>
      </c>
      <c r="D68" t="e">
        <f>'Hybrid - Mag - Mirror - Straigh'!#REF!</f>
        <v>#REF!</v>
      </c>
      <c r="E68" t="e">
        <f>'Hybrid - Mag - Mirror - Straigh'!#REF!</f>
        <v>#REF!</v>
      </c>
      <c r="F68" s="163" t="e">
        <f t="shared" si="1"/>
        <v>#REF!</v>
      </c>
      <c r="H68" s="163" t="e">
        <f>'Hybrid - Mag - Mirror - Straigh'!#REF!</f>
        <v>#REF!</v>
      </c>
      <c r="I68" s="163" t="e">
        <f>'Hybrid - Mag - Mirror - Straigh'!#REF!</f>
        <v>#REF!</v>
      </c>
      <c r="K68" s="94"/>
      <c r="L68" s="2"/>
      <c r="M68" s="2"/>
    </row>
    <row r="69" spans="1:13" ht="24.75" customHeight="1" x14ac:dyDescent="0.25">
      <c r="A69" t="e">
        <f>'Hybrid - Mag - Mirror - Straigh'!#REF!</f>
        <v>#REF!</v>
      </c>
      <c r="B69" s="14" t="str">
        <f t="shared" si="2"/>
        <v/>
      </c>
      <c r="C69" s="163" t="e">
        <f>'Hybrid - Mag - Mirror - Straigh'!#REF!</f>
        <v>#REF!</v>
      </c>
      <c r="D69" t="e">
        <f>'Hybrid - Mag - Mirror - Straigh'!#REF!</f>
        <v>#REF!</v>
      </c>
      <c r="E69" t="e">
        <f>'Hybrid - Mag - Mirror - Straigh'!#REF!</f>
        <v>#REF!</v>
      </c>
      <c r="F69" s="163" t="e">
        <f t="shared" ref="F69:F115" si="3">CONCATENATE(D69,"   ",E69)</f>
        <v>#REF!</v>
      </c>
      <c r="H69" s="163" t="e">
        <f>'Hybrid - Mag - Mirror - Straigh'!#REF!</f>
        <v>#REF!</v>
      </c>
      <c r="I69" s="163" t="e">
        <f>'Hybrid - Mag - Mirror - Straigh'!#REF!</f>
        <v>#REF!</v>
      </c>
      <c r="K69" s="94"/>
      <c r="L69" s="2"/>
      <c r="M69" s="2"/>
    </row>
    <row r="70" spans="1:13" ht="24.75" customHeight="1" x14ac:dyDescent="0.25">
      <c r="A70" t="e">
        <f>'Hybrid - Mag - Mirror - Straigh'!#REF!</f>
        <v>#REF!</v>
      </c>
      <c r="B70" s="14" t="str">
        <f t="shared" si="2"/>
        <v/>
      </c>
      <c r="C70" s="163" t="e">
        <f>'Hybrid - Mag - Mirror - Straigh'!#REF!</f>
        <v>#REF!</v>
      </c>
      <c r="D70" t="e">
        <f>'Hybrid - Mag - Mirror - Straigh'!#REF!</f>
        <v>#REF!</v>
      </c>
      <c r="E70" t="e">
        <f>'Hybrid - Mag - Mirror - Straigh'!#REF!</f>
        <v>#REF!</v>
      </c>
      <c r="F70" s="163" t="e">
        <f t="shared" si="3"/>
        <v>#REF!</v>
      </c>
      <c r="H70" s="163" t="e">
        <f>'Hybrid - Mag - Mirror - Straigh'!#REF!</f>
        <v>#REF!</v>
      </c>
      <c r="I70" s="163" t="e">
        <f>'Hybrid - Mag - Mirror - Straigh'!#REF!</f>
        <v>#REF!</v>
      </c>
      <c r="K70" s="94"/>
      <c r="L70" s="2"/>
      <c r="M70" s="2"/>
    </row>
    <row r="71" spans="1:13" ht="24.75" customHeight="1" x14ac:dyDescent="0.25">
      <c r="A71" t="e">
        <f>'Hybrid - Mag - Mirror - Straigh'!#REF!</f>
        <v>#REF!</v>
      </c>
      <c r="B71" s="14" t="str">
        <f t="shared" si="2"/>
        <v/>
      </c>
      <c r="C71" s="163" t="e">
        <f>'Hybrid - Mag - Mirror - Straigh'!#REF!</f>
        <v>#REF!</v>
      </c>
      <c r="D71" t="e">
        <f>'Hybrid - Mag - Mirror - Straigh'!#REF!</f>
        <v>#REF!</v>
      </c>
      <c r="E71" t="e">
        <f>'Hybrid - Mag - Mirror - Straigh'!#REF!</f>
        <v>#REF!</v>
      </c>
      <c r="F71" s="163" t="e">
        <f t="shared" si="3"/>
        <v>#REF!</v>
      </c>
      <c r="H71" s="163" t="e">
        <f>'Hybrid - Mag - Mirror - Straigh'!#REF!</f>
        <v>#REF!</v>
      </c>
      <c r="I71" s="163" t="e">
        <f>'Hybrid - Mag - Mirror - Straigh'!#REF!</f>
        <v>#REF!</v>
      </c>
      <c r="K71" s="94"/>
      <c r="L71" s="2"/>
      <c r="M71" s="2"/>
    </row>
    <row r="72" spans="1:13" ht="24.75" customHeight="1" x14ac:dyDescent="0.25">
      <c r="A72" t="e">
        <f>'Hybrid - Mag - Mirror - Straigh'!#REF!</f>
        <v>#REF!</v>
      </c>
      <c r="B72" s="14" t="str">
        <f t="shared" si="2"/>
        <v/>
      </c>
      <c r="C72" s="163" t="e">
        <f>'Hybrid - Mag - Mirror - Straigh'!#REF!</f>
        <v>#REF!</v>
      </c>
      <c r="D72" t="e">
        <f>'Hybrid - Mag - Mirror - Straigh'!#REF!</f>
        <v>#REF!</v>
      </c>
      <c r="E72" t="e">
        <f>'Hybrid - Mag - Mirror - Straigh'!#REF!</f>
        <v>#REF!</v>
      </c>
      <c r="F72" s="163" t="e">
        <f t="shared" si="3"/>
        <v>#REF!</v>
      </c>
      <c r="H72" s="163" t="e">
        <f>'Hybrid - Mag - Mirror - Straigh'!#REF!</f>
        <v>#REF!</v>
      </c>
      <c r="I72" s="163" t="e">
        <f>'Hybrid - Mag - Mirror - Straigh'!#REF!</f>
        <v>#REF!</v>
      </c>
      <c r="K72" s="94"/>
      <c r="L72" s="2"/>
      <c r="M72" s="2"/>
    </row>
    <row r="73" spans="1:13" ht="24.75" customHeight="1" x14ac:dyDescent="0.25">
      <c r="A73" t="e">
        <f>'Hybrid - Mag - Mirror - Straigh'!#REF!</f>
        <v>#REF!</v>
      </c>
      <c r="B73" s="14" t="str">
        <f t="shared" si="2"/>
        <v/>
      </c>
      <c r="C73" s="163" t="e">
        <f>'Hybrid - Mag - Mirror - Straigh'!#REF!</f>
        <v>#REF!</v>
      </c>
      <c r="D73" t="e">
        <f>'Hybrid - Mag - Mirror - Straigh'!#REF!</f>
        <v>#REF!</v>
      </c>
      <c r="E73" t="e">
        <f>'Hybrid - Mag - Mirror - Straigh'!#REF!</f>
        <v>#REF!</v>
      </c>
      <c r="F73" s="163" t="e">
        <f t="shared" si="3"/>
        <v>#REF!</v>
      </c>
      <c r="H73" s="163" t="e">
        <f>'Hybrid - Mag - Mirror - Straigh'!#REF!</f>
        <v>#REF!</v>
      </c>
      <c r="I73" s="163" t="e">
        <f>'Hybrid - Mag - Mirror - Straigh'!#REF!</f>
        <v>#REF!</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e">
        <f>'Hybrid - Mag - Mirror - Straigh'!#REF!</f>
        <v>#REF!</v>
      </c>
      <c r="B77" s="14" t="str">
        <f t="shared" si="2"/>
        <v/>
      </c>
      <c r="C77" s="163" t="e">
        <f>'Hybrid - Mag - Mirror - Straigh'!#REF!</f>
        <v>#REF!</v>
      </c>
      <c r="D77" t="e">
        <f>'Hybrid - Mag - Mirror - Straigh'!#REF!</f>
        <v>#REF!</v>
      </c>
      <c r="E77" t="e">
        <f>'Hybrid - Mag - Mirror - Straigh'!#REF!</f>
        <v>#REF!</v>
      </c>
      <c r="F77" s="163" t="e">
        <f t="shared" si="3"/>
        <v>#REF!</v>
      </c>
      <c r="H77" s="163" t="e">
        <f>'Hybrid - Mag - Mirror - Straigh'!#REF!</f>
        <v>#REF!</v>
      </c>
      <c r="I77" s="163" t="e">
        <f>'Hybrid - Mag - Mirror - Straigh'!#REF!</f>
        <v>#REF!</v>
      </c>
      <c r="K77" s="69"/>
      <c r="L77" s="2"/>
      <c r="M77" s="94"/>
    </row>
    <row r="78" spans="1:13" ht="24.75" customHeight="1" x14ac:dyDescent="0.25">
      <c r="A78" t="e">
        <f>'Hybrid - Mag - Mirror - Straigh'!#REF!</f>
        <v>#REF!</v>
      </c>
      <c r="B78" s="14" t="str">
        <f t="shared" si="2"/>
        <v/>
      </c>
      <c r="C78" s="163" t="e">
        <f>'Hybrid - Mag - Mirror - Straigh'!#REF!</f>
        <v>#REF!</v>
      </c>
      <c r="D78" t="e">
        <f>'Hybrid - Mag - Mirror - Straigh'!#REF!</f>
        <v>#REF!</v>
      </c>
      <c r="E78" t="e">
        <f>'Hybrid - Mag - Mirror - Straigh'!#REF!</f>
        <v>#REF!</v>
      </c>
      <c r="F78" s="163" t="e">
        <f t="shared" si="3"/>
        <v>#REF!</v>
      </c>
      <c r="H78" s="163" t="e">
        <f>'Hybrid - Mag - Mirror - Straigh'!#REF!</f>
        <v>#REF!</v>
      </c>
      <c r="I78" s="163" t="e">
        <f>'Hybrid - Mag - Mirror - Straigh'!#REF!</f>
        <v>#REF!</v>
      </c>
      <c r="K78" s="86"/>
      <c r="L78" s="2"/>
      <c r="M78" s="94"/>
    </row>
    <row r="79" spans="1:13" ht="24.75" customHeight="1" x14ac:dyDescent="0.25">
      <c r="A79" t="e">
        <f>'Hybrid - Mag - Mirror - Straigh'!#REF!</f>
        <v>#REF!</v>
      </c>
      <c r="B79" s="14" t="str">
        <f t="shared" si="2"/>
        <v/>
      </c>
      <c r="C79" s="163" t="e">
        <f>'Hybrid - Mag - Mirror - Straigh'!#REF!</f>
        <v>#REF!</v>
      </c>
      <c r="D79" t="e">
        <f>'Hybrid - Mag - Mirror - Straigh'!#REF!</f>
        <v>#REF!</v>
      </c>
      <c r="E79" t="e">
        <f>'Hybrid - Mag - Mirror - Straigh'!#REF!</f>
        <v>#REF!</v>
      </c>
      <c r="F79" s="163" t="e">
        <f t="shared" si="3"/>
        <v>#REF!</v>
      </c>
      <c r="H79" s="163" t="e">
        <f>'Hybrid - Mag - Mirror - Straigh'!#REF!</f>
        <v>#REF!</v>
      </c>
      <c r="I79" s="163" t="e">
        <f>'Hybrid - Mag - Mirror - Straigh'!#REF!</f>
        <v>#REF!</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e">
        <f>'Hybrid - Mag - Mirror - Straigh'!#REF!</f>
        <v>#REF!</v>
      </c>
      <c r="B86" s="14" t="str">
        <f t="shared" si="2"/>
        <v/>
      </c>
      <c r="C86" s="163" t="e">
        <f>'Hybrid - Mag - Mirror - Straigh'!#REF!</f>
        <v>#REF!</v>
      </c>
      <c r="D86" t="e">
        <f>'Hybrid - Mag - Mirror - Straigh'!#REF!</f>
        <v>#REF!</v>
      </c>
      <c r="E86" t="e">
        <f>'Hybrid - Mag - Mirror - Straigh'!#REF!</f>
        <v>#REF!</v>
      </c>
      <c r="F86" s="163" t="e">
        <f t="shared" si="3"/>
        <v>#REF!</v>
      </c>
      <c r="H86" s="163" t="e">
        <f>'Hybrid - Mag - Mirror - Straigh'!#REF!</f>
        <v>#REF!</v>
      </c>
      <c r="I86" s="163" t="e">
        <f>'Hybrid - Mag - Mirror - Straigh'!#REF!</f>
        <v>#REF!</v>
      </c>
      <c r="K86" s="94"/>
      <c r="L86" s="2"/>
      <c r="M86" s="2"/>
    </row>
    <row r="87" spans="1:13" ht="24.75" customHeight="1" x14ac:dyDescent="0.25">
      <c r="A87" t="e">
        <f>'Hybrid - Mag - Mirror - Straigh'!#REF!</f>
        <v>#REF!</v>
      </c>
      <c r="B87" s="14" t="str">
        <f t="shared" si="2"/>
        <v/>
      </c>
      <c r="C87" s="163" t="e">
        <f>'Hybrid - Mag - Mirror - Straigh'!#REF!</f>
        <v>#REF!</v>
      </c>
      <c r="D87" t="e">
        <f>'Hybrid - Mag - Mirror - Straigh'!#REF!</f>
        <v>#REF!</v>
      </c>
      <c r="E87" t="e">
        <f>'Hybrid - Mag - Mirror - Straigh'!#REF!</f>
        <v>#REF!</v>
      </c>
      <c r="F87" s="163" t="e">
        <f t="shared" si="3"/>
        <v>#REF!</v>
      </c>
      <c r="H87" s="163" t="e">
        <f>'Hybrid - Mag - Mirror - Straigh'!#REF!</f>
        <v>#REF!</v>
      </c>
      <c r="I87" s="163" t="e">
        <f>'Hybrid - Mag - Mirror - Straigh'!#REF!</f>
        <v>#REF!</v>
      </c>
      <c r="K87" s="94"/>
      <c r="L87" s="2"/>
      <c r="M87" s="2"/>
    </row>
    <row r="88" spans="1:13" ht="24.75" customHeight="1" x14ac:dyDescent="0.25">
      <c r="A88" t="e">
        <f>'Hybrid - Mag - Mirror - Straigh'!#REF!</f>
        <v>#REF!</v>
      </c>
      <c r="B88" s="14" t="str">
        <f t="shared" si="2"/>
        <v/>
      </c>
      <c r="C88" s="163" t="e">
        <f>'Hybrid - Mag - Mirror - Straigh'!#REF!</f>
        <v>#REF!</v>
      </c>
      <c r="D88" t="e">
        <f>'Hybrid - Mag - Mirror - Straigh'!#REF!</f>
        <v>#REF!</v>
      </c>
      <c r="E88" t="e">
        <f>'Hybrid - Mag - Mirror - Straigh'!#REF!</f>
        <v>#REF!</v>
      </c>
      <c r="F88" s="163" t="e">
        <f t="shared" si="3"/>
        <v>#REF!</v>
      </c>
      <c r="H88" s="163" t="e">
        <f>'Hybrid - Mag - Mirror - Straigh'!#REF!</f>
        <v>#REF!</v>
      </c>
      <c r="I88" s="163" t="e">
        <f>'Hybrid - Mag - Mirror - Straigh'!#REF!</f>
        <v>#REF!</v>
      </c>
      <c r="K88" s="94"/>
      <c r="L88" s="2"/>
      <c r="M88" s="2"/>
    </row>
    <row r="89" spans="1:13" ht="24.75" customHeight="1" x14ac:dyDescent="0.25">
      <c r="A89" t="e">
        <f>'Hybrid - Mag - Mirror - Straigh'!#REF!</f>
        <v>#REF!</v>
      </c>
      <c r="B89" s="14" t="str">
        <f t="shared" si="2"/>
        <v/>
      </c>
      <c r="C89" s="163" t="e">
        <f>'Hybrid - Mag - Mirror - Straigh'!#REF!</f>
        <v>#REF!</v>
      </c>
      <c r="D89" t="e">
        <f>'Hybrid - Mag - Mirror - Straigh'!#REF!</f>
        <v>#REF!</v>
      </c>
      <c r="E89" t="e">
        <f>'Hybrid - Mag - Mirror - Straigh'!#REF!</f>
        <v>#REF!</v>
      </c>
      <c r="F89" s="163" t="e">
        <f t="shared" si="3"/>
        <v>#REF!</v>
      </c>
      <c r="H89" s="163" t="e">
        <f>'Hybrid - Mag - Mirror - Straigh'!#REF!</f>
        <v>#REF!</v>
      </c>
      <c r="I89" s="163" t="e">
        <f>'Hybrid - Mag - Mirror - Straigh'!#REF!</f>
        <v>#REF!</v>
      </c>
      <c r="K89" s="94"/>
      <c r="L89" s="2"/>
      <c r="M89" s="2"/>
    </row>
    <row r="90" spans="1:13" ht="24.75" customHeight="1" x14ac:dyDescent="0.25">
      <c r="A90" t="e">
        <f>'Hybrid - Mag - Mirror - Straigh'!#REF!</f>
        <v>#REF!</v>
      </c>
      <c r="B90" s="14" t="str">
        <f t="shared" si="2"/>
        <v/>
      </c>
      <c r="C90" s="163" t="e">
        <f>'Hybrid - Mag - Mirror - Straigh'!#REF!</f>
        <v>#REF!</v>
      </c>
      <c r="D90" t="e">
        <f>'Hybrid - Mag - Mirror - Straigh'!#REF!</f>
        <v>#REF!</v>
      </c>
      <c r="E90" t="e">
        <f>'Hybrid - Mag - Mirror - Straigh'!#REF!</f>
        <v>#REF!</v>
      </c>
      <c r="F90" s="163" t="e">
        <f t="shared" si="3"/>
        <v>#REF!</v>
      </c>
      <c r="H90" s="163" t="e">
        <f>'Hybrid - Mag - Mirror - Straigh'!#REF!</f>
        <v>#REF!</v>
      </c>
      <c r="I90" s="163" t="e">
        <f>'Hybrid - Mag - Mirror - Straigh'!#REF!</f>
        <v>#REF!</v>
      </c>
      <c r="K90" s="94"/>
      <c r="L90" s="2"/>
      <c r="M90" s="2"/>
    </row>
    <row r="91" spans="1:13" ht="24.75" customHeight="1" x14ac:dyDescent="0.25">
      <c r="A91" t="e">
        <f>'Hybrid - Mag - Mirror - Straigh'!#REF!</f>
        <v>#REF!</v>
      </c>
      <c r="B91" s="14" t="str">
        <f t="shared" si="2"/>
        <v/>
      </c>
      <c r="C91" s="163" t="e">
        <f>'Hybrid - Mag - Mirror - Straigh'!#REF!</f>
        <v>#REF!</v>
      </c>
      <c r="D91" t="e">
        <f>'Hybrid - Mag - Mirror - Straigh'!#REF!</f>
        <v>#REF!</v>
      </c>
      <c r="E91" t="e">
        <f>'Hybrid - Mag - Mirror - Straigh'!#REF!</f>
        <v>#REF!</v>
      </c>
      <c r="F91" s="163" t="e">
        <f t="shared" si="3"/>
        <v>#REF!</v>
      </c>
      <c r="H91" s="163" t="e">
        <f>'Hybrid - Mag - Mirror - Straigh'!#REF!</f>
        <v>#REF!</v>
      </c>
      <c r="I91" s="163" t="e">
        <f>'Hybrid - Mag - Mirror - Straigh'!#REF!</f>
        <v>#REF!</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e">
        <f>'Hybrid - Mag - Mirror - Straigh'!#REF!</f>
        <v>#REF!</v>
      </c>
      <c r="B95" s="14" t="str">
        <f t="shared" si="2"/>
        <v/>
      </c>
      <c r="C95" s="163" t="e">
        <f>'Hybrid - Mag - Mirror - Straigh'!#REF!</f>
        <v>#REF!</v>
      </c>
      <c r="D95" t="e">
        <f>'Hybrid - Mag - Mirror - Straigh'!#REF!</f>
        <v>#REF!</v>
      </c>
      <c r="E95" t="e">
        <f>'Hybrid - Mag - Mirror - Straigh'!#REF!</f>
        <v>#REF!</v>
      </c>
      <c r="F95" s="163" t="e">
        <f t="shared" si="3"/>
        <v>#REF!</v>
      </c>
      <c r="H95" s="163" t="e">
        <f>'Hybrid - Mag - Mirror - Straigh'!#REF!</f>
        <v>#REF!</v>
      </c>
      <c r="I95" s="163" t="e">
        <f>'Hybrid - Mag - Mirror - Straigh'!#REF!</f>
        <v>#REF!</v>
      </c>
      <c r="K95" s="94"/>
      <c r="L95" s="2"/>
      <c r="M95" s="2"/>
    </row>
    <row r="96" spans="1:13" ht="24.75" customHeight="1" x14ac:dyDescent="0.25">
      <c r="A96" t="e">
        <f>'Hybrid - Mag - Mirror - Straigh'!#REF!</f>
        <v>#REF!</v>
      </c>
      <c r="B96" s="14" t="str">
        <f t="shared" si="2"/>
        <v/>
      </c>
      <c r="C96" s="163" t="e">
        <f>'Hybrid - Mag - Mirror - Straigh'!#REF!</f>
        <v>#REF!</v>
      </c>
      <c r="D96" t="e">
        <f>'Hybrid - Mag - Mirror - Straigh'!#REF!</f>
        <v>#REF!</v>
      </c>
      <c r="E96" t="e">
        <f>'Hybrid - Mag - Mirror - Straigh'!#REF!</f>
        <v>#REF!</v>
      </c>
      <c r="F96" s="163" t="e">
        <f t="shared" si="3"/>
        <v>#REF!</v>
      </c>
      <c r="H96" s="163" t="e">
        <f>'Hybrid - Mag - Mirror - Straigh'!#REF!</f>
        <v>#REF!</v>
      </c>
      <c r="I96" s="163" t="e">
        <f>'Hybrid - Mag - Mirror - Straigh'!#REF!</f>
        <v>#REF!</v>
      </c>
      <c r="K96" s="94"/>
      <c r="L96" s="2"/>
      <c r="M96" s="2"/>
    </row>
    <row r="97" spans="1:13" ht="24.75" customHeight="1" x14ac:dyDescent="0.25">
      <c r="A97" t="e">
        <f>'Hybrid - Mag - Mirror - Straigh'!#REF!</f>
        <v>#REF!</v>
      </c>
      <c r="B97" s="14" t="str">
        <f t="shared" si="2"/>
        <v/>
      </c>
      <c r="C97" s="163" t="e">
        <f>'Hybrid - Mag - Mirror - Straigh'!#REF!</f>
        <v>#REF!</v>
      </c>
      <c r="D97" t="e">
        <f>'Hybrid - Mag - Mirror - Straigh'!#REF!</f>
        <v>#REF!</v>
      </c>
      <c r="E97" t="e">
        <f>'Hybrid - Mag - Mirror - Straigh'!#REF!</f>
        <v>#REF!</v>
      </c>
      <c r="F97" s="163" t="e">
        <f t="shared" si="3"/>
        <v>#REF!</v>
      </c>
      <c r="H97" s="163" t="e">
        <f>'Hybrid - Mag - Mirror - Straigh'!#REF!</f>
        <v>#REF!</v>
      </c>
      <c r="I97" s="163" t="e">
        <f>'Hybrid - Mag - Mirror - Straigh'!#REF!</f>
        <v>#REF!</v>
      </c>
      <c r="K97" s="94"/>
      <c r="L97" s="2"/>
      <c r="M97" s="84"/>
    </row>
    <row r="98" spans="1:13" ht="24.75" customHeight="1" x14ac:dyDescent="0.25">
      <c r="A98" t="e">
        <f>'Hybrid - Mag - Mirror - Straigh'!#REF!</f>
        <v>#REF!</v>
      </c>
      <c r="B98" s="14" t="str">
        <f t="shared" si="2"/>
        <v/>
      </c>
      <c r="C98" s="163" t="e">
        <f>'Hybrid - Mag - Mirror - Straigh'!#REF!</f>
        <v>#REF!</v>
      </c>
      <c r="D98" t="e">
        <f>'Hybrid - Mag - Mirror - Straigh'!#REF!</f>
        <v>#REF!</v>
      </c>
      <c r="E98" t="e">
        <f>'Hybrid - Mag - Mirror - Straigh'!#REF!</f>
        <v>#REF!</v>
      </c>
      <c r="F98" s="163" t="e">
        <f t="shared" si="3"/>
        <v>#REF!</v>
      </c>
      <c r="H98" s="163" t="e">
        <f>'Hybrid - Mag - Mirror - Straigh'!#REF!</f>
        <v>#REF!</v>
      </c>
      <c r="I98" s="163" t="e">
        <f>'Hybrid - Mag - Mirror - Straigh'!#REF!</f>
        <v>#REF!</v>
      </c>
      <c r="K98" s="94"/>
      <c r="L98" s="2"/>
      <c r="M98" s="2"/>
    </row>
    <row r="99" spans="1:13" ht="24.75" customHeight="1" x14ac:dyDescent="0.25">
      <c r="A99" t="e">
        <f>'Hybrid - Mag - Mirror - Straigh'!#REF!</f>
        <v>#REF!</v>
      </c>
      <c r="B99" s="14" t="str">
        <f t="shared" si="2"/>
        <v/>
      </c>
      <c r="C99" s="163" t="e">
        <f>'Hybrid - Mag - Mirror - Straigh'!#REF!</f>
        <v>#REF!</v>
      </c>
      <c r="D99" t="e">
        <f>'Hybrid - Mag - Mirror - Straigh'!#REF!</f>
        <v>#REF!</v>
      </c>
      <c r="E99" t="e">
        <f>'Hybrid - Mag - Mirror - Straigh'!#REF!</f>
        <v>#REF!</v>
      </c>
      <c r="F99" s="163" t="e">
        <f t="shared" si="3"/>
        <v>#REF!</v>
      </c>
      <c r="H99" s="163" t="e">
        <f>'Hybrid - Mag - Mirror - Straigh'!#REF!</f>
        <v>#REF!</v>
      </c>
      <c r="I99" s="163" t="e">
        <f>'Hybrid - Mag - Mirror - Straigh'!#REF!</f>
        <v>#REF!</v>
      </c>
      <c r="K99" s="94"/>
      <c r="L99" s="2"/>
      <c r="M99" s="2"/>
    </row>
    <row r="100" spans="1:13" ht="24.75" customHeight="1" x14ac:dyDescent="0.25">
      <c r="A100" t="e">
        <f>'Hybrid - Mag - Mirror - Straigh'!#REF!</f>
        <v>#REF!</v>
      </c>
      <c r="B100" s="14" t="str">
        <f t="shared" si="2"/>
        <v/>
      </c>
      <c r="C100" s="163" t="e">
        <f>'Hybrid - Mag - Mirror - Straigh'!#REF!</f>
        <v>#REF!</v>
      </c>
      <c r="D100" t="e">
        <f>'Hybrid - Mag - Mirror - Straigh'!#REF!</f>
        <v>#REF!</v>
      </c>
      <c r="E100" t="e">
        <f>'Hybrid - Mag - Mirror - Straigh'!#REF!</f>
        <v>#REF!</v>
      </c>
      <c r="F100" s="163" t="e">
        <f t="shared" si="3"/>
        <v>#REF!</v>
      </c>
      <c r="H100" s="163" t="e">
        <f>'Hybrid - Mag - Mirror - Straigh'!#REF!</f>
        <v>#REF!</v>
      </c>
      <c r="I100" s="163" t="e">
        <f>'Hybrid - Mag - Mirror - Straigh'!#REF!</f>
        <v>#REF!</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e">
        <f>'Hybrid - Mag - Mirror - Straigh'!#REF!</f>
        <v>#REF!</v>
      </c>
      <c r="B104" s="14" t="str">
        <f t="shared" si="2"/>
        <v/>
      </c>
      <c r="C104" s="163" t="e">
        <f>'Hybrid - Mag - Mirror - Straigh'!#REF!</f>
        <v>#REF!</v>
      </c>
      <c r="D104" t="e">
        <f>'Hybrid - Mag - Mirror - Straigh'!#REF!</f>
        <v>#REF!</v>
      </c>
      <c r="E104" t="e">
        <f>'Hybrid - Mag - Mirror - Straigh'!#REF!</f>
        <v>#REF!</v>
      </c>
      <c r="F104" s="163" t="e">
        <f t="shared" si="3"/>
        <v>#REF!</v>
      </c>
      <c r="H104" s="163" t="e">
        <f>'Hybrid - Mag - Mirror - Straigh'!#REF!</f>
        <v>#REF!</v>
      </c>
      <c r="I104" s="163" t="e">
        <f>'Hybrid - Mag - Mirror - Straigh'!#REF!</f>
        <v>#REF!</v>
      </c>
      <c r="K104" s="94"/>
      <c r="L104" s="2"/>
      <c r="M104" s="2"/>
    </row>
    <row r="105" spans="1:13" ht="24.75" customHeight="1" x14ac:dyDescent="0.25">
      <c r="A105" t="e">
        <f>'Hybrid - Mag - Mirror - Straigh'!#REF!</f>
        <v>#REF!</v>
      </c>
      <c r="B105" s="14" t="str">
        <f t="shared" si="2"/>
        <v/>
      </c>
      <c r="C105" s="163" t="e">
        <f>'Hybrid - Mag - Mirror - Straigh'!#REF!</f>
        <v>#REF!</v>
      </c>
      <c r="D105" t="e">
        <f>'Hybrid - Mag - Mirror - Straigh'!#REF!</f>
        <v>#REF!</v>
      </c>
      <c r="E105" t="e">
        <f>'Hybrid - Mag - Mirror - Straigh'!#REF!</f>
        <v>#REF!</v>
      </c>
      <c r="F105" s="163" t="e">
        <f t="shared" si="3"/>
        <v>#REF!</v>
      </c>
      <c r="H105" s="163" t="e">
        <f>'Hybrid - Mag - Mirror - Straigh'!#REF!</f>
        <v>#REF!</v>
      </c>
      <c r="I105" s="163" t="e">
        <f>'Hybrid - Mag - Mirror - Straigh'!#REF!</f>
        <v>#REF!</v>
      </c>
      <c r="K105" s="93"/>
      <c r="L105" s="2"/>
      <c r="M105" s="2"/>
    </row>
    <row r="106" spans="1:13" ht="24.75" customHeight="1" x14ac:dyDescent="0.25">
      <c r="A106" t="e">
        <f>'Hybrid - Mag - Mirror - Straigh'!#REF!</f>
        <v>#REF!</v>
      </c>
      <c r="B106" s="14" t="str">
        <f t="shared" si="2"/>
        <v/>
      </c>
      <c r="C106" s="163" t="e">
        <f>'Hybrid - Mag - Mirror - Straigh'!#REF!</f>
        <v>#REF!</v>
      </c>
      <c r="D106" t="e">
        <f>'Hybrid - Mag - Mirror - Straigh'!#REF!</f>
        <v>#REF!</v>
      </c>
      <c r="E106" t="e">
        <f>'Hybrid - Mag - Mirror - Straigh'!#REF!</f>
        <v>#REF!</v>
      </c>
      <c r="F106" s="163" t="e">
        <f t="shared" si="3"/>
        <v>#REF!</v>
      </c>
      <c r="H106" s="163" t="e">
        <f>'Hybrid - Mag - Mirror - Straigh'!#REF!</f>
        <v>#REF!</v>
      </c>
      <c r="I106" s="163" t="e">
        <f>'Hybrid - Mag - Mirror - Straigh'!#REF!</f>
        <v>#REF!</v>
      </c>
      <c r="K106" s="93"/>
      <c r="L106" s="2"/>
      <c r="M106" s="2"/>
    </row>
    <row r="107" spans="1:13" ht="24.75" customHeight="1" x14ac:dyDescent="0.25">
      <c r="A107" t="e">
        <f>'Hybrid - Mag - Mirror - Straigh'!#REF!</f>
        <v>#REF!</v>
      </c>
      <c r="B107" s="14" t="str">
        <f t="shared" si="2"/>
        <v/>
      </c>
      <c r="C107" s="163" t="e">
        <f>'Hybrid - Mag - Mirror - Straigh'!#REF!</f>
        <v>#REF!</v>
      </c>
      <c r="D107" t="e">
        <f>'Hybrid - Mag - Mirror - Straigh'!#REF!</f>
        <v>#REF!</v>
      </c>
      <c r="E107" t="e">
        <f>'Hybrid - Mag - Mirror - Straigh'!#REF!</f>
        <v>#REF!</v>
      </c>
      <c r="F107" s="163" t="e">
        <f t="shared" si="3"/>
        <v>#REF!</v>
      </c>
      <c r="H107" s="163" t="e">
        <f>'Hybrid - Mag - Mirror - Straigh'!#REF!</f>
        <v>#REF!</v>
      </c>
      <c r="I107" s="163" t="e">
        <f>'Hybrid - Mag - Mirror - Straigh'!#REF!</f>
        <v>#REF!</v>
      </c>
      <c r="K107" s="93"/>
      <c r="L107" s="2"/>
      <c r="M107" s="2"/>
    </row>
    <row r="108" spans="1:13" ht="24.75" customHeight="1" x14ac:dyDescent="0.25">
      <c r="A108" t="e">
        <f>'Hybrid - Mag - Mirror - Straigh'!#REF!</f>
        <v>#REF!</v>
      </c>
      <c r="B108" s="14" t="str">
        <f t="shared" si="2"/>
        <v/>
      </c>
      <c r="C108" s="163" t="e">
        <f>'Hybrid - Mag - Mirror - Straigh'!#REF!</f>
        <v>#REF!</v>
      </c>
      <c r="D108" t="e">
        <f>'Hybrid - Mag - Mirror - Straigh'!#REF!</f>
        <v>#REF!</v>
      </c>
      <c r="E108" t="e">
        <f>'Hybrid - Mag - Mirror - Straigh'!#REF!</f>
        <v>#REF!</v>
      </c>
      <c r="F108" s="163" t="e">
        <f t="shared" si="3"/>
        <v>#REF!</v>
      </c>
      <c r="H108" s="163" t="e">
        <f>'Hybrid - Mag - Mirror - Straigh'!#REF!</f>
        <v>#REF!</v>
      </c>
      <c r="I108" s="163" t="e">
        <f>'Hybrid - Mag - Mirror - Straigh'!#REF!</f>
        <v>#REF!</v>
      </c>
      <c r="K108" s="93"/>
      <c r="L108" s="2"/>
      <c r="M108" s="2"/>
    </row>
    <row r="109" spans="1:13" ht="24.75" customHeight="1" x14ac:dyDescent="0.25">
      <c r="A109" t="e">
        <f>'Hybrid - Mag - Mirror - Straigh'!#REF!</f>
        <v>#REF!</v>
      </c>
      <c r="B109" s="14" t="str">
        <f t="shared" si="2"/>
        <v/>
      </c>
      <c r="C109" s="163" t="e">
        <f>'Hybrid - Mag - Mirror - Straigh'!#REF!</f>
        <v>#REF!</v>
      </c>
      <c r="D109" t="e">
        <f>'Hybrid - Mag - Mirror - Straigh'!#REF!</f>
        <v>#REF!</v>
      </c>
      <c r="E109" t="e">
        <f>'Hybrid - Mag - Mirror - Straigh'!#REF!</f>
        <v>#REF!</v>
      </c>
      <c r="F109" s="163" t="e">
        <f t="shared" si="3"/>
        <v>#REF!</v>
      </c>
      <c r="H109" s="163" t="e">
        <f>'Hybrid - Mag - Mirror - Straigh'!#REF!</f>
        <v>#REF!</v>
      </c>
      <c r="I109" s="163" t="e">
        <f>'Hybrid - Mag - Mirror - Straigh'!#REF!</f>
        <v>#REF!</v>
      </c>
      <c r="K109" s="93"/>
      <c r="L109" s="2"/>
      <c r="M109" s="2"/>
    </row>
    <row r="110" spans="1:13" ht="24.75" customHeight="1" x14ac:dyDescent="0.25">
      <c r="K110" s="2"/>
      <c r="L110" s="2"/>
      <c r="M110" s="2"/>
    </row>
    <row r="113" spans="1:13" ht="24.75" customHeight="1" x14ac:dyDescent="0.25">
      <c r="A113" t="e">
        <f>'Hybrid - Mag - Mirror - Straigh'!#REF!</f>
        <v>#REF!</v>
      </c>
      <c r="B113" s="14" t="str">
        <f t="shared" si="2"/>
        <v/>
      </c>
      <c r="C113" s="163" t="e">
        <f>'Hybrid - Mag - Mirror - Straigh'!#REF!</f>
        <v>#REF!</v>
      </c>
      <c r="D113" t="e">
        <f>'Hybrid - Mag - Mirror - Straigh'!#REF!</f>
        <v>#REF!</v>
      </c>
      <c r="E113" t="e">
        <f>'Hybrid - Mag - Mirror - Straigh'!#REF!</f>
        <v>#REF!</v>
      </c>
      <c r="F113" s="163" t="e">
        <f t="shared" si="3"/>
        <v>#REF!</v>
      </c>
      <c r="H113" s="163" t="e">
        <f>'Hybrid - Mag - Mirror - Straigh'!#REF!</f>
        <v>#REF!</v>
      </c>
      <c r="I113" s="163" t="e">
        <f>'Hybrid - Mag - Mirror - Straigh'!#REF!</f>
        <v>#REF!</v>
      </c>
      <c r="K113" s="69"/>
      <c r="M113" s="94"/>
    </row>
    <row r="114" spans="1:13" ht="24.75" customHeight="1" x14ac:dyDescent="0.25">
      <c r="A114" t="e">
        <f>'Hybrid - Mag - Mirror - Straigh'!#REF!</f>
        <v>#REF!</v>
      </c>
      <c r="B114" s="14" t="str">
        <f t="shared" si="2"/>
        <v/>
      </c>
      <c r="C114" s="163" t="e">
        <f>'Hybrid - Mag - Mirror - Straigh'!#REF!</f>
        <v>#REF!</v>
      </c>
      <c r="D114" t="e">
        <f>'Hybrid - Mag - Mirror - Straigh'!#REF!</f>
        <v>#REF!</v>
      </c>
      <c r="E114" t="e">
        <f>'Hybrid - Mag - Mirror - Straigh'!#REF!</f>
        <v>#REF!</v>
      </c>
      <c r="F114" s="163" t="e">
        <f t="shared" si="3"/>
        <v>#REF!</v>
      </c>
      <c r="H114" s="163" t="e">
        <f>'Hybrid - Mag - Mirror - Straigh'!#REF!</f>
        <v>#REF!</v>
      </c>
      <c r="I114" s="163" t="e">
        <f>'Hybrid - Mag - Mirror - Straigh'!#REF!</f>
        <v>#REF!</v>
      </c>
      <c r="K114" s="69"/>
      <c r="M114" s="94"/>
    </row>
    <row r="115" spans="1:13" ht="24.75" customHeight="1" x14ac:dyDescent="0.25">
      <c r="A115" t="e">
        <f>'Hybrid - Mag - Mirror - Straigh'!#REF!</f>
        <v>#REF!</v>
      </c>
      <c r="B115" s="14" t="str">
        <f t="shared" si="2"/>
        <v/>
      </c>
      <c r="C115" s="163" t="e">
        <f>'Hybrid - Mag - Mirror - Straigh'!#REF!</f>
        <v>#REF!</v>
      </c>
      <c r="D115" t="e">
        <f>'Hybrid - Mag - Mirror - Straigh'!#REF!</f>
        <v>#REF!</v>
      </c>
      <c r="E115" t="e">
        <f>'Hybrid - Mag - Mirror - Straigh'!#REF!</f>
        <v>#REF!</v>
      </c>
      <c r="F115" s="163" t="e">
        <f t="shared" si="3"/>
        <v>#REF!</v>
      </c>
      <c r="H115" s="163" t="e">
        <f>'Hybrid - Mag - Mirror - Straigh'!#REF!</f>
        <v>#REF!</v>
      </c>
      <c r="I115" s="163" t="e">
        <f>'Hybrid - Mag - Mirror - Straigh'!#REF!</f>
        <v>#REF!</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82" zoomScale="70" zoomScaleNormal="70" workbookViewId="0">
      <selection activeCell="U100" sqref="U100"/>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0" customWidth="1"/>
    <col min="11" max="11" width="1.7109375" style="150"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43.85546875" style="2" customWidth="1"/>
    <col min="26" max="16384" width="8.7109375" style="2"/>
  </cols>
  <sheetData>
    <row r="1" spans="1:25" ht="15" customHeight="1" x14ac:dyDescent="0.25">
      <c r="A1" s="14"/>
      <c r="B1" s="14"/>
      <c r="C1" s="24"/>
      <c r="D1" s="24"/>
      <c r="E1" s="14"/>
      <c r="F1" s="14"/>
      <c r="H1" s="336" t="s">
        <v>1391</v>
      </c>
      <c r="L1" s="337" t="s">
        <v>1434</v>
      </c>
      <c r="M1" s="338" t="s">
        <v>1390</v>
      </c>
    </row>
    <row r="2" spans="1:25" ht="23.25" customHeight="1" x14ac:dyDescent="0.3">
      <c r="A2" s="14"/>
      <c r="B2" s="14"/>
      <c r="C2" s="350" t="s">
        <v>817</v>
      </c>
      <c r="D2" s="350"/>
      <c r="E2" s="350"/>
      <c r="F2" s="350"/>
      <c r="G2" s="21" t="s">
        <v>1363</v>
      </c>
      <c r="H2" s="336"/>
      <c r="I2" s="352" t="s">
        <v>1389</v>
      </c>
      <c r="J2" s="352"/>
      <c r="K2" s="352"/>
      <c r="L2" s="337"/>
      <c r="M2" s="337"/>
      <c r="N2" s="14" t="s">
        <v>1367</v>
      </c>
      <c r="O2" s="14" t="s">
        <v>1368</v>
      </c>
      <c r="P2" s="64" t="str">
        <f>N2</f>
        <v>A-top</v>
      </c>
      <c r="R2" s="64" t="str">
        <f>O2</f>
        <v>C-bot</v>
      </c>
      <c r="U2" s="1" t="s">
        <v>1282</v>
      </c>
      <c r="V2"/>
    </row>
    <row r="3" spans="1:25" ht="67.5" customHeight="1" thickBot="1" x14ac:dyDescent="0.3">
      <c r="A3" s="14"/>
      <c r="B3" s="14"/>
      <c r="C3" s="50" t="s">
        <v>237</v>
      </c>
      <c r="D3" s="50" t="s">
        <v>238</v>
      </c>
      <c r="E3" s="128" t="s">
        <v>239</v>
      </c>
      <c r="F3" s="128" t="s">
        <v>240</v>
      </c>
      <c r="H3" s="336"/>
      <c r="L3" s="337"/>
      <c r="M3" s="337"/>
      <c r="N3" s="14" t="s">
        <v>1386</v>
      </c>
      <c r="O3" s="14" t="s">
        <v>1386</v>
      </c>
      <c r="P3" s="21" t="s">
        <v>1386</v>
      </c>
      <c r="Q3" s="14" t="s">
        <v>1387</v>
      </c>
      <c r="R3" s="21" t="s">
        <v>1388</v>
      </c>
      <c r="S3" s="14" t="s">
        <v>1387</v>
      </c>
      <c r="U3" s="63" t="s">
        <v>546</v>
      </c>
      <c r="V3" s="85" t="b">
        <v>1</v>
      </c>
    </row>
    <row r="4" spans="1:25" x14ac:dyDescent="0.25">
      <c r="C4" s="265" t="s">
        <v>618</v>
      </c>
      <c r="D4" s="266" t="s">
        <v>1</v>
      </c>
      <c r="E4" s="15" t="s">
        <v>2</v>
      </c>
      <c r="F4" s="23" t="s">
        <v>802</v>
      </c>
      <c r="G4" s="65" t="str">
        <f>IF(LEFT(F4,3)="2.5", MID(F4,7,2),LEFT(F4,2))</f>
        <v>55</v>
      </c>
      <c r="H4" s="14" t="s">
        <v>1379</v>
      </c>
      <c r="I4" s="151"/>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5</v>
      </c>
      <c r="R4" s="21" cm="1">
        <f t="array" ref="R4:R5">_xlfn._xlws.FILTER(_xlfn.UNIQUE(O4:O11),_xlfn.UNIQUE(O4:O11)&lt;&gt;"")</f>
        <v>7.6000000000000005</v>
      </c>
      <c r="S4" s="14">
        <f>COUNTIF(O4:O11,R4)</f>
        <v>5</v>
      </c>
      <c r="U4" s="2" t="s">
        <v>545</v>
      </c>
      <c r="V4" s="2" t="s">
        <v>553</v>
      </c>
      <c r="X4" s="332" t="s">
        <v>1326</v>
      </c>
      <c r="Y4" s="333"/>
    </row>
    <row r="5" spans="1:25" ht="15.75" thickBot="1" x14ac:dyDescent="0.3">
      <c r="C5" s="267" t="s">
        <v>619</v>
      </c>
      <c r="D5" s="268" t="s">
        <v>5</v>
      </c>
      <c r="E5" s="14" t="s">
        <v>6</v>
      </c>
      <c r="F5" s="17" t="s">
        <v>780</v>
      </c>
      <c r="G5" s="65" t="str">
        <f t="shared" ref="G5:G68" si="0">IF(LEFT(F5,3)="2.5", MID(F5,7,2),LEFT(F5,2))</f>
        <v>51</v>
      </c>
      <c r="H5" s="2" t="s">
        <v>1379</v>
      </c>
      <c r="I5" s="152"/>
      <c r="J5" s="153"/>
      <c r="K5" s="153"/>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c r="X5" s="334"/>
      <c r="Y5" s="335"/>
    </row>
    <row r="6" spans="1:25" x14ac:dyDescent="0.25">
      <c r="C6" s="267" t="s">
        <v>406</v>
      </c>
      <c r="D6" s="268"/>
      <c r="E6" s="14" t="s">
        <v>671</v>
      </c>
      <c r="F6" s="17"/>
      <c r="G6" s="65" t="str">
        <f t="shared" si="0"/>
        <v/>
      </c>
      <c r="H6" s="2"/>
      <c r="I6" s="153"/>
      <c r="J6" s="153"/>
      <c r="K6" s="153"/>
      <c r="M6" s="21" t="str">
        <v>49</v>
      </c>
      <c r="U6" s="32" t="s">
        <v>548</v>
      </c>
      <c r="V6" s="35" t="b">
        <v>1</v>
      </c>
      <c r="X6" s="53"/>
      <c r="Y6" s="53"/>
    </row>
    <row r="7" spans="1:25" x14ac:dyDescent="0.25">
      <c r="C7" s="267" t="s">
        <v>620</v>
      </c>
      <c r="D7" s="268" t="s">
        <v>9</v>
      </c>
      <c r="E7" s="14" t="s">
        <v>10</v>
      </c>
      <c r="F7" s="17" t="s">
        <v>779</v>
      </c>
      <c r="G7" s="65" t="str">
        <f t="shared" si="0"/>
        <v>51</v>
      </c>
      <c r="H7" s="2" t="s">
        <v>1379</v>
      </c>
      <c r="I7" s="154"/>
      <c r="J7" s="153"/>
      <c r="K7" s="153"/>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1:25" x14ac:dyDescent="0.25">
      <c r="C8" s="267" t="s">
        <v>621</v>
      </c>
      <c r="D8" s="268" t="s">
        <v>13</v>
      </c>
      <c r="E8" s="14" t="s">
        <v>14</v>
      </c>
      <c r="F8" s="17" t="s">
        <v>769</v>
      </c>
      <c r="G8" s="65" t="str">
        <f t="shared" si="0"/>
        <v>49</v>
      </c>
      <c r="H8" s="2" t="s">
        <v>1379</v>
      </c>
      <c r="I8" s="155"/>
      <c r="J8" s="153"/>
      <c r="K8" s="153"/>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1:25" x14ac:dyDescent="0.25">
      <c r="C9" s="267" t="s">
        <v>622</v>
      </c>
      <c r="D9" s="268" t="s">
        <v>17</v>
      </c>
      <c r="E9" s="14" t="s">
        <v>18</v>
      </c>
      <c r="F9" s="17" t="s">
        <v>738</v>
      </c>
      <c r="G9" s="65" t="str">
        <f t="shared" si="0"/>
        <v>47</v>
      </c>
      <c r="H9" s="2" t="s">
        <v>1379</v>
      </c>
      <c r="I9" s="155"/>
      <c r="J9" s="153"/>
      <c r="K9" s="153"/>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1:25" x14ac:dyDescent="0.25">
      <c r="C10" s="267" t="s">
        <v>623</v>
      </c>
      <c r="D10" s="268" t="s">
        <v>104</v>
      </c>
      <c r="E10" s="14" t="s">
        <v>105</v>
      </c>
      <c r="F10" s="17" t="s">
        <v>801</v>
      </c>
      <c r="G10" s="65" t="str">
        <f t="shared" si="0"/>
        <v>55</v>
      </c>
      <c r="H10" s="2" t="s">
        <v>1379</v>
      </c>
      <c r="I10" s="155"/>
      <c r="J10" s="153"/>
      <c r="K10" s="153"/>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25">
      <c r="C11" s="269" t="s">
        <v>623</v>
      </c>
      <c r="D11" s="270" t="s">
        <v>104</v>
      </c>
      <c r="E11" s="270" t="s">
        <v>105</v>
      </c>
      <c r="F11" s="271" t="s">
        <v>1274</v>
      </c>
      <c r="G11" s="65" t="str">
        <f t="shared" si="0"/>
        <v>55</v>
      </c>
      <c r="H11" s="2" t="s">
        <v>1379</v>
      </c>
      <c r="I11" s="152"/>
      <c r="J11" s="153"/>
      <c r="K11" s="153"/>
      <c r="L11" s="14" t="str" cm="1">
        <f t="array" ref="L11">INDEX(Cable_L!$B$3:$B$77,MATCH(1,COUNTIFS($G11,Cable_L!$A$3:$A$77,$H11,Cable_L!$C$3:$C$77),0))</f>
        <v>4b</v>
      </c>
      <c r="U11" s="2" t="s">
        <v>552</v>
      </c>
      <c r="V11" s="2" t="s">
        <v>553</v>
      </c>
      <c r="W11" s="2" t="s">
        <v>422</v>
      </c>
      <c r="Y11" s="2" t="s">
        <v>1283</v>
      </c>
    </row>
    <row r="12" spans="1:25" x14ac:dyDescent="0.25">
      <c r="C12" s="272" t="s">
        <v>406</v>
      </c>
      <c r="D12" s="273"/>
      <c r="E12" s="19" t="s">
        <v>672</v>
      </c>
      <c r="F12" s="20"/>
      <c r="G12" s="65" t="str">
        <f t="shared" si="0"/>
        <v/>
      </c>
      <c r="H12" s="2"/>
      <c r="I12" s="153"/>
      <c r="J12" s="153"/>
      <c r="K12" s="153"/>
    </row>
    <row r="13" spans="1:25" x14ac:dyDescent="0.25">
      <c r="C13" s="268"/>
      <c r="D13" s="268"/>
      <c r="E13" s="14"/>
      <c r="F13" s="14"/>
      <c r="G13" s="65" t="str">
        <f t="shared" si="0"/>
        <v/>
      </c>
      <c r="H13" s="2"/>
      <c r="I13" s="153"/>
      <c r="J13" s="153"/>
      <c r="K13" s="153"/>
    </row>
    <row r="14" spans="1:25" x14ac:dyDescent="0.25">
      <c r="C14" s="274" t="s">
        <v>624</v>
      </c>
      <c r="D14" s="275" t="s">
        <v>21</v>
      </c>
      <c r="E14" s="5" t="s">
        <v>617</v>
      </c>
      <c r="F14" s="6" t="s">
        <v>800</v>
      </c>
      <c r="G14" s="65" t="str">
        <f t="shared" si="0"/>
        <v>55</v>
      </c>
      <c r="H14" s="2" t="s">
        <v>1379</v>
      </c>
      <c r="I14" s="154"/>
      <c r="J14" s="153"/>
      <c r="K14" s="153"/>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c r="W14" s="2" t="s">
        <v>432</v>
      </c>
    </row>
    <row r="15" spans="1:25" x14ac:dyDescent="0.25">
      <c r="C15" s="276" t="s">
        <v>624</v>
      </c>
      <c r="D15" s="277" t="s">
        <v>21</v>
      </c>
      <c r="E15" s="277" t="s">
        <v>617</v>
      </c>
      <c r="F15" s="278" t="s">
        <v>1275</v>
      </c>
      <c r="G15" s="65" t="str">
        <f t="shared" si="0"/>
        <v>55</v>
      </c>
      <c r="H15" s="2" t="s">
        <v>1379</v>
      </c>
      <c r="I15" s="155"/>
      <c r="J15" s="153"/>
      <c r="K15" s="153"/>
      <c r="L15" s="14" t="str" cm="1">
        <f t="array" ref="L15">INDEX(Cable_L!$B$3:$B$77,MATCH(1,COUNTIFS($G15,Cable_L!$A$3:$A$77,$H15,Cable_L!$C$3:$C$77),0))</f>
        <v>4b</v>
      </c>
      <c r="P15" s="21">
        <v>8.3999999999999986</v>
      </c>
      <c r="Q15" s="14">
        <f>COUNTIF(N14:N25,P15)</f>
        <v>1</v>
      </c>
      <c r="R15" s="21">
        <v>8</v>
      </c>
      <c r="S15" s="14">
        <f>COUNTIF(O14:O25,R15)</f>
        <v>1</v>
      </c>
      <c r="W15" s="2" t="s">
        <v>422</v>
      </c>
      <c r="Y15" s="2" t="s">
        <v>1283</v>
      </c>
    </row>
    <row r="16" spans="1:25" x14ac:dyDescent="0.25">
      <c r="C16" s="279" t="s">
        <v>625</v>
      </c>
      <c r="D16" s="280" t="s">
        <v>24</v>
      </c>
      <c r="E16" s="2" t="s">
        <v>25</v>
      </c>
      <c r="F16" s="8" t="s">
        <v>491</v>
      </c>
      <c r="G16" s="65" t="str">
        <f t="shared" si="0"/>
        <v>51</v>
      </c>
      <c r="H16" s="2" t="s">
        <v>1379</v>
      </c>
      <c r="I16" s="155"/>
      <c r="J16" s="153"/>
      <c r="K16" s="153"/>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5" x14ac:dyDescent="0.25">
      <c r="C17" s="279" t="s">
        <v>626</v>
      </c>
      <c r="D17" s="280" t="s">
        <v>28</v>
      </c>
      <c r="E17" s="2" t="s">
        <v>29</v>
      </c>
      <c r="F17" s="8" t="s">
        <v>764</v>
      </c>
      <c r="G17" s="65" t="str">
        <f t="shared" si="0"/>
        <v>49</v>
      </c>
      <c r="H17" s="2" t="s">
        <v>1379</v>
      </c>
      <c r="I17" s="155"/>
      <c r="J17" s="153"/>
      <c r="K17" s="153"/>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279" t="s">
        <v>627</v>
      </c>
      <c r="D18" s="280" t="s">
        <v>32</v>
      </c>
      <c r="E18" s="2" t="s">
        <v>33</v>
      </c>
      <c r="F18" s="8" t="s">
        <v>797</v>
      </c>
      <c r="G18" s="65" t="str">
        <f t="shared" si="0"/>
        <v>53</v>
      </c>
      <c r="H18" s="2" t="s">
        <v>1379</v>
      </c>
      <c r="I18" s="155"/>
      <c r="J18" s="153"/>
      <c r="K18" s="153"/>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25">
      <c r="C19" s="276" t="s">
        <v>627</v>
      </c>
      <c r="D19" s="280" t="s">
        <v>32</v>
      </c>
      <c r="E19" s="277" t="s">
        <v>33</v>
      </c>
      <c r="F19" s="278" t="s">
        <v>1268</v>
      </c>
      <c r="G19" s="65" t="str">
        <f t="shared" si="0"/>
        <v>53</v>
      </c>
      <c r="H19" s="2" t="s">
        <v>1379</v>
      </c>
      <c r="I19" s="155"/>
      <c r="J19" s="153"/>
      <c r="K19" s="153"/>
      <c r="L19" s="14" t="str" cm="1">
        <f t="array" ref="L19">INDEX(Cable_L!$B$3:$B$77,MATCH(1,COUNTIFS($G19,Cable_L!$A$3:$A$77,$H19,Cable_L!$C$3:$C$77),0))</f>
        <v>4b</v>
      </c>
      <c r="M19" s="21" t="str">
        <v>49</v>
      </c>
      <c r="W19" s="2" t="s">
        <v>422</v>
      </c>
      <c r="Y19" s="2" t="s">
        <v>1283</v>
      </c>
    </row>
    <row r="20" spans="3:25" x14ac:dyDescent="0.25">
      <c r="C20" s="279" t="s">
        <v>628</v>
      </c>
      <c r="D20" s="280" t="s">
        <v>36</v>
      </c>
      <c r="E20" s="2" t="s">
        <v>37</v>
      </c>
      <c r="F20" s="8" t="s">
        <v>766</v>
      </c>
      <c r="G20" s="65" t="str">
        <f t="shared" si="0"/>
        <v>49</v>
      </c>
      <c r="H20" s="2" t="s">
        <v>1379</v>
      </c>
      <c r="I20" s="155"/>
      <c r="J20" s="153"/>
      <c r="K20" s="153"/>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279" t="s">
        <v>629</v>
      </c>
      <c r="D21" s="280" t="s">
        <v>40</v>
      </c>
      <c r="E21" s="2" t="s">
        <v>41</v>
      </c>
      <c r="F21" s="8" t="s">
        <v>737</v>
      </c>
      <c r="G21" s="65" t="str">
        <f t="shared" si="0"/>
        <v>47</v>
      </c>
      <c r="H21" s="2" t="s">
        <v>1379</v>
      </c>
      <c r="I21" s="155"/>
      <c r="J21" s="153"/>
      <c r="K21" s="156"/>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279" t="s">
        <v>630</v>
      </c>
      <c r="D22" s="280" t="s">
        <v>88</v>
      </c>
      <c r="E22" s="2" t="s">
        <v>89</v>
      </c>
      <c r="F22" s="8" t="s">
        <v>794</v>
      </c>
      <c r="G22" s="65" t="str">
        <f t="shared" si="0"/>
        <v>53</v>
      </c>
      <c r="H22" s="2" t="s">
        <v>1379</v>
      </c>
      <c r="I22" s="155"/>
      <c r="J22" s="153"/>
      <c r="K22" s="153"/>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25">
      <c r="C23" s="276" t="s">
        <v>630</v>
      </c>
      <c r="D23" s="277" t="s">
        <v>88</v>
      </c>
      <c r="E23" s="277" t="s">
        <v>89</v>
      </c>
      <c r="F23" s="278" t="s">
        <v>1267</v>
      </c>
      <c r="G23" s="65" t="str">
        <f t="shared" si="0"/>
        <v>53</v>
      </c>
      <c r="H23" s="2" t="s">
        <v>1379</v>
      </c>
      <c r="I23" s="155"/>
      <c r="J23" s="153"/>
      <c r="K23" s="153"/>
      <c r="L23" s="14" t="str" cm="1">
        <f t="array" ref="L23">INDEX(Cable_L!$B$3:$B$77,MATCH(1,COUNTIFS($G23,Cable_L!$A$3:$A$77,$H23,Cable_L!$C$3:$C$77),0))</f>
        <v>4b</v>
      </c>
      <c r="W23" s="2" t="s">
        <v>422</v>
      </c>
      <c r="Y23" s="2" t="s">
        <v>1283</v>
      </c>
    </row>
    <row r="24" spans="3:25" x14ac:dyDescent="0.25">
      <c r="C24" s="279" t="s">
        <v>631</v>
      </c>
      <c r="D24" s="280" t="s">
        <v>92</v>
      </c>
      <c r="E24" s="2" t="s">
        <v>93</v>
      </c>
      <c r="F24" s="8" t="s">
        <v>796</v>
      </c>
      <c r="G24" s="65" t="str">
        <f t="shared" si="0"/>
        <v>53</v>
      </c>
      <c r="H24" s="2" t="s">
        <v>1379</v>
      </c>
      <c r="I24" s="155"/>
      <c r="J24" s="153"/>
      <c r="K24" s="153"/>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25">
      <c r="C25" s="281" t="s">
        <v>631</v>
      </c>
      <c r="D25" s="282" t="s">
        <v>92</v>
      </c>
      <c r="E25" s="282" t="s">
        <v>93</v>
      </c>
      <c r="F25" s="283" t="s">
        <v>1269</v>
      </c>
      <c r="G25" s="65" t="str">
        <f t="shared" si="0"/>
        <v>53</v>
      </c>
      <c r="H25" s="2" t="s">
        <v>1379</v>
      </c>
      <c r="I25" s="152"/>
      <c r="J25" s="153"/>
      <c r="K25" s="153"/>
      <c r="L25" s="14" t="str" cm="1">
        <f t="array" ref="L25">INDEX(Cable_L!$B$3:$B$77,MATCH(1,COUNTIFS($G25,Cable_L!$A$3:$A$77,$H25,Cable_L!$C$3:$C$77),0))</f>
        <v>4b</v>
      </c>
      <c r="W25" s="2" t="s">
        <v>422</v>
      </c>
      <c r="Y25" s="2" t="s">
        <v>1283</v>
      </c>
    </row>
    <row r="26" spans="3:25" x14ac:dyDescent="0.25">
      <c r="C26" s="280"/>
      <c r="D26" s="280"/>
      <c r="G26" s="65" t="str">
        <f t="shared" si="0"/>
        <v/>
      </c>
      <c r="H26" s="2"/>
      <c r="I26" s="153"/>
      <c r="J26" s="153"/>
      <c r="K26" s="153"/>
    </row>
    <row r="27" spans="3:25" x14ac:dyDescent="0.25">
      <c r="C27" s="274" t="s">
        <v>632</v>
      </c>
      <c r="D27" s="275" t="s">
        <v>44</v>
      </c>
      <c r="E27" s="5" t="s">
        <v>45</v>
      </c>
      <c r="F27" s="6" t="s">
        <v>810</v>
      </c>
      <c r="G27" s="65" t="str">
        <f t="shared" si="0"/>
        <v>54</v>
      </c>
      <c r="H27" s="2" t="s">
        <v>1379</v>
      </c>
      <c r="I27" s="154"/>
      <c r="J27" s="153"/>
      <c r="K27" s="153"/>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W27" s="2" t="s">
        <v>432</v>
      </c>
    </row>
    <row r="28" spans="3:25" x14ac:dyDescent="0.25">
      <c r="C28" s="276" t="s">
        <v>632</v>
      </c>
      <c r="D28" s="277" t="s">
        <v>44</v>
      </c>
      <c r="E28" s="277" t="s">
        <v>45</v>
      </c>
      <c r="F28" s="278" t="s">
        <v>1272</v>
      </c>
      <c r="G28" s="65" t="str">
        <f t="shared" si="0"/>
        <v>54</v>
      </c>
      <c r="H28" s="2" t="s">
        <v>1379</v>
      </c>
      <c r="I28" s="155"/>
      <c r="J28" s="153"/>
      <c r="K28" s="153"/>
      <c r="L28" s="14" t="str" cm="1">
        <f t="array" ref="L28">INDEX(Cable_L!$B$3:$B$77,MATCH(1,COUNTIFS($G28,Cable_L!$A$3:$A$77,$H28,Cable_L!$C$3:$C$77),0))</f>
        <v>4b</v>
      </c>
      <c r="W28" s="2" t="s">
        <v>422</v>
      </c>
      <c r="Y28" s="2" t="s">
        <v>1283</v>
      </c>
    </row>
    <row r="29" spans="3:25" x14ac:dyDescent="0.25">
      <c r="C29" s="279" t="s">
        <v>633</v>
      </c>
      <c r="D29" s="280" t="s">
        <v>48</v>
      </c>
      <c r="E29" s="2" t="s">
        <v>49</v>
      </c>
      <c r="F29" s="8" t="s">
        <v>781</v>
      </c>
      <c r="G29" s="65" t="str">
        <f t="shared" si="0"/>
        <v>51</v>
      </c>
      <c r="H29" s="2" t="s">
        <v>1379</v>
      </c>
      <c r="I29" s="155"/>
      <c r="J29" s="153"/>
      <c r="K29" s="153"/>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279" t="s">
        <v>634</v>
      </c>
      <c r="D30" s="280" t="s">
        <v>52</v>
      </c>
      <c r="E30" s="2" t="s">
        <v>53</v>
      </c>
      <c r="F30" s="8" t="s">
        <v>763</v>
      </c>
      <c r="G30" s="65" t="str">
        <f t="shared" si="0"/>
        <v>49</v>
      </c>
      <c r="H30" s="2" t="s">
        <v>1379</v>
      </c>
      <c r="I30" s="155"/>
      <c r="J30" s="153"/>
      <c r="K30" s="153"/>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279" t="s">
        <v>635</v>
      </c>
      <c r="D31" s="280" t="s">
        <v>56</v>
      </c>
      <c r="E31" s="2" t="s">
        <v>57</v>
      </c>
      <c r="F31" s="8" t="s">
        <v>798</v>
      </c>
      <c r="G31" s="65" t="str">
        <f t="shared" si="0"/>
        <v>54</v>
      </c>
      <c r="H31" s="2" t="s">
        <v>1379</v>
      </c>
      <c r="I31" s="155"/>
      <c r="J31" s="153"/>
      <c r="K31" s="153"/>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25">
      <c r="C32" s="276" t="s">
        <v>635</v>
      </c>
      <c r="D32" s="277" t="s">
        <v>56</v>
      </c>
      <c r="E32" s="277" t="s">
        <v>57</v>
      </c>
      <c r="F32" s="278" t="s">
        <v>1271</v>
      </c>
      <c r="G32" s="65" t="str">
        <f t="shared" si="0"/>
        <v>54</v>
      </c>
      <c r="H32" s="2" t="s">
        <v>1379</v>
      </c>
      <c r="I32" s="155"/>
      <c r="J32" s="153"/>
      <c r="K32" s="153"/>
      <c r="L32" s="14" t="str" cm="1">
        <f t="array" ref="L32">INDEX(Cable_L!$B$3:$B$77,MATCH(1,COUNTIFS($G32,Cable_L!$A$3:$A$77,$H32,Cable_L!$C$3:$C$77),0))</f>
        <v>4b</v>
      </c>
      <c r="W32" s="2" t="s">
        <v>422</v>
      </c>
      <c r="Y32" s="2" t="s">
        <v>1283</v>
      </c>
    </row>
    <row r="33" spans="2:25" x14ac:dyDescent="0.25">
      <c r="C33" s="279" t="s">
        <v>636</v>
      </c>
      <c r="D33" s="280" t="s">
        <v>60</v>
      </c>
      <c r="E33" s="2" t="s">
        <v>61</v>
      </c>
      <c r="F33" s="8" t="s">
        <v>795</v>
      </c>
      <c r="G33" s="65" t="str">
        <f t="shared" si="0"/>
        <v>53</v>
      </c>
      <c r="H33" s="2" t="s">
        <v>1379</v>
      </c>
      <c r="I33" s="155"/>
      <c r="J33" s="153"/>
      <c r="K33" s="153"/>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25">
      <c r="C34" s="276" t="s">
        <v>636</v>
      </c>
      <c r="D34" s="277" t="s">
        <v>60</v>
      </c>
      <c r="E34" s="277" t="s">
        <v>61</v>
      </c>
      <c r="F34" s="278" t="s">
        <v>1266</v>
      </c>
      <c r="G34" s="65" t="str">
        <f t="shared" si="0"/>
        <v>53</v>
      </c>
      <c r="H34" s="2" t="s">
        <v>1379</v>
      </c>
      <c r="I34" s="155"/>
      <c r="J34" s="153"/>
      <c r="K34" s="153"/>
      <c r="L34" s="14" t="str" cm="1">
        <f t="array" ref="L34">INDEX(Cable_L!$B$3:$B$77,MATCH(1,COUNTIFS($G34,Cable_L!$A$3:$A$77,$H34,Cable_L!$C$3:$C$77),0))</f>
        <v>4b</v>
      </c>
      <c r="W34" s="2" t="s">
        <v>422</v>
      </c>
      <c r="Y34" s="2" t="s">
        <v>1283</v>
      </c>
    </row>
    <row r="35" spans="2:25" x14ac:dyDescent="0.25">
      <c r="C35" s="279" t="s">
        <v>637</v>
      </c>
      <c r="D35" s="280" t="s">
        <v>64</v>
      </c>
      <c r="E35" s="2" t="s">
        <v>65</v>
      </c>
      <c r="F35" s="8" t="s">
        <v>765</v>
      </c>
      <c r="G35" s="65" t="str">
        <f t="shared" si="0"/>
        <v>49</v>
      </c>
      <c r="H35" s="2" t="s">
        <v>1379</v>
      </c>
      <c r="I35" s="155"/>
      <c r="J35" s="153"/>
      <c r="K35" s="153"/>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279" t="s">
        <v>638</v>
      </c>
      <c r="D36" s="280" t="s">
        <v>96</v>
      </c>
      <c r="E36" s="2" t="s">
        <v>97</v>
      </c>
      <c r="F36" s="8" t="s">
        <v>811</v>
      </c>
      <c r="G36" s="65" t="str">
        <f t="shared" si="0"/>
        <v>54</v>
      </c>
      <c r="H36" s="2" t="s">
        <v>1379</v>
      </c>
      <c r="I36" s="155"/>
      <c r="J36" s="153"/>
      <c r="K36" s="153"/>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25">
      <c r="C37" s="276" t="s">
        <v>638</v>
      </c>
      <c r="D37" s="277" t="s">
        <v>96</v>
      </c>
      <c r="E37" s="277" t="s">
        <v>97</v>
      </c>
      <c r="F37" s="278" t="s">
        <v>1273</v>
      </c>
      <c r="G37" s="65" t="str">
        <f t="shared" si="0"/>
        <v>54</v>
      </c>
      <c r="H37" s="2" t="s">
        <v>1379</v>
      </c>
      <c r="I37" s="155"/>
      <c r="J37" s="153"/>
      <c r="K37" s="153"/>
      <c r="L37" s="14" t="str" cm="1">
        <f t="array" ref="L37">INDEX(Cable_L!$B$3:$B$77,MATCH(1,COUNTIFS($G37,Cable_L!$A$3:$A$77,$H37,Cable_L!$C$3:$C$77),0))</f>
        <v>4b</v>
      </c>
      <c r="W37" s="2" t="s">
        <v>422</v>
      </c>
      <c r="Y37" s="2" t="s">
        <v>1283</v>
      </c>
    </row>
    <row r="38" spans="2:25" x14ac:dyDescent="0.25">
      <c r="C38" s="279" t="s">
        <v>639</v>
      </c>
      <c r="D38" s="280" t="s">
        <v>100</v>
      </c>
      <c r="E38" s="2" t="s">
        <v>101</v>
      </c>
      <c r="F38" s="8" t="s">
        <v>799</v>
      </c>
      <c r="G38" s="65" t="str">
        <f t="shared" si="0"/>
        <v>54</v>
      </c>
      <c r="H38" s="2" t="s">
        <v>1379</v>
      </c>
      <c r="I38" s="155"/>
      <c r="J38" s="153"/>
      <c r="K38" s="153"/>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25">
      <c r="C39" s="281" t="s">
        <v>639</v>
      </c>
      <c r="D39" s="282" t="s">
        <v>100</v>
      </c>
      <c r="E39" s="282" t="s">
        <v>101</v>
      </c>
      <c r="F39" s="283" t="s">
        <v>1270</v>
      </c>
      <c r="G39" s="65" t="str">
        <f t="shared" si="0"/>
        <v>54</v>
      </c>
      <c r="H39" s="2" t="s">
        <v>1379</v>
      </c>
      <c r="I39" s="155"/>
      <c r="J39" s="153"/>
      <c r="K39" s="153"/>
      <c r="L39" s="14" t="str" cm="1">
        <f t="array" ref="L39">INDEX(Cable_L!$B$3:$B$77,MATCH(1,COUNTIFS($G39,Cable_L!$A$3:$A$77,$H39,Cable_L!$C$3:$C$77),0))</f>
        <v>4b</v>
      </c>
      <c r="W39" s="2" t="s">
        <v>422</v>
      </c>
      <c r="Y39" s="2" t="s">
        <v>1283</v>
      </c>
    </row>
    <row r="40" spans="2:25" x14ac:dyDescent="0.25">
      <c r="C40" s="280"/>
      <c r="D40" s="280"/>
      <c r="G40" s="65" t="str">
        <f t="shared" si="0"/>
        <v/>
      </c>
    </row>
    <row r="41" spans="2:25" x14ac:dyDescent="0.25">
      <c r="C41" s="265" t="s">
        <v>640</v>
      </c>
      <c r="D41" s="266" t="s">
        <v>68</v>
      </c>
      <c r="E41" s="15" t="s">
        <v>69</v>
      </c>
      <c r="F41" s="6" t="s">
        <v>735</v>
      </c>
      <c r="G41" s="65" t="str">
        <f t="shared" si="0"/>
        <v>47</v>
      </c>
      <c r="H41" s="2" t="s">
        <v>1357</v>
      </c>
      <c r="I41" s="156"/>
      <c r="J41" s="153"/>
      <c r="K41" s="155"/>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267" t="s">
        <v>641</v>
      </c>
      <c r="D42" s="268" t="s">
        <v>72</v>
      </c>
      <c r="E42" s="14" t="s">
        <v>73</v>
      </c>
      <c r="F42" s="8" t="s">
        <v>736</v>
      </c>
      <c r="G42" s="65" t="str">
        <f t="shared" si="0"/>
        <v>47</v>
      </c>
      <c r="H42" s="2" t="s">
        <v>1357</v>
      </c>
      <c r="I42" s="157"/>
      <c r="J42" s="153"/>
      <c r="K42" s="152"/>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267" t="s">
        <v>642</v>
      </c>
      <c r="D43" s="268" t="s">
        <v>76</v>
      </c>
      <c r="E43" s="14" t="s">
        <v>77</v>
      </c>
      <c r="F43" s="8" t="s">
        <v>739</v>
      </c>
      <c r="G43" s="65" t="str">
        <f t="shared" si="0"/>
        <v>47</v>
      </c>
      <c r="H43" s="2" t="s">
        <v>1357</v>
      </c>
      <c r="I43" s="156"/>
      <c r="J43" s="153"/>
      <c r="K43" s="155"/>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267" t="s">
        <v>643</v>
      </c>
      <c r="D44" s="268" t="s">
        <v>80</v>
      </c>
      <c r="E44" s="14" t="s">
        <v>81</v>
      </c>
      <c r="F44" s="8" t="s">
        <v>767</v>
      </c>
      <c r="G44" s="65" t="str">
        <f t="shared" si="0"/>
        <v>49</v>
      </c>
      <c r="H44" s="2" t="s">
        <v>1379</v>
      </c>
      <c r="I44" s="156"/>
      <c r="J44" s="155"/>
      <c r="K44" s="155"/>
      <c r="L44" s="14" t="str" cm="1">
        <f t="array" ref="L44">INDEX(Cable_L!$B$3:$B$77,MATCH(1,COUNTIFS($G44,Cable_L!$A$3:$A$77,$H44,Cable_L!$C$3:$C$77),0))</f>
        <v>4b</v>
      </c>
      <c r="N44" s="99">
        <v>8</v>
      </c>
      <c r="O44" s="99">
        <v>8</v>
      </c>
      <c r="W44" s="149" t="s">
        <v>1427</v>
      </c>
    </row>
    <row r="45" spans="2:25" x14ac:dyDescent="0.25">
      <c r="C45" s="267" t="s">
        <v>644</v>
      </c>
      <c r="D45" s="268" t="s">
        <v>84</v>
      </c>
      <c r="E45" s="14" t="s">
        <v>85</v>
      </c>
      <c r="F45" s="8" t="s">
        <v>741</v>
      </c>
      <c r="G45" s="65" t="str">
        <f t="shared" si="0"/>
        <v>47</v>
      </c>
      <c r="H45" s="2" t="s">
        <v>1357</v>
      </c>
      <c r="I45" s="156"/>
      <c r="J45" s="153"/>
      <c r="K45" s="154"/>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267" t="s">
        <v>406</v>
      </c>
      <c r="D46" s="268"/>
      <c r="E46" s="14" t="s">
        <v>1303</v>
      </c>
      <c r="F46" s="8"/>
      <c r="G46" s="65" t="str">
        <f t="shared" si="0"/>
        <v/>
      </c>
      <c r="H46" s="2"/>
      <c r="I46" s="153"/>
      <c r="J46" s="153"/>
      <c r="K46" s="153"/>
    </row>
    <row r="47" spans="2:25" x14ac:dyDescent="0.25">
      <c r="C47" s="267" t="s">
        <v>406</v>
      </c>
      <c r="D47" s="268"/>
      <c r="E47" s="14" t="s">
        <v>1304</v>
      </c>
      <c r="F47" s="8"/>
      <c r="G47" s="65" t="str">
        <f t="shared" si="0"/>
        <v/>
      </c>
      <c r="H47" s="2"/>
      <c r="I47" s="153"/>
      <c r="J47" s="153"/>
      <c r="K47" s="153"/>
    </row>
    <row r="48" spans="2:25" x14ac:dyDescent="0.25">
      <c r="C48" s="272" t="s">
        <v>406</v>
      </c>
      <c r="D48" s="273"/>
      <c r="E48" s="19" t="s">
        <v>1305</v>
      </c>
      <c r="F48" s="11"/>
      <c r="G48" s="65" t="str">
        <f t="shared" si="0"/>
        <v/>
      </c>
      <c r="H48" s="2"/>
      <c r="I48" s="153"/>
      <c r="J48" s="153"/>
      <c r="K48" s="153"/>
    </row>
    <row r="49" spans="3:19" x14ac:dyDescent="0.25">
      <c r="C49" s="268"/>
      <c r="D49" s="268"/>
      <c r="E49" s="14"/>
      <c r="G49" s="65" t="str">
        <f t="shared" si="0"/>
        <v/>
      </c>
      <c r="H49" s="2"/>
      <c r="I49" s="153"/>
      <c r="J49" s="153"/>
      <c r="K49" s="153"/>
    </row>
    <row r="50" spans="3:19" x14ac:dyDescent="0.25">
      <c r="C50" s="274" t="s">
        <v>645</v>
      </c>
      <c r="D50" s="275" t="s">
        <v>1</v>
      </c>
      <c r="E50" s="5" t="s">
        <v>108</v>
      </c>
      <c r="F50" s="6" t="s">
        <v>804</v>
      </c>
      <c r="G50" s="65" t="str">
        <f t="shared" si="0"/>
        <v>56</v>
      </c>
      <c r="H50" s="2" t="s">
        <v>1379</v>
      </c>
      <c r="I50" s="155"/>
      <c r="J50" s="153"/>
      <c r="K50" s="153"/>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267" t="s">
        <v>646</v>
      </c>
      <c r="D51" s="268" t="s">
        <v>5</v>
      </c>
      <c r="E51" s="2" t="s">
        <v>111</v>
      </c>
      <c r="F51" s="8" t="s">
        <v>783</v>
      </c>
      <c r="G51" s="65" t="str">
        <f t="shared" si="0"/>
        <v>51</v>
      </c>
      <c r="H51" s="2" t="s">
        <v>1379</v>
      </c>
      <c r="I51" s="152"/>
      <c r="J51" s="153"/>
      <c r="K51" s="153"/>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67" t="s">
        <v>406</v>
      </c>
      <c r="D52" s="268"/>
      <c r="E52" s="2" t="s">
        <v>673</v>
      </c>
      <c r="F52" s="8"/>
      <c r="G52" s="65" t="str">
        <f t="shared" si="0"/>
        <v/>
      </c>
      <c r="H52" s="2"/>
      <c r="I52" s="153"/>
      <c r="J52" s="153"/>
      <c r="K52" s="153"/>
      <c r="M52" s="21" t="str">
        <v>49</v>
      </c>
    </row>
    <row r="53" spans="3:19" x14ac:dyDescent="0.25">
      <c r="C53" s="267" t="s">
        <v>647</v>
      </c>
      <c r="D53" s="268" t="s">
        <v>9</v>
      </c>
      <c r="E53" s="2" t="s">
        <v>114</v>
      </c>
      <c r="F53" s="8" t="s">
        <v>782</v>
      </c>
      <c r="G53" s="65" t="str">
        <f t="shared" si="0"/>
        <v>51</v>
      </c>
      <c r="H53" s="2" t="s">
        <v>1379</v>
      </c>
      <c r="I53" s="154"/>
      <c r="J53" s="153"/>
      <c r="K53" s="153"/>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67" t="s">
        <v>648</v>
      </c>
      <c r="D54" s="268" t="s">
        <v>13</v>
      </c>
      <c r="E54" s="2" t="s">
        <v>117</v>
      </c>
      <c r="F54" s="8" t="s">
        <v>770</v>
      </c>
      <c r="G54" s="65" t="str">
        <f t="shared" si="0"/>
        <v>49</v>
      </c>
      <c r="H54" s="2" t="s">
        <v>1379</v>
      </c>
      <c r="I54" s="155"/>
      <c r="J54" s="153"/>
      <c r="K54" s="153"/>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67" t="s">
        <v>649</v>
      </c>
      <c r="D55" s="268" t="s">
        <v>17</v>
      </c>
      <c r="E55" s="2" t="s">
        <v>120</v>
      </c>
      <c r="F55" s="8" t="s">
        <v>745</v>
      </c>
      <c r="G55" s="65" t="str">
        <f t="shared" si="0"/>
        <v>48</v>
      </c>
      <c r="H55" s="2" t="s">
        <v>1379</v>
      </c>
      <c r="I55" s="155"/>
      <c r="J55" s="153"/>
      <c r="K55" s="156"/>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67" t="s">
        <v>406</v>
      </c>
      <c r="D56" s="268"/>
      <c r="E56" s="2" t="s">
        <v>1306</v>
      </c>
      <c r="F56" s="8"/>
      <c r="G56" s="65" t="str">
        <f t="shared" si="0"/>
        <v/>
      </c>
      <c r="H56" s="2"/>
      <c r="I56" s="153"/>
      <c r="J56" s="153"/>
      <c r="K56" s="153"/>
    </row>
    <row r="57" spans="3:19" x14ac:dyDescent="0.25">
      <c r="C57" s="272" t="s">
        <v>406</v>
      </c>
      <c r="D57" s="273"/>
      <c r="E57" s="10" t="s">
        <v>1307</v>
      </c>
      <c r="F57" s="11"/>
      <c r="G57" s="65" t="str">
        <f t="shared" si="0"/>
        <v/>
      </c>
      <c r="H57" s="2"/>
      <c r="I57" s="153"/>
      <c r="J57" s="153"/>
      <c r="K57" s="153"/>
    </row>
    <row r="58" spans="3:19" x14ac:dyDescent="0.25">
      <c r="C58" s="268"/>
      <c r="D58" s="268"/>
      <c r="G58" s="65" t="str">
        <f t="shared" si="0"/>
        <v/>
      </c>
      <c r="H58" s="2"/>
      <c r="I58" s="153"/>
      <c r="J58" s="153"/>
      <c r="K58" s="153"/>
    </row>
    <row r="59" spans="3:19" x14ac:dyDescent="0.25">
      <c r="C59" s="274" t="s">
        <v>650</v>
      </c>
      <c r="D59" s="275" t="s">
        <v>21</v>
      </c>
      <c r="E59" s="5" t="s">
        <v>123</v>
      </c>
      <c r="F59" s="6" t="s">
        <v>803</v>
      </c>
      <c r="G59" s="65" t="str">
        <f t="shared" si="0"/>
        <v>56</v>
      </c>
      <c r="H59" s="2" t="s">
        <v>1379</v>
      </c>
      <c r="I59" s="155"/>
      <c r="J59" s="153"/>
      <c r="K59" s="153"/>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79" t="s">
        <v>651</v>
      </c>
      <c r="D60" s="280" t="s">
        <v>24</v>
      </c>
      <c r="E60" s="2" t="s">
        <v>126</v>
      </c>
      <c r="F60" s="8" t="s">
        <v>784</v>
      </c>
      <c r="G60" s="65" t="str">
        <f t="shared" si="0"/>
        <v>51</v>
      </c>
      <c r="H60" s="2" t="s">
        <v>1379</v>
      </c>
      <c r="I60" s="155"/>
      <c r="J60" s="153"/>
      <c r="K60" s="153"/>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79" t="s">
        <v>652</v>
      </c>
      <c r="D61" s="280" t="s">
        <v>28</v>
      </c>
      <c r="E61" s="2" t="s">
        <v>129</v>
      </c>
      <c r="F61" s="8" t="s">
        <v>772</v>
      </c>
      <c r="G61" s="65" t="str">
        <f t="shared" si="0"/>
        <v>50</v>
      </c>
      <c r="H61" s="2" t="s">
        <v>1379</v>
      </c>
      <c r="I61" s="155"/>
      <c r="J61" s="153"/>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79" t="s">
        <v>653</v>
      </c>
      <c r="D62" s="280" t="s">
        <v>32</v>
      </c>
      <c r="E62" s="2" t="s">
        <v>132</v>
      </c>
      <c r="F62" s="8" t="s">
        <v>787</v>
      </c>
      <c r="G62" s="65" t="str">
        <f t="shared" si="0"/>
        <v>52</v>
      </c>
      <c r="H62" s="2" t="s">
        <v>1379</v>
      </c>
      <c r="I62" s="155"/>
      <c r="J62" s="153"/>
      <c r="K62" s="153"/>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79" t="s">
        <v>654</v>
      </c>
      <c r="D63" s="280" t="s">
        <v>36</v>
      </c>
      <c r="E63" s="2" t="s">
        <v>135</v>
      </c>
      <c r="F63" s="8" t="s">
        <v>774</v>
      </c>
      <c r="G63" s="65" t="str">
        <f t="shared" si="0"/>
        <v>50</v>
      </c>
      <c r="H63" s="2" t="s">
        <v>1379</v>
      </c>
      <c r="I63" s="155"/>
      <c r="J63" s="153"/>
      <c r="K63" s="153"/>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79" t="s">
        <v>655</v>
      </c>
      <c r="D64" s="280" t="s">
        <v>40</v>
      </c>
      <c r="E64" s="2" t="s">
        <v>138</v>
      </c>
      <c r="F64" s="8" t="s">
        <v>744</v>
      </c>
      <c r="G64" s="65" t="str">
        <f t="shared" si="0"/>
        <v>48</v>
      </c>
      <c r="H64" s="2" t="s">
        <v>1379</v>
      </c>
      <c r="I64" s="155"/>
      <c r="J64" s="153"/>
      <c r="K64" s="156"/>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267" t="s">
        <v>406</v>
      </c>
      <c r="D65" s="280"/>
      <c r="E65" s="2" t="s">
        <v>1308</v>
      </c>
      <c r="F65" s="8"/>
      <c r="G65" s="65" t="str">
        <f t="shared" si="0"/>
        <v/>
      </c>
      <c r="H65" s="2"/>
      <c r="I65" s="153"/>
      <c r="J65" s="153"/>
      <c r="K65" s="153"/>
    </row>
    <row r="66" spans="2:23" x14ac:dyDescent="0.25">
      <c r="C66" s="272" t="s">
        <v>406</v>
      </c>
      <c r="D66" s="284"/>
      <c r="E66" s="10" t="s">
        <v>1309</v>
      </c>
      <c r="F66" s="11"/>
      <c r="G66" s="65" t="str">
        <f t="shared" si="0"/>
        <v/>
      </c>
      <c r="H66" s="2"/>
      <c r="I66" s="153"/>
      <c r="J66" s="153"/>
      <c r="K66" s="153"/>
    </row>
    <row r="67" spans="2:23" x14ac:dyDescent="0.25">
      <c r="C67" s="280"/>
      <c r="D67" s="280"/>
      <c r="G67" s="65" t="str">
        <f t="shared" si="0"/>
        <v/>
      </c>
      <c r="H67" s="2"/>
      <c r="I67" s="153"/>
      <c r="J67" s="153"/>
      <c r="K67" s="153"/>
    </row>
    <row r="68" spans="2:23" x14ac:dyDescent="0.25">
      <c r="C68" s="274" t="s">
        <v>656</v>
      </c>
      <c r="D68" s="275" t="s">
        <v>44</v>
      </c>
      <c r="E68" s="5" t="s">
        <v>141</v>
      </c>
      <c r="F68" s="6" t="s">
        <v>805</v>
      </c>
      <c r="G68" s="65" t="str">
        <f t="shared" si="0"/>
        <v>56</v>
      </c>
      <c r="H68" s="2" t="s">
        <v>1379</v>
      </c>
      <c r="I68" s="155"/>
      <c r="J68" s="153"/>
      <c r="K68" s="153"/>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279" t="s">
        <v>657</v>
      </c>
      <c r="D69" s="280" t="s">
        <v>48</v>
      </c>
      <c r="E69" s="2" t="s">
        <v>145</v>
      </c>
      <c r="F69" s="8" t="s">
        <v>785</v>
      </c>
      <c r="G69" s="65" t="str">
        <f t="shared" ref="G69:G110" si="1">IF(LEFT(F69,3)="2.5", MID(F69,7,2),LEFT(F69,2))</f>
        <v>51</v>
      </c>
      <c r="H69" s="2" t="s">
        <v>1379</v>
      </c>
      <c r="I69" s="155"/>
      <c r="J69" s="153"/>
      <c r="K69" s="153"/>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279" t="s">
        <v>658</v>
      </c>
      <c r="D70" s="280" t="s">
        <v>52</v>
      </c>
      <c r="E70" s="2" t="s">
        <v>148</v>
      </c>
      <c r="F70" s="8" t="s">
        <v>771</v>
      </c>
      <c r="G70" s="65" t="str">
        <f t="shared" si="1"/>
        <v>50</v>
      </c>
      <c r="H70" s="2" t="s">
        <v>1379</v>
      </c>
      <c r="I70" s="155"/>
      <c r="J70" s="153"/>
      <c r="K70" s="153"/>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279" t="s">
        <v>659</v>
      </c>
      <c r="D71" s="280" t="s">
        <v>56</v>
      </c>
      <c r="E71" s="2" t="s">
        <v>151</v>
      </c>
      <c r="F71" s="8" t="s">
        <v>789</v>
      </c>
      <c r="G71" s="65" t="str">
        <f t="shared" si="1"/>
        <v>52</v>
      </c>
      <c r="H71" s="2" t="s">
        <v>1379</v>
      </c>
      <c r="I71" s="155"/>
      <c r="J71" s="153"/>
      <c r="K71" s="153"/>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279" t="s">
        <v>660</v>
      </c>
      <c r="D72" s="280" t="s">
        <v>60</v>
      </c>
      <c r="E72" s="2" t="s">
        <v>154</v>
      </c>
      <c r="F72" s="8" t="s">
        <v>786</v>
      </c>
      <c r="G72" s="65" t="str">
        <f t="shared" si="1"/>
        <v>52</v>
      </c>
      <c r="H72" s="2" t="s">
        <v>1379</v>
      </c>
      <c r="I72" s="155"/>
      <c r="J72" s="153"/>
      <c r="K72" s="153"/>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279" t="s">
        <v>661</v>
      </c>
      <c r="D73" s="280" t="s">
        <v>64</v>
      </c>
      <c r="E73" s="2" t="s">
        <v>157</v>
      </c>
      <c r="F73" s="8" t="s">
        <v>773</v>
      </c>
      <c r="G73" s="65" t="str">
        <f t="shared" si="1"/>
        <v>50</v>
      </c>
      <c r="H73" s="2" t="s">
        <v>1379</v>
      </c>
      <c r="I73" s="155"/>
      <c r="J73" s="153"/>
      <c r="K73" s="153"/>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267" t="s">
        <v>406</v>
      </c>
      <c r="D74" s="280"/>
      <c r="E74" s="2" t="s">
        <v>1310</v>
      </c>
      <c r="F74" s="8"/>
      <c r="G74" s="65" t="str">
        <f t="shared" si="1"/>
        <v/>
      </c>
      <c r="H74" s="2"/>
      <c r="I74" s="153"/>
      <c r="J74" s="153"/>
      <c r="K74" s="153"/>
    </row>
    <row r="75" spans="2:23" x14ac:dyDescent="0.25">
      <c r="C75" s="272" t="s">
        <v>406</v>
      </c>
      <c r="D75" s="284"/>
      <c r="E75" s="10" t="s">
        <v>1311</v>
      </c>
      <c r="F75" s="11"/>
      <c r="G75" s="65" t="str">
        <f t="shared" si="1"/>
        <v/>
      </c>
      <c r="H75" s="2"/>
      <c r="I75" s="153"/>
      <c r="J75" s="153"/>
      <c r="K75" s="153"/>
    </row>
    <row r="76" spans="2:23" x14ac:dyDescent="0.25">
      <c r="C76" s="280"/>
      <c r="D76" s="280"/>
      <c r="G76" s="65" t="str">
        <f t="shared" si="1"/>
        <v/>
      </c>
      <c r="H76" s="2"/>
      <c r="I76" s="153"/>
      <c r="J76" s="153"/>
      <c r="K76" s="153"/>
    </row>
    <row r="77" spans="2:23" x14ac:dyDescent="0.25">
      <c r="C77" s="274" t="s">
        <v>662</v>
      </c>
      <c r="D77" s="285" t="s">
        <v>160</v>
      </c>
      <c r="E77" s="5" t="s">
        <v>161</v>
      </c>
      <c r="F77" s="6" t="s">
        <v>742</v>
      </c>
      <c r="G77" s="65" t="str">
        <f t="shared" si="1"/>
        <v>48</v>
      </c>
      <c r="H77" s="2" t="s">
        <v>1357</v>
      </c>
      <c r="I77" s="156"/>
      <c r="J77" s="153"/>
      <c r="K77" s="155"/>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279" t="s">
        <v>663</v>
      </c>
      <c r="D78" s="286" t="s">
        <v>164</v>
      </c>
      <c r="E78" s="2" t="s">
        <v>165</v>
      </c>
      <c r="F78" s="8" t="s">
        <v>743</v>
      </c>
      <c r="G78" s="65" t="str">
        <f t="shared" si="1"/>
        <v>48</v>
      </c>
      <c r="H78" s="2" t="s">
        <v>1357</v>
      </c>
      <c r="I78" s="156"/>
      <c r="J78" s="153"/>
      <c r="K78" s="155"/>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279" t="s">
        <v>664</v>
      </c>
      <c r="D79" s="286" t="s">
        <v>168</v>
      </c>
      <c r="E79" s="2" t="s">
        <v>169</v>
      </c>
      <c r="F79" s="8" t="s">
        <v>740</v>
      </c>
      <c r="G79" s="65" t="str">
        <f t="shared" si="1"/>
        <v>47</v>
      </c>
      <c r="H79" s="2" t="s">
        <v>1357</v>
      </c>
      <c r="I79" s="156"/>
      <c r="J79" s="153"/>
      <c r="K79" s="155"/>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279" t="s">
        <v>665</v>
      </c>
      <c r="D80" s="286" t="s">
        <v>172</v>
      </c>
      <c r="E80" s="2" t="s">
        <v>173</v>
      </c>
      <c r="F80" s="8" t="s">
        <v>768</v>
      </c>
      <c r="G80" s="65" t="str">
        <f t="shared" si="1"/>
        <v>49</v>
      </c>
      <c r="H80" s="2" t="s">
        <v>1379</v>
      </c>
      <c r="I80" s="156"/>
      <c r="J80" s="155"/>
      <c r="K80" s="155"/>
      <c r="L80" s="14" t="str" cm="1">
        <f t="array" ref="L80">INDEX(Cable_L!$B$3:$B$77,MATCH(1,COUNTIFS($G80,Cable_L!$A$3:$A$77,$H80,Cable_L!$C$3:$C$77),0))</f>
        <v>4b</v>
      </c>
      <c r="M80" s="21" t="str">
        <v>49</v>
      </c>
      <c r="N80" s="99">
        <v>8</v>
      </c>
      <c r="O80" s="99">
        <v>8</v>
      </c>
      <c r="W80" s="149" t="s">
        <v>1427</v>
      </c>
    </row>
    <row r="81" spans="3:19" x14ac:dyDescent="0.25">
      <c r="C81" s="267" t="s">
        <v>406</v>
      </c>
      <c r="D81" s="280"/>
      <c r="E81" s="2" t="s">
        <v>1312</v>
      </c>
      <c r="F81" s="8"/>
      <c r="G81" s="65" t="str">
        <f t="shared" si="1"/>
        <v/>
      </c>
      <c r="H81" s="2"/>
      <c r="I81" s="153"/>
      <c r="J81" s="153"/>
      <c r="K81" s="153"/>
    </row>
    <row r="82" spans="3:19" x14ac:dyDescent="0.25">
      <c r="C82" s="267" t="s">
        <v>406</v>
      </c>
      <c r="D82" s="280"/>
      <c r="E82" s="2" t="s">
        <v>1313</v>
      </c>
      <c r="F82" s="8"/>
      <c r="G82" s="65" t="str">
        <f t="shared" si="1"/>
        <v/>
      </c>
      <c r="H82" s="2"/>
      <c r="I82" s="153"/>
      <c r="J82" s="153"/>
      <c r="K82" s="153"/>
    </row>
    <row r="83" spans="3:19" x14ac:dyDescent="0.25">
      <c r="C83" s="267" t="s">
        <v>406</v>
      </c>
      <c r="D83" s="280"/>
      <c r="E83" s="2" t="s">
        <v>1314</v>
      </c>
      <c r="F83" s="8"/>
      <c r="G83" s="65" t="str">
        <f t="shared" si="1"/>
        <v/>
      </c>
      <c r="H83" s="2"/>
      <c r="I83" s="153"/>
      <c r="J83" s="153"/>
      <c r="K83" s="153"/>
    </row>
    <row r="84" spans="3:19" x14ac:dyDescent="0.25">
      <c r="C84" s="272" t="s">
        <v>406</v>
      </c>
      <c r="D84" s="284"/>
      <c r="E84" s="10" t="s">
        <v>1315</v>
      </c>
      <c r="F84" s="11"/>
      <c r="G84" s="65" t="str">
        <f t="shared" si="1"/>
        <v/>
      </c>
      <c r="H84" s="2"/>
      <c r="I84" s="153"/>
      <c r="J84" s="153"/>
      <c r="K84" s="153"/>
    </row>
    <row r="85" spans="3:19" x14ac:dyDescent="0.25">
      <c r="C85" s="280"/>
      <c r="D85" s="280"/>
      <c r="G85" s="65" t="str">
        <f t="shared" si="1"/>
        <v/>
      </c>
      <c r="H85" s="2"/>
      <c r="I85" s="153"/>
      <c r="J85" s="153"/>
      <c r="K85" s="153"/>
    </row>
    <row r="86" spans="3:19" x14ac:dyDescent="0.25">
      <c r="C86" s="274" t="s">
        <v>746</v>
      </c>
      <c r="D86" s="275" t="s">
        <v>21</v>
      </c>
      <c r="E86" s="5" t="s">
        <v>191</v>
      </c>
      <c r="F86" s="6" t="s">
        <v>806</v>
      </c>
      <c r="G86" s="65" t="str">
        <f t="shared" si="1"/>
        <v>56</v>
      </c>
      <c r="H86" s="2" t="s">
        <v>1379</v>
      </c>
      <c r="I86" s="155"/>
      <c r="J86" s="153"/>
      <c r="K86" s="153"/>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79" t="s">
        <v>747</v>
      </c>
      <c r="D87" s="280" t="s">
        <v>24</v>
      </c>
      <c r="E87" s="2" t="s">
        <v>193</v>
      </c>
      <c r="F87" s="8" t="s">
        <v>792</v>
      </c>
      <c r="G87" s="65" t="str">
        <f t="shared" si="1"/>
        <v>52</v>
      </c>
      <c r="H87" s="2" t="s">
        <v>1379</v>
      </c>
      <c r="I87" s="155"/>
      <c r="J87" s="153"/>
      <c r="K87" s="153"/>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79" t="s">
        <v>748</v>
      </c>
      <c r="D88" s="280" t="s">
        <v>28</v>
      </c>
      <c r="E88" s="2" t="s">
        <v>196</v>
      </c>
      <c r="F88" s="8" t="s">
        <v>776</v>
      </c>
      <c r="G88" s="65" t="str">
        <f t="shared" si="1"/>
        <v>50</v>
      </c>
      <c r="H88" s="2" t="s">
        <v>1379</v>
      </c>
      <c r="I88" s="155"/>
      <c r="J88" s="153"/>
      <c r="K88" s="153"/>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79" t="s">
        <v>749</v>
      </c>
      <c r="D89" s="280" t="s">
        <v>32</v>
      </c>
      <c r="E89" s="2" t="s">
        <v>199</v>
      </c>
      <c r="F89" s="8" t="s">
        <v>791</v>
      </c>
      <c r="G89" s="65" t="str">
        <f t="shared" si="1"/>
        <v>52</v>
      </c>
      <c r="H89" s="2" t="s">
        <v>1379</v>
      </c>
      <c r="I89" s="155"/>
      <c r="J89" s="153"/>
      <c r="K89" s="153"/>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79" t="s">
        <v>750</v>
      </c>
      <c r="D90" s="280" t="s">
        <v>36</v>
      </c>
      <c r="E90" s="2" t="s">
        <v>202</v>
      </c>
      <c r="F90" s="8" t="s">
        <v>778</v>
      </c>
      <c r="G90" s="65" t="str">
        <f t="shared" si="1"/>
        <v>50</v>
      </c>
      <c r="H90" s="2" t="s">
        <v>1379</v>
      </c>
      <c r="I90" s="155"/>
      <c r="J90" s="153"/>
      <c r="K90" s="153"/>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79" t="s">
        <v>751</v>
      </c>
      <c r="D91" s="280" t="s">
        <v>40</v>
      </c>
      <c r="E91" s="2" t="s">
        <v>205</v>
      </c>
      <c r="F91" s="8" t="s">
        <v>762</v>
      </c>
      <c r="G91" s="65" t="str">
        <f t="shared" si="1"/>
        <v>48</v>
      </c>
      <c r="H91" s="2" t="s">
        <v>1379</v>
      </c>
      <c r="I91" s="155"/>
      <c r="J91" s="153"/>
      <c r="K91" s="156"/>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67" t="s">
        <v>406</v>
      </c>
      <c r="D92" s="280"/>
      <c r="E92" s="2" t="s">
        <v>1318</v>
      </c>
      <c r="F92" s="8"/>
      <c r="G92" s="65" t="str">
        <f t="shared" si="1"/>
        <v/>
      </c>
      <c r="H92" s="2"/>
      <c r="I92" s="153"/>
      <c r="J92" s="153"/>
      <c r="K92" s="153"/>
    </row>
    <row r="93" spans="3:19" x14ac:dyDescent="0.25">
      <c r="C93" s="272" t="s">
        <v>406</v>
      </c>
      <c r="D93" s="284"/>
      <c r="E93" s="10" t="s">
        <v>1319</v>
      </c>
      <c r="F93" s="11"/>
      <c r="G93" s="65" t="str">
        <f t="shared" si="1"/>
        <v/>
      </c>
      <c r="H93" s="2"/>
      <c r="I93" s="153"/>
      <c r="J93" s="153"/>
      <c r="K93" s="153"/>
    </row>
    <row r="94" spans="3:19" x14ac:dyDescent="0.25">
      <c r="C94" s="280"/>
      <c r="D94" s="280"/>
      <c r="G94" s="65" t="str">
        <f t="shared" si="1"/>
        <v/>
      </c>
      <c r="H94" s="2"/>
      <c r="I94" s="153"/>
      <c r="J94" s="153"/>
      <c r="K94" s="153"/>
    </row>
    <row r="95" spans="3:19" x14ac:dyDescent="0.25">
      <c r="C95" s="274" t="s">
        <v>752</v>
      </c>
      <c r="D95" s="275" t="s">
        <v>44</v>
      </c>
      <c r="E95" s="5" t="s">
        <v>208</v>
      </c>
      <c r="F95" s="6" t="s">
        <v>807</v>
      </c>
      <c r="G95" s="65" t="str">
        <f t="shared" si="1"/>
        <v>56</v>
      </c>
      <c r="H95" s="2" t="s">
        <v>1379</v>
      </c>
      <c r="I95" s="155"/>
      <c r="J95" s="153"/>
      <c r="K95" s="153"/>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79" t="s">
        <v>753</v>
      </c>
      <c r="D96" s="280" t="s">
        <v>48</v>
      </c>
      <c r="E96" s="2" t="s">
        <v>211</v>
      </c>
      <c r="F96" s="8" t="s">
        <v>788</v>
      </c>
      <c r="G96" s="65" t="str">
        <f t="shared" si="1"/>
        <v>52</v>
      </c>
      <c r="H96" s="2" t="s">
        <v>1379</v>
      </c>
      <c r="I96" s="155"/>
      <c r="J96" s="153"/>
      <c r="K96" s="153"/>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79" t="s">
        <v>754</v>
      </c>
      <c r="D97" s="280" t="s">
        <v>52</v>
      </c>
      <c r="E97" s="2" t="s">
        <v>214</v>
      </c>
      <c r="F97" s="8" t="s">
        <v>775</v>
      </c>
      <c r="G97" s="65" t="str">
        <f t="shared" si="1"/>
        <v>50</v>
      </c>
      <c r="H97" s="2" t="s">
        <v>1379</v>
      </c>
      <c r="I97" s="155"/>
      <c r="J97" s="153"/>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79" t="s">
        <v>755</v>
      </c>
      <c r="D98" s="280" t="s">
        <v>56</v>
      </c>
      <c r="E98" s="2" t="s">
        <v>217</v>
      </c>
      <c r="F98" s="8" t="s">
        <v>793</v>
      </c>
      <c r="G98" s="65" t="str">
        <f t="shared" si="1"/>
        <v>52</v>
      </c>
      <c r="H98" s="2" t="s">
        <v>1379</v>
      </c>
      <c r="I98" s="155"/>
      <c r="J98" s="153"/>
      <c r="K98" s="153"/>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79" t="s">
        <v>756</v>
      </c>
      <c r="D99" s="280" t="s">
        <v>60</v>
      </c>
      <c r="E99" s="2" t="s">
        <v>220</v>
      </c>
      <c r="F99" s="8" t="s">
        <v>790</v>
      </c>
      <c r="G99" s="65" t="str">
        <f t="shared" si="1"/>
        <v>52</v>
      </c>
      <c r="H99" s="2" t="s">
        <v>1379</v>
      </c>
      <c r="I99" s="155"/>
      <c r="J99" s="153"/>
      <c r="K99" s="153"/>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79" t="s">
        <v>757</v>
      </c>
      <c r="D100" s="280" t="s">
        <v>64</v>
      </c>
      <c r="E100" s="2" t="s">
        <v>223</v>
      </c>
      <c r="F100" s="8" t="s">
        <v>777</v>
      </c>
      <c r="G100" s="65" t="str">
        <f t="shared" si="1"/>
        <v>50</v>
      </c>
      <c r="H100" s="2" t="s">
        <v>1379</v>
      </c>
      <c r="I100" s="155"/>
      <c r="J100" s="153"/>
      <c r="K100" s="153"/>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67" t="s">
        <v>406</v>
      </c>
      <c r="D101" s="280"/>
      <c r="E101" s="2" t="s">
        <v>1320</v>
      </c>
      <c r="F101" s="8"/>
      <c r="G101" s="65" t="str">
        <f t="shared" si="1"/>
        <v/>
      </c>
    </row>
    <row r="102" spans="3:19" x14ac:dyDescent="0.25">
      <c r="C102" s="272" t="s">
        <v>406</v>
      </c>
      <c r="D102" s="284"/>
      <c r="E102" s="10" t="s">
        <v>1321</v>
      </c>
      <c r="F102" s="11"/>
      <c r="G102" s="65" t="str">
        <f t="shared" si="1"/>
        <v/>
      </c>
      <c r="H102" s="2"/>
      <c r="I102" s="153"/>
      <c r="J102" s="153"/>
      <c r="K102" s="153"/>
    </row>
    <row r="103" spans="3:19" x14ac:dyDescent="0.25">
      <c r="C103" s="268"/>
      <c r="D103" s="268"/>
      <c r="E103" s="14"/>
      <c r="G103" s="65" t="str">
        <f t="shared" si="1"/>
        <v/>
      </c>
      <c r="H103" s="2"/>
      <c r="I103" s="153"/>
      <c r="J103" s="153"/>
      <c r="K103" s="153"/>
    </row>
    <row r="104" spans="3:19" x14ac:dyDescent="0.25">
      <c r="C104" s="351" t="s">
        <v>1353</v>
      </c>
      <c r="D104" s="351"/>
      <c r="E104" s="351"/>
      <c r="F104" s="351"/>
      <c r="G104" s="65" t="str">
        <f t="shared" si="1"/>
        <v/>
      </c>
      <c r="H104" s="2"/>
      <c r="I104" s="153"/>
      <c r="J104" s="153"/>
      <c r="K104" s="153"/>
    </row>
    <row r="105" spans="3:19" x14ac:dyDescent="0.25">
      <c r="C105" s="280"/>
      <c r="D105" s="280"/>
      <c r="G105" s="65" t="str">
        <f t="shared" si="1"/>
        <v/>
      </c>
    </row>
    <row r="106" spans="3:19" x14ac:dyDescent="0.25">
      <c r="C106" s="274" t="s">
        <v>758</v>
      </c>
      <c r="D106" s="285" t="s">
        <v>160</v>
      </c>
      <c r="E106" s="5" t="s">
        <v>226</v>
      </c>
      <c r="F106" s="6" t="s">
        <v>760</v>
      </c>
      <c r="G106" s="65" t="str">
        <f t="shared" si="1"/>
        <v>48</v>
      </c>
      <c r="H106" s="2" t="s">
        <v>1357</v>
      </c>
      <c r="I106" s="156"/>
      <c r="J106" s="153"/>
      <c r="K106" s="158"/>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279" t="s">
        <v>759</v>
      </c>
      <c r="D107" s="286" t="s">
        <v>164</v>
      </c>
      <c r="E107" s="2" t="s">
        <v>229</v>
      </c>
      <c r="F107" s="8" t="s">
        <v>761</v>
      </c>
      <c r="G107" s="65" t="str">
        <f t="shared" si="1"/>
        <v>48</v>
      </c>
      <c r="H107" s="2" t="s">
        <v>1357</v>
      </c>
      <c r="I107" s="156"/>
      <c r="J107" s="153"/>
      <c r="K107" s="158"/>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267" t="s">
        <v>406</v>
      </c>
      <c r="D108" s="280"/>
      <c r="E108" s="2" t="s">
        <v>232</v>
      </c>
      <c r="F108" s="8"/>
      <c r="G108" s="65" t="str">
        <f t="shared" si="1"/>
        <v/>
      </c>
    </row>
    <row r="109" spans="3:19" x14ac:dyDescent="0.25">
      <c r="C109" s="267" t="s">
        <v>406</v>
      </c>
      <c r="D109" s="280"/>
      <c r="E109" s="2" t="s">
        <v>235</v>
      </c>
      <c r="F109" s="8"/>
      <c r="G109" s="65" t="str">
        <f t="shared" si="1"/>
        <v/>
      </c>
      <c r="H109" s="2"/>
      <c r="I109" s="153"/>
      <c r="J109" s="153"/>
      <c r="K109" s="153"/>
    </row>
    <row r="110" spans="3:19" x14ac:dyDescent="0.25">
      <c r="C110" s="267" t="s">
        <v>406</v>
      </c>
      <c r="D110" s="280"/>
      <c r="E110" s="2" t="s">
        <v>1322</v>
      </c>
      <c r="F110" s="8"/>
      <c r="G110" s="65" t="str">
        <f t="shared" si="1"/>
        <v/>
      </c>
      <c r="H110" s="2"/>
      <c r="I110" s="153"/>
      <c r="J110" s="153"/>
      <c r="K110" s="153"/>
    </row>
    <row r="111" spans="3:19" x14ac:dyDescent="0.25">
      <c r="C111" s="267" t="s">
        <v>406</v>
      </c>
      <c r="D111" s="280"/>
      <c r="E111" s="2" t="s">
        <v>1323</v>
      </c>
      <c r="F111" s="8"/>
      <c r="G111" s="65"/>
    </row>
    <row r="112" spans="3:19" x14ac:dyDescent="0.25">
      <c r="C112" s="267" t="s">
        <v>406</v>
      </c>
      <c r="D112" s="280"/>
      <c r="E112" s="2" t="s">
        <v>1324</v>
      </c>
      <c r="F112" s="8"/>
      <c r="G112" s="65"/>
    </row>
    <row r="113" spans="3:17" x14ac:dyDescent="0.25">
      <c r="C113" s="272" t="s">
        <v>406</v>
      </c>
      <c r="D113" s="284"/>
      <c r="E113" s="10" t="s">
        <v>1325</v>
      </c>
      <c r="F113" s="11"/>
      <c r="G113" s="65"/>
    </row>
    <row r="115" spans="3:17" x14ac:dyDescent="0.25">
      <c r="G115" s="65"/>
    </row>
    <row r="116" spans="3:17" ht="18.75" x14ac:dyDescent="0.25">
      <c r="C116" s="40" t="s">
        <v>1302</v>
      </c>
      <c r="G116" s="65"/>
      <c r="M116" s="105" t="s">
        <v>1409</v>
      </c>
      <c r="Q116" s="21"/>
    </row>
    <row r="117" spans="3:17" ht="18.75" x14ac:dyDescent="0.3">
      <c r="C117" s="24" t="s">
        <v>406</v>
      </c>
      <c r="D117" s="24"/>
      <c r="E117" s="14"/>
      <c r="F117" s="2" t="s">
        <v>1264</v>
      </c>
      <c r="G117" s="65"/>
      <c r="M117" s="106"/>
      <c r="N117" s="130" t="s">
        <v>1379</v>
      </c>
      <c r="O117" s="127" t="s">
        <v>1401</v>
      </c>
      <c r="Q117" s="21"/>
    </row>
    <row r="118" spans="3:17" ht="18.75" x14ac:dyDescent="0.25">
      <c r="C118" s="32" t="s">
        <v>406</v>
      </c>
      <c r="F118" s="2" t="s">
        <v>1265</v>
      </c>
      <c r="G118" s="65"/>
      <c r="N118" s="132" cm="1">
        <f t="array" ref="N118:N120">_xlfn._xlws.SORT(_xlfn._xlws.FILTER(_xlfn.UNIQUE($N$4:$N$113),_xlfn.UNIQUE($N$4:$N$113)&lt;&gt;""))</f>
        <v>7.8000000000000007</v>
      </c>
      <c r="O118" s="133">
        <f>COUNTIFS($N$4:$N$113,"=" &amp; N118,$H$4:$H$113,"grn")</f>
        <v>46</v>
      </c>
      <c r="Q118" s="21"/>
    </row>
    <row r="119" spans="3:17" ht="18.75" x14ac:dyDescent="0.25">
      <c r="C119" s="32" t="s">
        <v>406</v>
      </c>
      <c r="F119" s="14" t="s">
        <v>1276</v>
      </c>
      <c r="G119" s="65"/>
      <c r="M119" s="13"/>
      <c r="N119" s="118">
        <v>8</v>
      </c>
      <c r="O119" s="119">
        <f t="shared" ref="O119:O120" si="2">COUNTIFS($N$4:$N$113,"=" &amp; N119,$H$4:$H$113,"grn")</f>
        <v>2</v>
      </c>
      <c r="Q119" s="21"/>
    </row>
    <row r="120" spans="3:17" ht="18.75" x14ac:dyDescent="0.25">
      <c r="C120" s="32" t="s">
        <v>406</v>
      </c>
      <c r="F120" s="14" t="s">
        <v>1277</v>
      </c>
      <c r="G120" s="65"/>
      <c r="M120" s="13"/>
      <c r="N120" s="134">
        <v>8.3999999999999986</v>
      </c>
      <c r="O120" s="135">
        <f t="shared" si="2"/>
        <v>5</v>
      </c>
      <c r="Q120" s="21"/>
    </row>
    <row r="121" spans="3:17" ht="18.75" x14ac:dyDescent="0.25">
      <c r="C121" s="32" t="s">
        <v>406</v>
      </c>
      <c r="F121" s="14" t="s">
        <v>1278</v>
      </c>
      <c r="G121" s="65"/>
      <c r="M121" s="13"/>
      <c r="N121" s="113"/>
      <c r="O121" s="114"/>
      <c r="Q121" s="21"/>
    </row>
    <row r="122" spans="3:17" ht="18.75" x14ac:dyDescent="0.25">
      <c r="F122" s="2" t="s">
        <v>1281</v>
      </c>
      <c r="G122" s="65"/>
      <c r="M122" s="13"/>
      <c r="N122" s="131" t="s">
        <v>1357</v>
      </c>
      <c r="O122" s="127" t="s">
        <v>1401</v>
      </c>
      <c r="Q122" s="21"/>
    </row>
    <row r="123" spans="3:17" ht="18.75" x14ac:dyDescent="0.25">
      <c r="F123" s="2" t="s">
        <v>807</v>
      </c>
      <c r="N123" s="116" cm="1">
        <f t="array" ref="N123:N125">_xlfn._xlws.SORT(_xlfn._xlws.FILTER(_xlfn.UNIQUE($N$4:$N$113),_xlfn.UNIQUE($N$4:$N$113)&lt;&gt;""))</f>
        <v>7.8000000000000007</v>
      </c>
      <c r="O123" s="117">
        <f>COUNTIFS($N$4:$N$113,"=" &amp; N123,$H$4:$H$113,"yel")</f>
        <v>0</v>
      </c>
      <c r="Q123" s="21"/>
    </row>
    <row r="124" spans="3:17" ht="18.75" x14ac:dyDescent="0.25">
      <c r="F124" s="2" t="s">
        <v>1279</v>
      </c>
      <c r="G124" s="65"/>
      <c r="M124" s="13"/>
      <c r="N124" s="136">
        <v>8</v>
      </c>
      <c r="O124" s="137">
        <f t="shared" ref="O124:O125" si="3">COUNTIFS($N$4:$N$113,"=" &amp; N124,$H$4:$H$113,"yel")</f>
        <v>9</v>
      </c>
      <c r="Q124" s="21"/>
    </row>
    <row r="125" spans="3:17" ht="18.75" x14ac:dyDescent="0.25">
      <c r="F125" s="2" t="s">
        <v>1280</v>
      </c>
      <c r="G125" s="65"/>
      <c r="M125" s="13"/>
      <c r="N125" s="118">
        <v>8.3999999999999986</v>
      </c>
      <c r="O125" s="119">
        <f t="shared" si="3"/>
        <v>0</v>
      </c>
      <c r="Q125" s="21"/>
    </row>
    <row r="126" spans="3:17" ht="18.75" x14ac:dyDescent="0.25">
      <c r="C126" s="24"/>
      <c r="D126" s="24"/>
      <c r="E126" s="14"/>
      <c r="G126" s="65"/>
      <c r="M126" s="13"/>
      <c r="N126" s="113"/>
      <c r="O126" s="114"/>
      <c r="Q126" s="21"/>
    </row>
    <row r="127" spans="3:17" ht="18.75" x14ac:dyDescent="0.25">
      <c r="G127" s="65"/>
      <c r="M127" s="13"/>
      <c r="N127" s="130" t="s">
        <v>1379</v>
      </c>
      <c r="O127" s="127" t="s">
        <v>1402</v>
      </c>
      <c r="Q127" s="21"/>
    </row>
    <row r="128" spans="3:17" ht="18.75" x14ac:dyDescent="0.25">
      <c r="C128" s="24"/>
      <c r="D128" s="24"/>
      <c r="E128" s="14"/>
      <c r="G128" s="65"/>
      <c r="N128" s="132" cm="1">
        <f t="array" ref="N128:N129">_xlfn._xlws.SORT(_xlfn._xlws.FILTER(_xlfn.UNIQUE($O$4:$O$113),_xlfn.UNIQUE($O$4:$O$113)&lt;&gt;""))</f>
        <v>7.6000000000000005</v>
      </c>
      <c r="O128" s="133">
        <f>COUNTIFS($O$4:$O$113,"=" &amp; N128,$H$4:$H$113,"grn")</f>
        <v>46</v>
      </c>
      <c r="Q128" s="21"/>
    </row>
    <row r="129" spans="3:17" ht="18.75" x14ac:dyDescent="0.25">
      <c r="G129" s="65"/>
      <c r="M129" s="13"/>
      <c r="N129" s="134">
        <v>8</v>
      </c>
      <c r="O129" s="135">
        <f>COUNTIFS($O$4:$O$113,"=" &amp; N129,$H$4:$H$113,"grn")</f>
        <v>7</v>
      </c>
      <c r="Q129" s="21"/>
    </row>
    <row r="130" spans="3:17" ht="18.75" x14ac:dyDescent="0.25">
      <c r="C130" s="24"/>
      <c r="D130" s="24"/>
      <c r="G130" s="65"/>
      <c r="M130" s="13"/>
      <c r="N130" s="118"/>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1" t="s">
        <v>1357</v>
      </c>
      <c r="O133" s="127" t="s">
        <v>1402</v>
      </c>
      <c r="Q133" s="21"/>
    </row>
    <row r="134" spans="3:17" ht="18.75" x14ac:dyDescent="0.25">
      <c r="C134" s="24"/>
      <c r="D134" s="24"/>
      <c r="E134" s="14"/>
      <c r="F134" s="14"/>
      <c r="G134" s="65"/>
      <c r="M134" s="13"/>
      <c r="N134" s="116" cm="1">
        <f t="array" ref="N134:N135">_xlfn._xlws.SORT(_xlfn._xlws.FILTER(_xlfn.UNIQUE($O$4:$O$113),_xlfn.UNIQUE($O$4:$O$113)&lt;&gt;""))</f>
        <v>7.6000000000000005</v>
      </c>
      <c r="O134" s="117">
        <f>COUNTIFS($O$4:$O$113,"=" &amp; N134,$H$4:$H$113,"yel")</f>
        <v>0</v>
      </c>
      <c r="Q134" s="21"/>
    </row>
    <row r="135" spans="3:17" ht="18.75" x14ac:dyDescent="0.25">
      <c r="G135" s="65"/>
      <c r="M135" s="13"/>
      <c r="N135" s="136">
        <v>8</v>
      </c>
      <c r="O135" s="137">
        <f>COUNTIFS($O$4:$O$113,"=" &amp; N135,$H$4:$H$113,"yel")</f>
        <v>9</v>
      </c>
      <c r="Q135" s="21"/>
    </row>
    <row r="136" spans="3:17" ht="18.75" x14ac:dyDescent="0.25">
      <c r="G136" s="65"/>
      <c r="M136" s="13"/>
      <c r="N136" s="118"/>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7">
    <mergeCell ref="C2:F2"/>
    <mergeCell ref="X4:Y5"/>
    <mergeCell ref="C104:F104"/>
    <mergeCell ref="H1:H3"/>
    <mergeCell ref="L1:L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350" t="s">
        <v>817</v>
      </c>
      <c r="C1" s="350"/>
      <c r="D1" s="350"/>
      <c r="E1" s="350"/>
      <c r="H1" s="163">
        <f>'Hybrid - IP - True - Stereo'!N1</f>
        <v>0</v>
      </c>
    </row>
    <row r="2" spans="1:13" ht="19.5" customHeight="1" x14ac:dyDescent="0.25">
      <c r="A2" t="str">
        <f>'Hybrid - IP - True - Stereo'!C2</f>
        <v>Stereo Staves - IP - True</v>
      </c>
      <c r="D2" s="14">
        <f>'Hybrid - IP - True - Stereo'!F2</f>
        <v>0</v>
      </c>
      <c r="E2" s="14">
        <f>'Hybrid - IP - True - Stereo'!L2</f>
        <v>0</v>
      </c>
      <c r="H2" s="163" t="str">
        <f>'Hybrid - IP - True - Stereo'!N2</f>
        <v>A-top</v>
      </c>
      <c r="I2" s="163" t="str">
        <f>'Hybrid - IP - True - Stereo'!O2</f>
        <v>C-bot</v>
      </c>
      <c r="K2" s="352" t="s">
        <v>1389</v>
      </c>
      <c r="L2" s="352"/>
      <c r="M2" s="352"/>
    </row>
    <row r="3" spans="1:13" ht="45" customHeight="1" x14ac:dyDescent="0.25">
      <c r="A3" t="str">
        <f>'Hybrid - IP - True - Stereo'!C3</f>
        <v>LVR Name</v>
      </c>
      <c r="B3" s="14" t="s">
        <v>1430</v>
      </c>
      <c r="C3" s="163" t="s">
        <v>1429</v>
      </c>
      <c r="D3" s="14" t="str">
        <f>'Hybrid - IP - True - Stereo'!F3</f>
        <v>LVR ID - Connector - Pin</v>
      </c>
      <c r="E3" s="14">
        <f>'Hybrid - IP - True - Stereo'!L3</f>
        <v>0</v>
      </c>
      <c r="F3" s="163" t="s">
        <v>1431</v>
      </c>
      <c r="H3" s="163" t="str">
        <f>'Hybrid - IP - True - Stereo'!N3</f>
        <v>L (m)</v>
      </c>
      <c r="I3" s="163" t="str">
        <f>'Hybrid - IP - True - Stereo'!O3</f>
        <v>L (m)</v>
      </c>
    </row>
    <row r="4" spans="1:13" ht="45" customHeight="1" x14ac:dyDescent="0.25">
      <c r="A4" t="str">
        <f>'Hybrid - IP - True - Stereo'!C4</f>
        <v>PT_a_alpha_S2M_P1W_LV_SRC/RET</v>
      </c>
      <c r="B4" s="14" t="str">
        <f t="shared" ref="B4:B56" si="0">IF(ISNUMBER(SEARCH("_LV",A4)),LEFT(A4,FIND("_LV",A4)-1),"")</f>
        <v>PT_a_alpha_S2M_P1W</v>
      </c>
      <c r="C4" s="163" t="str">
        <f>'Hybrid - IP - True - Stereo'!E4</f>
        <v>P1 - 1/9</v>
      </c>
      <c r="D4" s="14" t="str">
        <f>'Hybrid - IP - True - Stereo'!F4</f>
        <v>55 - J13 - 8/7</v>
      </c>
      <c r="E4" s="14" t="str">
        <f>'Hybrid - IP - True - Stereo'!L4</f>
        <v>4b</v>
      </c>
      <c r="F4" s="163" t="str">
        <f>CONCATENATE(D4,"   ",E4)</f>
        <v>55 - J13 - 8/7   4b</v>
      </c>
      <c r="H4" s="163">
        <f>'Hybrid - IP - True - Stereo'!N4</f>
        <v>7.8000000000000007</v>
      </c>
      <c r="I4" s="163">
        <f>'Hybrid - IP - True - Stereo'!O4</f>
        <v>7.6000000000000005</v>
      </c>
      <c r="K4" s="151"/>
    </row>
    <row r="5" spans="1:13" ht="45" customHeight="1" x14ac:dyDescent="0.25">
      <c r="A5" t="str">
        <f>'Hybrid - IP - True - Stereo'!C5</f>
        <v>PT_a_alpha_S2M_P2E_LV_SRC/RET</v>
      </c>
      <c r="B5" s="14" t="str">
        <f t="shared" si="0"/>
        <v>PT_a_alpha_S2M_P2E</v>
      </c>
      <c r="C5" s="163" t="str">
        <f>'Hybrid - IP - True - Stereo'!E5</f>
        <v>P1 - 2/10</v>
      </c>
      <c r="D5" s="14" t="str">
        <f>'Hybrid - IP - True - Stereo'!F5</f>
        <v>51 - J12 - 6/5</v>
      </c>
      <c r="E5" s="14" t="str">
        <f>'Hybrid - IP - True - Stereo'!L5</f>
        <v>4b</v>
      </c>
      <c r="F5" s="163" t="str">
        <f t="shared" ref="F5:F58" si="1">CONCATENATE(D5,"   ",E5)</f>
        <v>51 - J12 - 6/5   4b</v>
      </c>
      <c r="H5" s="163">
        <f>'Hybrid - IP - True - Stereo'!N5</f>
        <v>7.8000000000000007</v>
      </c>
      <c r="I5" s="163">
        <f>'Hybrid - IP - True - Stereo'!O5</f>
        <v>7.6000000000000005</v>
      </c>
      <c r="K5" s="152"/>
      <c r="L5" s="153"/>
      <c r="M5" s="153"/>
    </row>
    <row r="6" spans="1:13" ht="45" customHeight="1" x14ac:dyDescent="0.25">
      <c r="A6" t="str">
        <f>'Hybrid - IP - True - Stereo'!C7</f>
        <v>PT_a_alpha_S2S_P1W_LV_SRC/RET</v>
      </c>
      <c r="B6" s="14" t="str">
        <f t="shared" si="0"/>
        <v>PT_a_alpha_S2S_P1W</v>
      </c>
      <c r="C6" s="163" t="str">
        <f>'Hybrid - IP - True - Stereo'!E7</f>
        <v>P1 - 4/12</v>
      </c>
      <c r="D6" s="14" t="str">
        <f>'Hybrid - IP - True - Stereo'!F7</f>
        <v>51 - J12 - 8/7</v>
      </c>
      <c r="E6" s="14" t="str">
        <f>'Hybrid - IP - True - Stereo'!L7</f>
        <v>4b</v>
      </c>
      <c r="F6" s="163" t="str">
        <f t="shared" si="1"/>
        <v>51 - J12 - 8/7   4b</v>
      </c>
      <c r="H6" s="163">
        <f>'Hybrid - IP - True - Stereo'!N7</f>
        <v>7.8000000000000007</v>
      </c>
      <c r="I6" s="163">
        <f>'Hybrid - IP - True - Stereo'!O7</f>
        <v>7.6000000000000005</v>
      </c>
      <c r="K6" s="154"/>
      <c r="L6" s="153"/>
      <c r="M6" s="153"/>
    </row>
    <row r="7" spans="1:13" ht="45" customHeight="1" x14ac:dyDescent="0.25">
      <c r="A7" t="str">
        <f>'Hybrid - IP - True - Stereo'!C8</f>
        <v>PT_a_alpha_S2S_P2E_LV_SRC/RET</v>
      </c>
      <c r="B7" s="14" t="str">
        <f t="shared" si="0"/>
        <v>PT_a_alpha_S2S_P2E</v>
      </c>
      <c r="C7" s="163" t="str">
        <f>'Hybrid - IP - True - Stereo'!E8</f>
        <v>P1 - 5/13</v>
      </c>
      <c r="D7" s="14" t="str">
        <f>'Hybrid - IP - True - Stereo'!F8</f>
        <v>49 - J13 - 4/3</v>
      </c>
      <c r="E7" s="14" t="str">
        <f>'Hybrid - IP - True - Stereo'!L8</f>
        <v>4b</v>
      </c>
      <c r="F7" s="163" t="str">
        <f t="shared" si="1"/>
        <v>49 - J13 - 4/3   4b</v>
      </c>
      <c r="H7" s="163">
        <f>'Hybrid - IP - True - Stereo'!N8</f>
        <v>7.8000000000000007</v>
      </c>
      <c r="I7" s="163">
        <f>'Hybrid - IP - True - Stereo'!O8</f>
        <v>7.6000000000000005</v>
      </c>
      <c r="K7" s="155"/>
      <c r="L7" s="153"/>
      <c r="M7" s="153"/>
    </row>
    <row r="8" spans="1:13" ht="45" customHeight="1" x14ac:dyDescent="0.25">
      <c r="A8" t="str">
        <f>'Hybrid - IP - True - Stereo'!C9</f>
        <v>PT_a_alpha_S2S_P3_LV_SRC/RET</v>
      </c>
      <c r="B8" s="14" t="str">
        <f t="shared" si="0"/>
        <v>PT_a_alpha_S2S_P3</v>
      </c>
      <c r="C8" s="163" t="str">
        <f>'Hybrid - IP - True - Stereo'!E9</f>
        <v>P1 - 6/14</v>
      </c>
      <c r="D8" s="14" t="str">
        <f>'Hybrid - IP - True - Stereo'!F9</f>
        <v>47 - J12 - 2/1</v>
      </c>
      <c r="E8" s="14" t="str">
        <f>'Hybrid - IP - True - Stereo'!L9</f>
        <v>3d</v>
      </c>
      <c r="F8" s="163" t="str">
        <f t="shared" si="1"/>
        <v>47 - J12 - 2/1   3d</v>
      </c>
      <c r="H8" s="163">
        <f>'Hybrid - IP - True - Stereo'!N9</f>
        <v>8.3999999999999986</v>
      </c>
      <c r="I8" s="163">
        <f>'Hybrid - IP - True - Stereo'!O9</f>
        <v>8</v>
      </c>
      <c r="K8" s="155"/>
      <c r="L8" s="153"/>
      <c r="M8" s="153"/>
    </row>
    <row r="9" spans="1:13" ht="45" customHeight="1" x14ac:dyDescent="0.25">
      <c r="A9" t="str">
        <f>'Hybrid - IP - True - Stereo'!C10</f>
        <v>PT_a_alpha_S1M_P1E_LV_SRC/RET</v>
      </c>
      <c r="B9" s="14" t="str">
        <f t="shared" si="0"/>
        <v>PT_a_alpha_S1M_P1E</v>
      </c>
      <c r="C9" s="163" t="str">
        <f>'Hybrid - IP - True - Stereo'!E10</f>
        <v>P1 - 7/15</v>
      </c>
      <c r="D9" s="14" t="str">
        <f>'Hybrid - IP - True - Stereo'!F10</f>
        <v>55 - J12 - 2/1</v>
      </c>
      <c r="E9" s="14" t="str">
        <f>'Hybrid - IP - True - Stereo'!L10</f>
        <v>4b</v>
      </c>
      <c r="F9" s="164" t="str">
        <f t="shared" si="1"/>
        <v>55 - J12 - 2/1   4b</v>
      </c>
      <c r="G9" s="171"/>
      <c r="H9" s="163">
        <f>'Hybrid - IP - True - Stereo'!N10</f>
        <v>7.8000000000000007</v>
      </c>
      <c r="I9" s="163">
        <f>'Hybrid - IP - True - Stereo'!O10</f>
        <v>7.6000000000000005</v>
      </c>
      <c r="K9" s="155"/>
      <c r="L9" s="153"/>
      <c r="M9" s="153"/>
    </row>
    <row r="10" spans="1:13" ht="45" customHeight="1" x14ac:dyDescent="0.25">
      <c r="A10" t="str">
        <f>'Hybrid - IP - True - Stereo'!C11</f>
        <v>PT_a_alpha_S1M_P1E_LV_SRC/RET</v>
      </c>
      <c r="B10" s="14" t="str">
        <f t="shared" si="0"/>
        <v>PT_a_alpha_S1M_P1E</v>
      </c>
      <c r="C10" s="163" t="str">
        <f>'Hybrid - IP - True - Stereo'!E11</f>
        <v>P1 - 7/15</v>
      </c>
      <c r="D10" s="14" t="str">
        <f>'Hybrid - IP - True - Stereo'!F11</f>
        <v>55 - J12 - 6/5</v>
      </c>
      <c r="E10" s="14" t="str">
        <f>'Hybrid - IP - True - Stereo'!L11</f>
        <v>4b</v>
      </c>
      <c r="F10" s="164" t="str">
        <f t="shared" si="1"/>
        <v>55 - J12 - 6/5   4b</v>
      </c>
      <c r="G10" s="171"/>
      <c r="H10" s="163">
        <f>'Hybrid - IP - True - Stereo'!N11</f>
        <v>0</v>
      </c>
      <c r="I10" s="163">
        <f>'Hybrid - IP - True - Stereo'!O11</f>
        <v>0</v>
      </c>
      <c r="K10" s="152"/>
      <c r="L10" s="153"/>
      <c r="M10" s="153"/>
    </row>
    <row r="11" spans="1:13" ht="45" customHeight="1" x14ac:dyDescent="0.25">
      <c r="K11" s="153"/>
      <c r="L11" s="153"/>
      <c r="M11" s="153"/>
    </row>
    <row r="12" spans="1:13" ht="45" customHeight="1" x14ac:dyDescent="0.25">
      <c r="A12" t="str">
        <f>'Hybrid - IP - True - Stereo'!C14</f>
        <v>PT_a_alpha_S1M_P1W_LV_SRC/RET</v>
      </c>
      <c r="B12" s="14" t="str">
        <f t="shared" si="0"/>
        <v>PT_a_alpha_S1M_P1W</v>
      </c>
      <c r="C12" s="163" t="str">
        <f>'Hybrid - IP - True - Stereo'!E14</f>
        <v>P2 - 1/9</v>
      </c>
      <c r="D12" s="14" t="str">
        <f>'Hybrid - IP - True - Stereo'!F14</f>
        <v>55 - J12 - 4/3</v>
      </c>
      <c r="E12" s="14" t="str">
        <f>'Hybrid - IP - True - Stereo'!L14</f>
        <v>4b</v>
      </c>
      <c r="F12" s="165" t="str">
        <f t="shared" si="1"/>
        <v>55 - J12 - 4/3   4b</v>
      </c>
      <c r="G12" s="172"/>
      <c r="H12" s="163">
        <f>'Hybrid - IP - True - Stereo'!N14</f>
        <v>7.8000000000000007</v>
      </c>
      <c r="I12" s="163">
        <f>'Hybrid - IP - True - Stereo'!O14</f>
        <v>7.6000000000000005</v>
      </c>
      <c r="K12" s="154"/>
      <c r="L12" s="153"/>
      <c r="M12" s="153"/>
    </row>
    <row r="13" spans="1:13" ht="45" customHeight="1" x14ac:dyDescent="0.25">
      <c r="A13" t="str">
        <f>'Hybrid - IP - True - Stereo'!C15</f>
        <v>PT_a_alpha_S1M_P1W_LV_SRC/RET</v>
      </c>
      <c r="B13" s="14" t="str">
        <f t="shared" si="0"/>
        <v>PT_a_alpha_S1M_P1W</v>
      </c>
      <c r="C13" s="163" t="str">
        <f>'Hybrid - IP - True - Stereo'!E15</f>
        <v>P2 - 1/9</v>
      </c>
      <c r="D13" s="14" t="str">
        <f>'Hybrid - IP - True - Stereo'!F15</f>
        <v>55 - J12 - 8/7</v>
      </c>
      <c r="E13" s="14" t="str">
        <f>'Hybrid - IP - True - Stereo'!L15</f>
        <v>4b</v>
      </c>
      <c r="F13" s="165" t="str">
        <f t="shared" si="1"/>
        <v>55 - J12 - 8/7   4b</v>
      </c>
      <c r="G13" s="172"/>
      <c r="H13" s="163">
        <f>'Hybrid - IP - True - Stereo'!N15</f>
        <v>0</v>
      </c>
      <c r="I13" s="163">
        <f>'Hybrid - IP - True - Stereo'!O15</f>
        <v>0</v>
      </c>
      <c r="K13" s="155"/>
      <c r="L13" s="153"/>
      <c r="M13" s="153"/>
    </row>
    <row r="14" spans="1:13" ht="45" customHeight="1" x14ac:dyDescent="0.25">
      <c r="A14" t="str">
        <f>'Hybrid - IP - True - Stereo'!C16</f>
        <v>PT_a_alpha_S1M_P2E_LV_SRC/RET</v>
      </c>
      <c r="B14" s="14" t="str">
        <f t="shared" si="0"/>
        <v>PT_a_alpha_S1M_P2E</v>
      </c>
      <c r="C14" s="163" t="str">
        <f>'Hybrid - IP - True - Stereo'!E16</f>
        <v>P2 - 2/10</v>
      </c>
      <c r="D14" s="14" t="str">
        <f>'Hybrid - IP - True - Stereo'!F16</f>
        <v>51 - J12 - 4/3</v>
      </c>
      <c r="E14" s="14" t="str">
        <f>'Hybrid - IP - True - Stereo'!L16</f>
        <v>4b</v>
      </c>
      <c r="F14" s="163" t="str">
        <f t="shared" si="1"/>
        <v>51 - J12 - 4/3   4b</v>
      </c>
      <c r="H14" s="163">
        <f>'Hybrid - IP - True - Stereo'!N16</f>
        <v>7.8000000000000007</v>
      </c>
      <c r="I14" s="163">
        <f>'Hybrid - IP - True - Stereo'!O16</f>
        <v>7.6000000000000005</v>
      </c>
      <c r="K14" s="155"/>
      <c r="L14" s="153"/>
      <c r="M14" s="153"/>
    </row>
    <row r="15" spans="1:13" ht="45" customHeight="1" x14ac:dyDescent="0.25">
      <c r="A15" t="str">
        <f>'Hybrid - IP - True - Stereo'!C17</f>
        <v>PT_a_alpha_S1M_P3_LV_SRC/RET</v>
      </c>
      <c r="B15" s="14" t="str">
        <f t="shared" si="0"/>
        <v>PT_a_alpha_S1M_P3</v>
      </c>
      <c r="C15" s="163" t="str">
        <f>'Hybrid - IP - True - Stereo'!E17</f>
        <v>P2 - 3/11</v>
      </c>
      <c r="D15" s="14" t="str">
        <f>'Hybrid - IP - True - Stereo'!F17</f>
        <v>49 - J12 - 6/5</v>
      </c>
      <c r="E15" s="14" t="str">
        <f>'Hybrid - IP - True - Stereo'!L17</f>
        <v>4b</v>
      </c>
      <c r="F15" s="163" t="str">
        <f t="shared" si="1"/>
        <v>49 - J12 - 6/5   4b</v>
      </c>
      <c r="H15" s="163">
        <f>'Hybrid - IP - True - Stereo'!N17</f>
        <v>7.8000000000000007</v>
      </c>
      <c r="I15" s="163">
        <f>'Hybrid - IP - True - Stereo'!O17</f>
        <v>7.6000000000000005</v>
      </c>
      <c r="K15" s="155"/>
      <c r="L15" s="153"/>
      <c r="M15" s="153"/>
    </row>
    <row r="16" spans="1:13" ht="45" customHeight="1" x14ac:dyDescent="0.25">
      <c r="A16" t="str">
        <f>'Hybrid - IP - True - Stereo'!C18</f>
        <v>PT_a_alpha_S1S_P1W_LV_SRC/RET</v>
      </c>
      <c r="B16" s="14" t="str">
        <f t="shared" si="0"/>
        <v>PT_a_alpha_S1S_P1W</v>
      </c>
      <c r="C16" s="163" t="str">
        <f>'Hybrid - IP - True - Stereo'!E18</f>
        <v>P2 - 4/12</v>
      </c>
      <c r="D16" s="14" t="str">
        <f>'Hybrid - IP - True - Stereo'!F18</f>
        <v>53 - J13 - 4/3</v>
      </c>
      <c r="E16" s="14" t="str">
        <f>'Hybrid - IP - True - Stereo'!L18</f>
        <v>4b</v>
      </c>
      <c r="F16" s="164" t="str">
        <f t="shared" si="1"/>
        <v>53 - J13 - 4/3   4b</v>
      </c>
      <c r="G16" s="171"/>
      <c r="H16" s="163">
        <f>'Hybrid - IP - True - Stereo'!N18</f>
        <v>7.8000000000000007</v>
      </c>
      <c r="I16" s="163">
        <f>'Hybrid - IP - True - Stereo'!O18</f>
        <v>7.6000000000000005</v>
      </c>
      <c r="K16" s="155"/>
      <c r="L16" s="153"/>
      <c r="M16" s="153"/>
    </row>
    <row r="17" spans="1:13" ht="45" customHeight="1" x14ac:dyDescent="0.25">
      <c r="A17" t="str">
        <f>'Hybrid - IP - True - Stereo'!C19</f>
        <v>PT_a_alpha_S1S_P1W_LV_SRC/RET</v>
      </c>
      <c r="B17" s="14" t="str">
        <f t="shared" si="0"/>
        <v>PT_a_alpha_S1S_P1W</v>
      </c>
      <c r="C17" s="163" t="str">
        <f>'Hybrid - IP - True - Stereo'!E19</f>
        <v>P2 - 4/12</v>
      </c>
      <c r="D17" s="14" t="str">
        <f>'Hybrid - IP - True - Stereo'!F19</f>
        <v>53 - J13 - 8/7</v>
      </c>
      <c r="E17" s="14" t="str">
        <f>'Hybrid - IP - True - Stereo'!L19</f>
        <v>4b</v>
      </c>
      <c r="F17" s="164" t="str">
        <f t="shared" si="1"/>
        <v>53 - J13 - 8/7   4b</v>
      </c>
      <c r="G17" s="171"/>
      <c r="H17" s="163">
        <f>'Hybrid - IP - True - Stereo'!N19</f>
        <v>0</v>
      </c>
      <c r="I17" s="163">
        <f>'Hybrid - IP - True - Stereo'!O19</f>
        <v>0</v>
      </c>
      <c r="K17" s="155"/>
      <c r="L17" s="153"/>
      <c r="M17" s="153"/>
    </row>
    <row r="18" spans="1:13" ht="45" customHeight="1" x14ac:dyDescent="0.25">
      <c r="A18" t="str">
        <f>'Hybrid - IP - True - Stereo'!C20</f>
        <v>PT_a_alpha_S1S_P2E_LV_SRC/RET</v>
      </c>
      <c r="B18" s="14" t="str">
        <f t="shared" si="0"/>
        <v>PT_a_alpha_S1S_P2E</v>
      </c>
      <c r="C18" s="163" t="str">
        <f>'Hybrid - IP - True - Stereo'!E20</f>
        <v>P2 - 5/13</v>
      </c>
      <c r="D18" s="14" t="str">
        <f>'Hybrid - IP - True - Stereo'!F20</f>
        <v>49 - J12 - 2/1</v>
      </c>
      <c r="E18" s="14" t="str">
        <f>'Hybrid - IP - True - Stereo'!L20</f>
        <v>4b</v>
      </c>
      <c r="F18" s="163" t="str">
        <f t="shared" si="1"/>
        <v>49 - J12 - 2/1   4b</v>
      </c>
      <c r="H18" s="163">
        <f>'Hybrid - IP - True - Stereo'!N20</f>
        <v>7.8000000000000007</v>
      </c>
      <c r="I18" s="163">
        <f>'Hybrid - IP - True - Stereo'!O20</f>
        <v>7.6000000000000005</v>
      </c>
      <c r="K18" s="155"/>
      <c r="L18" s="153"/>
      <c r="M18" s="153"/>
    </row>
    <row r="19" spans="1:13" ht="45" customHeight="1" x14ac:dyDescent="0.25">
      <c r="A19" t="str">
        <f>'Hybrid - IP - True - Stereo'!C21</f>
        <v>PT_a_alpha_S1S_P3_LV_SRC/RET</v>
      </c>
      <c r="B19" s="14" t="str">
        <f t="shared" si="0"/>
        <v>PT_a_alpha_S1S_P3</v>
      </c>
      <c r="C19" s="163" t="str">
        <f>'Hybrid - IP - True - Stereo'!E21</f>
        <v>P2 - 6/14</v>
      </c>
      <c r="D19" s="14" t="str">
        <f>'Hybrid - IP - True - Stereo'!F21</f>
        <v>47 - J12 - 4/3</v>
      </c>
      <c r="E19" s="14" t="str">
        <f>'Hybrid - IP - True - Stereo'!L21</f>
        <v>3d</v>
      </c>
      <c r="F19" s="163" t="str">
        <f t="shared" si="1"/>
        <v>47 - J12 - 4/3   3d</v>
      </c>
      <c r="H19" s="163">
        <f>'Hybrid - IP - True - Stereo'!N21</f>
        <v>8.3999999999999986</v>
      </c>
      <c r="I19" s="163">
        <f>'Hybrid - IP - True - Stereo'!O21</f>
        <v>8</v>
      </c>
      <c r="K19" s="155"/>
      <c r="L19" s="153"/>
      <c r="M19" s="156"/>
    </row>
    <row r="20" spans="1:13" ht="45" customHeight="1" x14ac:dyDescent="0.25">
      <c r="A20" t="str">
        <f>'Hybrid - IP - True - Stereo'!C22</f>
        <v>PT_a_alpha_S0S_P2W_LV_SRC/RET</v>
      </c>
      <c r="B20" s="14" t="str">
        <f t="shared" si="0"/>
        <v>PT_a_alpha_S0S_P2W</v>
      </c>
      <c r="C20" s="163" t="str">
        <f>'Hybrid - IP - True - Stereo'!E22</f>
        <v>P2 - 7/15</v>
      </c>
      <c r="D20" s="14" t="str">
        <f>'Hybrid - IP - True - Stereo'!F22</f>
        <v>53 - J12 - 4/3</v>
      </c>
      <c r="E20" s="14" t="str">
        <f>'Hybrid - IP - True - Stereo'!L22</f>
        <v>4b</v>
      </c>
      <c r="F20" s="165" t="str">
        <f t="shared" si="1"/>
        <v>53 - J12 - 4/3   4b</v>
      </c>
      <c r="G20" s="172"/>
      <c r="H20" s="163">
        <f>'Hybrid - IP - True - Stereo'!N22</f>
        <v>7.8000000000000007</v>
      </c>
      <c r="I20" s="163">
        <f>'Hybrid - IP - True - Stereo'!O22</f>
        <v>7.6000000000000005</v>
      </c>
      <c r="K20" s="155"/>
      <c r="L20" s="153"/>
      <c r="M20" s="153"/>
    </row>
    <row r="21" spans="1:13" ht="45" customHeight="1" x14ac:dyDescent="0.25">
      <c r="A21" t="str">
        <f>'Hybrid - IP - True - Stereo'!C23</f>
        <v>PT_a_alpha_S0S_P2W_LV_SRC/RET</v>
      </c>
      <c r="B21" s="14" t="str">
        <f t="shared" si="0"/>
        <v>PT_a_alpha_S0S_P2W</v>
      </c>
      <c r="C21" s="163" t="str">
        <f>'Hybrid - IP - True - Stereo'!E23</f>
        <v>P2 - 7/15</v>
      </c>
      <c r="D21" s="14" t="str">
        <f>'Hybrid - IP - True - Stereo'!F23</f>
        <v>53 - J12 - 8/7</v>
      </c>
      <c r="E21" s="14" t="str">
        <f>'Hybrid - IP - True - Stereo'!L23</f>
        <v>4b</v>
      </c>
      <c r="F21" s="165" t="str">
        <f t="shared" si="1"/>
        <v>53 - J12 - 8/7   4b</v>
      </c>
      <c r="G21" s="172"/>
      <c r="H21" s="163">
        <f>'Hybrid - IP - True - Stereo'!N23</f>
        <v>0</v>
      </c>
      <c r="I21" s="163">
        <f>'Hybrid - IP - True - Stereo'!O23</f>
        <v>0</v>
      </c>
      <c r="K21" s="155"/>
      <c r="L21" s="153"/>
      <c r="M21" s="153"/>
    </row>
    <row r="22" spans="1:13" ht="45" customHeight="1" x14ac:dyDescent="0.25">
      <c r="A22" t="str">
        <f>'Hybrid - IP - True - Stereo'!C24</f>
        <v>PT_a_alpha_S1S_P1E_LV_SRC/RET</v>
      </c>
      <c r="B22" s="14" t="str">
        <f t="shared" si="0"/>
        <v>PT_a_alpha_S1S_P1E</v>
      </c>
      <c r="C22" s="163" t="str">
        <f>'Hybrid - IP - True - Stereo'!E24</f>
        <v>P2 - 8/16</v>
      </c>
      <c r="D22" s="14" t="str">
        <f>'Hybrid - IP - True - Stereo'!F24</f>
        <v>53 - J13 - 2/1</v>
      </c>
      <c r="E22" s="14" t="str">
        <f>'Hybrid - IP - True - Stereo'!L24</f>
        <v>4b</v>
      </c>
      <c r="F22" s="164" t="str">
        <f t="shared" si="1"/>
        <v>53 - J13 - 2/1   4b</v>
      </c>
      <c r="G22" s="171"/>
      <c r="H22" s="163">
        <f>'Hybrid - IP - True - Stereo'!N24</f>
        <v>7.8000000000000007</v>
      </c>
      <c r="I22" s="163">
        <f>'Hybrid - IP - True - Stereo'!O24</f>
        <v>7.6000000000000005</v>
      </c>
      <c r="K22" s="155"/>
      <c r="L22" s="153"/>
      <c r="M22" s="153"/>
    </row>
    <row r="23" spans="1:13" ht="45" customHeight="1" x14ac:dyDescent="0.25">
      <c r="A23" t="str">
        <f>'Hybrid - IP - True - Stereo'!C25</f>
        <v>PT_a_alpha_S1S_P1E_LV_SRC/RET</v>
      </c>
      <c r="B23" s="14" t="str">
        <f t="shared" si="0"/>
        <v>PT_a_alpha_S1S_P1E</v>
      </c>
      <c r="C23" s="163" t="str">
        <f>'Hybrid - IP - True - Stereo'!E25</f>
        <v>P2 - 8/16</v>
      </c>
      <c r="D23" s="14" t="str">
        <f>'Hybrid - IP - True - Stereo'!F25</f>
        <v>53 - J13 - 6/5</v>
      </c>
      <c r="E23" s="14" t="str">
        <f>'Hybrid - IP - True - Stereo'!L25</f>
        <v>4b</v>
      </c>
      <c r="F23" s="164" t="str">
        <f t="shared" si="1"/>
        <v>53 - J13 - 6/5   4b</v>
      </c>
      <c r="G23" s="171"/>
      <c r="H23" s="163">
        <f>'Hybrid - IP - True - Stereo'!N25</f>
        <v>0</v>
      </c>
      <c r="I23" s="163">
        <f>'Hybrid - IP - True - Stereo'!O25</f>
        <v>0</v>
      </c>
      <c r="K23" s="152"/>
      <c r="L23" s="153"/>
      <c r="M23" s="153"/>
    </row>
    <row r="24" spans="1:13" ht="87.75" customHeight="1" x14ac:dyDescent="0.25">
      <c r="K24" s="153"/>
      <c r="L24" s="153"/>
      <c r="M24" s="153"/>
    </row>
    <row r="25" spans="1:13" ht="45" customHeight="1" x14ac:dyDescent="0.25">
      <c r="A25" t="str">
        <f>'Hybrid - IP - True - Stereo'!C27</f>
        <v>PT_a_alpha_S0M_P1W_LV_SRC/RET</v>
      </c>
      <c r="B25" s="14" t="str">
        <f t="shared" si="0"/>
        <v>PT_a_alpha_S0M_P1W</v>
      </c>
      <c r="C25" s="163" t="str">
        <f>'Hybrid - IP - True - Stereo'!E27</f>
        <v>P3 - 1/9</v>
      </c>
      <c r="D25" s="14" t="str">
        <f>'Hybrid - IP - True - Stereo'!F27</f>
        <v>54 - J13 - 4/3</v>
      </c>
      <c r="E25" s="14" t="str">
        <f>'Hybrid - IP - True - Stereo'!L27</f>
        <v>4b</v>
      </c>
      <c r="F25" s="165" t="str">
        <f t="shared" si="1"/>
        <v>54 - J13 - 4/3   4b</v>
      </c>
      <c r="G25" s="172"/>
      <c r="H25" s="163">
        <f>'Hybrid - IP - True - Stereo'!N27</f>
        <v>7.8000000000000007</v>
      </c>
      <c r="I25" s="163">
        <f>'Hybrid - IP - True - Stereo'!O27</f>
        <v>7.6000000000000005</v>
      </c>
      <c r="K25" s="154"/>
      <c r="L25" s="153"/>
      <c r="M25" s="153"/>
    </row>
    <row r="26" spans="1:13" ht="45" customHeight="1" x14ac:dyDescent="0.25">
      <c r="A26" t="str">
        <f>'Hybrid - IP - True - Stereo'!C28</f>
        <v>PT_a_alpha_S0M_P1W_LV_SRC/RET</v>
      </c>
      <c r="B26" s="14" t="str">
        <f t="shared" si="0"/>
        <v>PT_a_alpha_S0M_P1W</v>
      </c>
      <c r="C26" s="163" t="str">
        <f>'Hybrid - IP - True - Stereo'!E28</f>
        <v>P3 - 1/9</v>
      </c>
      <c r="D26" s="14" t="str">
        <f>'Hybrid - IP - True - Stereo'!F28</f>
        <v>54 - J13 - 8/7</v>
      </c>
      <c r="E26" s="14" t="str">
        <f>'Hybrid - IP - True - Stereo'!L28</f>
        <v>4b</v>
      </c>
      <c r="F26" s="165" t="str">
        <f t="shared" si="1"/>
        <v>54 - J13 - 8/7   4b</v>
      </c>
      <c r="G26" s="172"/>
      <c r="H26" s="163">
        <f>'Hybrid - IP - True - Stereo'!N28</f>
        <v>0</v>
      </c>
      <c r="I26" s="163">
        <f>'Hybrid - IP - True - Stereo'!O28</f>
        <v>0</v>
      </c>
      <c r="K26" s="155"/>
      <c r="L26" s="153"/>
      <c r="M26" s="153"/>
    </row>
    <row r="27" spans="1:13" ht="45" customHeight="1" x14ac:dyDescent="0.25">
      <c r="A27" t="str">
        <f>'Hybrid - IP - True - Stereo'!C29</f>
        <v>PT_a_alpha_S0M_P2E_LV_SRC/RET</v>
      </c>
      <c r="B27" s="14" t="str">
        <f t="shared" si="0"/>
        <v>PT_a_alpha_S0M_P2E</v>
      </c>
      <c r="C27" s="163" t="str">
        <f>'Hybrid - IP - True - Stereo'!E29</f>
        <v>P3 - 2/10</v>
      </c>
      <c r="D27" s="14" t="str">
        <f>'Hybrid - IP - True - Stereo'!F29</f>
        <v>51 - J12 - 2/1</v>
      </c>
      <c r="E27" s="14" t="str">
        <f>'Hybrid - IP - True - Stereo'!L29</f>
        <v>4b</v>
      </c>
      <c r="F27" s="163" t="str">
        <f t="shared" si="1"/>
        <v>51 - J12 - 2/1   4b</v>
      </c>
      <c r="H27" s="163">
        <f>'Hybrid - IP - True - Stereo'!N29</f>
        <v>7.8000000000000007</v>
      </c>
      <c r="I27" s="163">
        <f>'Hybrid - IP - True - Stereo'!O29</f>
        <v>7.6000000000000005</v>
      </c>
      <c r="K27" s="155"/>
      <c r="L27" s="153"/>
      <c r="M27" s="153"/>
    </row>
    <row r="28" spans="1:13" ht="45" customHeight="1" x14ac:dyDescent="0.25">
      <c r="A28" t="str">
        <f>'Hybrid - IP - True - Stereo'!C30</f>
        <v>PT_a_alpha_S0M_P3_LV_SRC/RET</v>
      </c>
      <c r="B28" s="14" t="str">
        <f t="shared" si="0"/>
        <v>PT_a_alpha_S0M_P3</v>
      </c>
      <c r="C28" s="163" t="str">
        <f>'Hybrid - IP - True - Stereo'!E30</f>
        <v>P3 - 3/11</v>
      </c>
      <c r="D28" s="14" t="str">
        <f>'Hybrid - IP - True - Stereo'!F30</f>
        <v>49 - J12 - 8/7</v>
      </c>
      <c r="E28" s="14" t="str">
        <f>'Hybrid - IP - True - Stereo'!L30</f>
        <v>4b</v>
      </c>
      <c r="F28" s="163" t="str">
        <f t="shared" si="1"/>
        <v>49 - J12 - 8/7   4b</v>
      </c>
      <c r="H28" s="163">
        <f>'Hybrid - IP - True - Stereo'!N30</f>
        <v>7.8000000000000007</v>
      </c>
      <c r="I28" s="163">
        <f>'Hybrid - IP - True - Stereo'!O30</f>
        <v>7.6000000000000005</v>
      </c>
      <c r="K28" s="155"/>
      <c r="L28" s="153"/>
      <c r="M28" s="153"/>
    </row>
    <row r="29" spans="1:13" ht="45" customHeight="1" x14ac:dyDescent="0.25">
      <c r="A29" t="str">
        <f>'Hybrid - IP - True - Stereo'!C31</f>
        <v>PT_a_alpha_S0S_P1W_LV_SRC/RET</v>
      </c>
      <c r="B29" s="14" t="str">
        <f t="shared" si="0"/>
        <v>PT_a_alpha_S0S_P1W</v>
      </c>
      <c r="C29" s="163" t="str">
        <f>'Hybrid - IP - True - Stereo'!E31</f>
        <v>P3 - 4/12</v>
      </c>
      <c r="D29" s="14" t="str">
        <f>'Hybrid - IP - True - Stereo'!F31</f>
        <v>54 - J12 - 4/3</v>
      </c>
      <c r="E29" s="14" t="str">
        <f>'Hybrid - IP - True - Stereo'!L31</f>
        <v>4b</v>
      </c>
      <c r="F29" s="164" t="str">
        <f t="shared" si="1"/>
        <v>54 - J12 - 4/3   4b</v>
      </c>
      <c r="G29" s="171"/>
      <c r="H29" s="163">
        <f>'Hybrid - IP - True - Stereo'!N31</f>
        <v>7.8000000000000007</v>
      </c>
      <c r="I29" s="163">
        <f>'Hybrid - IP - True - Stereo'!O31</f>
        <v>7.6000000000000005</v>
      </c>
      <c r="K29" s="155"/>
      <c r="L29" s="153"/>
      <c r="M29" s="153"/>
    </row>
    <row r="30" spans="1:13" ht="45" customHeight="1" x14ac:dyDescent="0.25">
      <c r="A30" t="str">
        <f>'Hybrid - IP - True - Stereo'!C32</f>
        <v>PT_a_alpha_S0S_P1W_LV_SRC/RET</v>
      </c>
      <c r="B30" s="14" t="str">
        <f t="shared" si="0"/>
        <v>PT_a_alpha_S0S_P1W</v>
      </c>
      <c r="C30" s="163" t="str">
        <f>'Hybrid - IP - True - Stereo'!E32</f>
        <v>P3 - 4/12</v>
      </c>
      <c r="D30" s="14" t="str">
        <f>'Hybrid - IP - True - Stereo'!F32</f>
        <v>54 - J12 - 8/7</v>
      </c>
      <c r="E30" s="14" t="str">
        <f>'Hybrid - IP - True - Stereo'!L32</f>
        <v>4b</v>
      </c>
      <c r="F30" s="164" t="str">
        <f t="shared" si="1"/>
        <v>54 - J12 - 8/7   4b</v>
      </c>
      <c r="G30" s="171"/>
      <c r="H30" s="163">
        <f>'Hybrid - IP - True - Stereo'!N32</f>
        <v>0</v>
      </c>
      <c r="I30" s="163">
        <f>'Hybrid - IP - True - Stereo'!O32</f>
        <v>0</v>
      </c>
      <c r="K30" s="155"/>
      <c r="L30" s="153"/>
      <c r="M30" s="153"/>
    </row>
    <row r="31" spans="1:13" ht="45" customHeight="1" x14ac:dyDescent="0.25">
      <c r="A31" t="str">
        <f>'Hybrid - IP - True - Stereo'!C33</f>
        <v>PT_a_alpha_S0S_P2E_LV_SRC/RET</v>
      </c>
      <c r="B31" s="14" t="str">
        <f t="shared" si="0"/>
        <v>PT_a_alpha_S0S_P2E</v>
      </c>
      <c r="C31" s="163" t="str">
        <f>'Hybrid - IP - True - Stereo'!E33</f>
        <v>P3 - 5/13</v>
      </c>
      <c r="D31" s="14" t="str">
        <f>'Hybrid - IP - True - Stereo'!F33</f>
        <v>53 - J12 - 2/1</v>
      </c>
      <c r="E31" s="14" t="str">
        <f>'Hybrid - IP - True - Stereo'!L33</f>
        <v>4b</v>
      </c>
      <c r="F31" s="165" t="str">
        <f t="shared" si="1"/>
        <v>53 - J12 - 2/1   4b</v>
      </c>
      <c r="G31" s="172"/>
      <c r="H31" s="163">
        <f>'Hybrid - IP - True - Stereo'!N33</f>
        <v>7.8000000000000007</v>
      </c>
      <c r="I31" s="163">
        <f>'Hybrid - IP - True - Stereo'!O33</f>
        <v>7.6000000000000005</v>
      </c>
      <c r="K31" s="155"/>
      <c r="L31" s="153"/>
      <c r="M31" s="153"/>
    </row>
    <row r="32" spans="1:13" ht="45" customHeight="1" x14ac:dyDescent="0.25">
      <c r="A32" t="str">
        <f>'Hybrid - IP - True - Stereo'!C34</f>
        <v>PT_a_alpha_S0S_P2E_LV_SRC/RET</v>
      </c>
      <c r="B32" s="14" t="str">
        <f t="shared" si="0"/>
        <v>PT_a_alpha_S0S_P2E</v>
      </c>
      <c r="C32" s="163" t="str">
        <f>'Hybrid - IP - True - Stereo'!E34</f>
        <v>P3 - 5/13</v>
      </c>
      <c r="D32" s="14" t="str">
        <f>'Hybrid - IP - True - Stereo'!F34</f>
        <v>53 - J12 - 6/5</v>
      </c>
      <c r="E32" s="14" t="str">
        <f>'Hybrid - IP - True - Stereo'!L34</f>
        <v>4b</v>
      </c>
      <c r="F32" s="165" t="str">
        <f t="shared" si="1"/>
        <v>53 - J12 - 6/5   4b</v>
      </c>
      <c r="G32" s="172"/>
      <c r="H32" s="163">
        <f>'Hybrid - IP - True - Stereo'!N34</f>
        <v>0</v>
      </c>
      <c r="I32" s="163">
        <f>'Hybrid - IP - True - Stereo'!O34</f>
        <v>0</v>
      </c>
      <c r="K32" s="155"/>
      <c r="L32" s="153"/>
      <c r="M32" s="153"/>
    </row>
    <row r="33" spans="1:13" ht="45" customHeight="1" x14ac:dyDescent="0.25">
      <c r="A33" t="str">
        <f>'Hybrid - IP - True - Stereo'!C35</f>
        <v>PT_a_alpha_S0S_P3_LV_SRC/RET</v>
      </c>
      <c r="B33" s="14" t="str">
        <f t="shared" si="0"/>
        <v>PT_a_alpha_S0S_P3</v>
      </c>
      <c r="C33" s="163" t="str">
        <f>'Hybrid - IP - True - Stereo'!E35</f>
        <v>P3 - 6/14</v>
      </c>
      <c r="D33" s="14" t="str">
        <f>'Hybrid - IP - True - Stereo'!F35</f>
        <v>49 - J12 - 4/3</v>
      </c>
      <c r="E33" s="14" t="str">
        <f>'Hybrid - IP - True - Stereo'!L35</f>
        <v>4b</v>
      </c>
      <c r="F33" s="163" t="str">
        <f t="shared" si="1"/>
        <v>49 - J12 - 4/3   4b</v>
      </c>
      <c r="H33" s="163">
        <f>'Hybrid - IP - True - Stereo'!N35</f>
        <v>7.8000000000000007</v>
      </c>
      <c r="I33" s="163">
        <f>'Hybrid - IP - True - Stereo'!O35</f>
        <v>7.6000000000000005</v>
      </c>
      <c r="K33" s="155"/>
      <c r="L33" s="153"/>
      <c r="M33" s="153"/>
    </row>
    <row r="34" spans="1:13" ht="45" customHeight="1" x14ac:dyDescent="0.25">
      <c r="A34" t="str">
        <f>'Hybrid - IP - True - Stereo'!C36</f>
        <v>PT_a_alpha_S0M_P1E_LV_SRC/RET</v>
      </c>
      <c r="B34" s="14" t="str">
        <f t="shared" si="0"/>
        <v>PT_a_alpha_S0M_P1E</v>
      </c>
      <c r="C34" s="163" t="str">
        <f>'Hybrid - IP - True - Stereo'!E36</f>
        <v>P3 - 7/15</v>
      </c>
      <c r="D34" s="14" t="str">
        <f>'Hybrid - IP - True - Stereo'!F36</f>
        <v>54 - J13 - 2/1</v>
      </c>
      <c r="E34" s="14" t="str">
        <f>'Hybrid - IP - True - Stereo'!L36</f>
        <v>4b</v>
      </c>
      <c r="F34" s="164" t="str">
        <f t="shared" si="1"/>
        <v>54 - J13 - 2/1   4b</v>
      </c>
      <c r="G34" s="171"/>
      <c r="H34" s="163">
        <f>'Hybrid - IP - True - Stereo'!N36</f>
        <v>7.8000000000000007</v>
      </c>
      <c r="I34" s="163">
        <f>'Hybrid - IP - True - Stereo'!O36</f>
        <v>7.6000000000000005</v>
      </c>
      <c r="K34" s="155"/>
      <c r="L34" s="153"/>
      <c r="M34" s="153"/>
    </row>
    <row r="35" spans="1:13" ht="45" customHeight="1" x14ac:dyDescent="0.25">
      <c r="A35" t="str">
        <f>'Hybrid - IP - True - Stereo'!C37</f>
        <v>PT_a_alpha_S0M_P1E_LV_SRC/RET</v>
      </c>
      <c r="B35" s="14" t="str">
        <f t="shared" si="0"/>
        <v>PT_a_alpha_S0M_P1E</v>
      </c>
      <c r="C35" s="163" t="str">
        <f>'Hybrid - IP - True - Stereo'!E37</f>
        <v>P3 - 7/15</v>
      </c>
      <c r="D35" s="14" t="str">
        <f>'Hybrid - IP - True - Stereo'!F37</f>
        <v>54 - J13 - 6/5</v>
      </c>
      <c r="E35" s="14" t="str">
        <f>'Hybrid - IP - True - Stereo'!L37</f>
        <v>4b</v>
      </c>
      <c r="F35" s="164" t="str">
        <f t="shared" si="1"/>
        <v>54 - J13 - 6/5   4b</v>
      </c>
      <c r="G35" s="171"/>
      <c r="H35" s="163">
        <f>'Hybrid - IP - True - Stereo'!N37</f>
        <v>0</v>
      </c>
      <c r="I35" s="163">
        <f>'Hybrid - IP - True - Stereo'!O37</f>
        <v>0</v>
      </c>
      <c r="K35" s="155"/>
      <c r="L35" s="153"/>
      <c r="M35" s="153"/>
    </row>
    <row r="36" spans="1:13" ht="45" customHeight="1" x14ac:dyDescent="0.25">
      <c r="A36" t="str">
        <f>'Hybrid - IP - True - Stereo'!C38</f>
        <v>PT_a_alpha_S0S_P1E_LV_SRC/RET</v>
      </c>
      <c r="B36" s="14" t="str">
        <f t="shared" si="0"/>
        <v>PT_a_alpha_S0S_P1E</v>
      </c>
      <c r="C36" s="163" t="str">
        <f>'Hybrid - IP - True - Stereo'!E38</f>
        <v>P3 - 8/16</v>
      </c>
      <c r="D36" s="14" t="str">
        <f>'Hybrid - IP - True - Stereo'!F38</f>
        <v>54 - J12 - 2/1</v>
      </c>
      <c r="E36" s="14" t="str">
        <f>'Hybrid - IP - True - Stereo'!L38</f>
        <v>4b</v>
      </c>
      <c r="F36" s="165" t="str">
        <f t="shared" si="1"/>
        <v>54 - J12 - 2/1   4b</v>
      </c>
      <c r="G36" s="172"/>
      <c r="H36" s="163">
        <f>'Hybrid - IP - True - Stereo'!N38</f>
        <v>7.8000000000000007</v>
      </c>
      <c r="I36" s="163">
        <f>'Hybrid - IP - True - Stereo'!O38</f>
        <v>7.6000000000000005</v>
      </c>
      <c r="K36" s="155"/>
      <c r="L36" s="153"/>
      <c r="M36" s="153"/>
    </row>
    <row r="37" spans="1:13" ht="45" customHeight="1" x14ac:dyDescent="0.25">
      <c r="A37" t="str">
        <f>'Hybrid - IP - True - Stereo'!C39</f>
        <v>PT_a_alpha_S0S_P1E_LV_SRC/RET</v>
      </c>
      <c r="B37" s="14" t="str">
        <f t="shared" si="0"/>
        <v>PT_a_alpha_S0S_P1E</v>
      </c>
      <c r="C37" s="163" t="str">
        <f>'Hybrid - IP - True - Stereo'!E39</f>
        <v>P3 - 8/16</v>
      </c>
      <c r="D37" s="14" t="str">
        <f>'Hybrid - IP - True - Stereo'!F39</f>
        <v>54 - J12 - 6/5</v>
      </c>
      <c r="E37" s="14" t="str">
        <f>'Hybrid - IP - True - Stereo'!L39</f>
        <v>4b</v>
      </c>
      <c r="F37" s="165" t="str">
        <f t="shared" si="1"/>
        <v>54 - J12 - 6/5   4b</v>
      </c>
      <c r="G37" s="172"/>
      <c r="H37" s="163">
        <f>'Hybrid - IP - True - Stereo'!N39</f>
        <v>0</v>
      </c>
      <c r="I37" s="163">
        <f>'Hybrid - IP - True - Stereo'!O39</f>
        <v>0</v>
      </c>
      <c r="K37" s="152"/>
      <c r="L37" s="153"/>
      <c r="M37" s="153"/>
    </row>
    <row r="38" spans="1:13" ht="45" customHeight="1" x14ac:dyDescent="0.25">
      <c r="K38" s="153"/>
      <c r="L38" s="153"/>
      <c r="M38" s="153"/>
    </row>
    <row r="39" spans="1:13" ht="45" customHeight="1" x14ac:dyDescent="0.25">
      <c r="A39" t="str">
        <f>'Hybrid - IP - True - Stereo'!C41</f>
        <v>PT_a_alpha_S0M_P4_LV_SRC/RET</v>
      </c>
      <c r="B39" s="14" t="str">
        <f t="shared" si="0"/>
        <v>PT_a_alpha_S0M_P4</v>
      </c>
      <c r="C39" s="163" t="str">
        <f>'Hybrid - IP - True - Stereo'!E41</f>
        <v>P22 - 1/9</v>
      </c>
      <c r="D39" s="14" t="str">
        <f>'Hybrid - IP - True - Stereo'!F41</f>
        <v>47 - J12 - 8/7</v>
      </c>
      <c r="E39" s="14" t="str">
        <f>'Hybrid - IP - True - Stereo'!L41</f>
        <v>3c</v>
      </c>
      <c r="F39" s="163" t="str">
        <f t="shared" si="1"/>
        <v>47 - J12 - 8/7   3c</v>
      </c>
      <c r="H39" s="163">
        <f>'Hybrid - IP - True - Stereo'!N41</f>
        <v>8</v>
      </c>
      <c r="I39" s="163">
        <f>'Hybrid - IP - True - Stereo'!O41</f>
        <v>8</v>
      </c>
      <c r="K39" s="160"/>
      <c r="L39" s="153"/>
      <c r="M39" s="154"/>
    </row>
    <row r="40" spans="1:13" ht="45" customHeight="1" x14ac:dyDescent="0.25">
      <c r="A40" t="str">
        <f>'Hybrid - IP - True - Stereo'!C42</f>
        <v>PT_a_alpha_S1M_P4_LV_SRC/RET</v>
      </c>
      <c r="B40" s="14" t="str">
        <f t="shared" si="0"/>
        <v>PT_a_alpha_S1M_P4</v>
      </c>
      <c r="C40" s="163" t="str">
        <f>'Hybrid - IP - True - Stereo'!E42</f>
        <v>P22 - 2/10</v>
      </c>
      <c r="D40" s="14" t="str">
        <f>'Hybrid - IP - True - Stereo'!F42</f>
        <v>47 - J12 - 6/5</v>
      </c>
      <c r="E40" s="14" t="str">
        <f>'Hybrid - IP - True - Stereo'!L42</f>
        <v>3c</v>
      </c>
      <c r="F40" s="163" t="str">
        <f t="shared" si="1"/>
        <v>47 - J12 - 6/5   3c</v>
      </c>
      <c r="H40" s="163">
        <f>'Hybrid - IP - True - Stereo'!N42</f>
        <v>8</v>
      </c>
      <c r="I40" s="163">
        <f>'Hybrid - IP - True - Stereo'!O42</f>
        <v>8</v>
      </c>
      <c r="K40" s="157"/>
      <c r="L40" s="153"/>
      <c r="M40" s="152"/>
    </row>
    <row r="41" spans="1:13" ht="45" customHeight="1" x14ac:dyDescent="0.25">
      <c r="A41" t="str">
        <f>'Hybrid - IP - True - Stereo'!C43</f>
        <v>PT_a_alpha_S2M_P4_LV_SRC/RET</v>
      </c>
      <c r="B41" s="14" t="str">
        <f t="shared" si="0"/>
        <v>PT_a_alpha_S2M_P4</v>
      </c>
      <c r="C41" s="163" t="str">
        <f>'Hybrid - IP - True - Stereo'!E43</f>
        <v>P22 - 3/11</v>
      </c>
      <c r="D41" s="14" t="str">
        <f>'Hybrid - IP - True - Stereo'!F43</f>
        <v>47 - J13 - 8/7</v>
      </c>
      <c r="E41" s="14" t="str">
        <f>'Hybrid - IP - True - Stereo'!L43</f>
        <v>3c</v>
      </c>
      <c r="F41" s="163" t="str">
        <f t="shared" si="1"/>
        <v>47 - J13 - 8/7   3c</v>
      </c>
      <c r="H41" s="163">
        <f>'Hybrid - IP - True - Stereo'!N43</f>
        <v>8</v>
      </c>
      <c r="I41" s="163">
        <f>'Hybrid - IP - True - Stereo'!O43</f>
        <v>8</v>
      </c>
      <c r="K41" s="156"/>
      <c r="L41" s="153"/>
      <c r="M41" s="155"/>
    </row>
    <row r="42" spans="1:13" ht="45" customHeight="1" x14ac:dyDescent="0.25">
      <c r="A42" t="str">
        <f>'Hybrid - IP - True - Stereo'!C44</f>
        <v>PT_a_alpha_S2M_P3_LV_SRC/RET</v>
      </c>
      <c r="B42" s="14" t="str">
        <f t="shared" si="0"/>
        <v>PT_a_alpha_S2M_P3</v>
      </c>
      <c r="C42" s="163" t="str">
        <f>'Hybrid - IP - True - Stereo'!E44</f>
        <v>P22 - 4/12</v>
      </c>
      <c r="D42" s="14" t="str">
        <f>'Hybrid - IP - True - Stereo'!F44</f>
        <v>49 - J13 - 8/7</v>
      </c>
      <c r="E42" s="14" t="str">
        <f>'Hybrid - IP - True - Stereo'!L44</f>
        <v>4b</v>
      </c>
      <c r="F42" s="163" t="str">
        <f t="shared" si="1"/>
        <v>49 - J13 - 8/7   4b</v>
      </c>
      <c r="H42" s="163">
        <f>'Hybrid - IP - True - Stereo'!N44</f>
        <v>8</v>
      </c>
      <c r="I42" s="163">
        <f>'Hybrid - IP - True - Stereo'!O44</f>
        <v>8</v>
      </c>
      <c r="K42" s="157"/>
      <c r="L42" s="152"/>
      <c r="M42" s="152"/>
    </row>
    <row r="43" spans="1:13" ht="45" customHeight="1" x14ac:dyDescent="0.25">
      <c r="B43" s="14" t="s">
        <v>1592</v>
      </c>
      <c r="C43" s="163" t="s">
        <v>85</v>
      </c>
      <c r="E43" s="14" t="s">
        <v>1377</v>
      </c>
      <c r="F43" s="163" t="s">
        <v>1593</v>
      </c>
      <c r="H43" s="163">
        <v>8</v>
      </c>
      <c r="I43" s="163">
        <v>8</v>
      </c>
      <c r="K43" s="156"/>
      <c r="L43" s="153"/>
      <c r="M43" s="155"/>
    </row>
    <row r="44" spans="1:13" ht="45" customHeight="1" x14ac:dyDescent="0.25">
      <c r="K44" s="153"/>
      <c r="L44" s="153"/>
      <c r="M44" s="153"/>
    </row>
    <row r="45" spans="1:13" ht="45" customHeight="1" x14ac:dyDescent="0.25">
      <c r="A45" t="str">
        <f>'Hybrid - IP - True - Stereo'!C50</f>
        <v>PT_a_beta_S2M_P1W_LV_SRC/RET</v>
      </c>
      <c r="B45" s="14" t="str">
        <f t="shared" si="0"/>
        <v>PT_a_beta_S2M_P1W</v>
      </c>
      <c r="C45" s="163" t="str">
        <f>'Hybrid - IP - True - Stereo'!E50</f>
        <v>P7 - 1/9</v>
      </c>
      <c r="D45" s="14" t="str">
        <f>'Hybrid - IP - True - Stereo'!F50</f>
        <v>56 - J12 - 6/5</v>
      </c>
      <c r="E45" s="14" t="str">
        <f>'Hybrid - IP - True - Stereo'!L50</f>
        <v>4b</v>
      </c>
      <c r="F45" s="163" t="str">
        <f t="shared" si="1"/>
        <v>56 - J12 - 6/5   4b</v>
      </c>
      <c r="H45" s="163">
        <f>'Hybrid - IP - True - Stereo'!N50</f>
        <v>7.8000000000000007</v>
      </c>
      <c r="I45" s="163">
        <f>'Hybrid - IP - True - Stereo'!O50</f>
        <v>7.6000000000000005</v>
      </c>
      <c r="K45" s="154"/>
      <c r="L45" s="153"/>
      <c r="M45" s="153"/>
    </row>
    <row r="46" spans="1:13" ht="45" customHeight="1" x14ac:dyDescent="0.25">
      <c r="A46" t="str">
        <f>'Hybrid - IP - True - Stereo'!C51</f>
        <v>PT_a_beta_S2M_P2E_LV_SRC/RET</v>
      </c>
      <c r="B46" s="14" t="str">
        <f t="shared" si="0"/>
        <v>PT_a_beta_S2M_P2E</v>
      </c>
      <c r="C46" s="163" t="str">
        <f>'Hybrid - IP - True - Stereo'!E51</f>
        <v>P7 - 2/10</v>
      </c>
      <c r="D46" s="14" t="str">
        <f>'Hybrid - IP - True - Stereo'!F51</f>
        <v>51 - J13 - 6/5</v>
      </c>
      <c r="E46" s="14" t="str">
        <f>'Hybrid - IP - True - Stereo'!L51</f>
        <v>4b</v>
      </c>
      <c r="F46" s="163" t="str">
        <f t="shared" si="1"/>
        <v>51 - J13 - 6/5   4b</v>
      </c>
      <c r="H46" s="163">
        <f>'Hybrid - IP - True - Stereo'!N51</f>
        <v>7.8000000000000007</v>
      </c>
      <c r="I46" s="163">
        <f>'Hybrid - IP - True - Stereo'!O51</f>
        <v>7.6000000000000005</v>
      </c>
      <c r="K46" s="152"/>
      <c r="L46" s="153"/>
      <c r="M46" s="153"/>
    </row>
    <row r="47" spans="1:13" ht="45" customHeight="1" x14ac:dyDescent="0.25">
      <c r="A47" t="str">
        <f>'Hybrid - IP - True - Stereo'!C53</f>
        <v>PT_a_beta_S2S_P1W_LV_SRC/RET</v>
      </c>
      <c r="B47" s="14" t="str">
        <f t="shared" si="0"/>
        <v>PT_a_beta_S2S_P1W</v>
      </c>
      <c r="C47" s="163" t="str">
        <f>'Hybrid - IP - True - Stereo'!E53</f>
        <v>P7 - 4/12</v>
      </c>
      <c r="D47" s="14" t="str">
        <f>'Hybrid - IP - True - Stereo'!F53</f>
        <v>51 - J13 - 8/7</v>
      </c>
      <c r="E47" s="14" t="str">
        <f>'Hybrid - IP - True - Stereo'!L53</f>
        <v>4b</v>
      </c>
      <c r="F47" s="163" t="str">
        <f t="shared" si="1"/>
        <v>51 - J13 - 8/7   4b</v>
      </c>
      <c r="H47" s="163">
        <f>'Hybrid - IP - True - Stereo'!N53</f>
        <v>7.8000000000000007</v>
      </c>
      <c r="I47" s="163">
        <f>'Hybrid - IP - True - Stereo'!O53</f>
        <v>7.6000000000000005</v>
      </c>
      <c r="K47" s="154"/>
      <c r="L47" s="153"/>
      <c r="M47" s="153"/>
    </row>
    <row r="48" spans="1:13" ht="45" customHeight="1" x14ac:dyDescent="0.25">
      <c r="A48" t="str">
        <f>'Hybrid - IP - True - Stereo'!C54</f>
        <v>PT_a_beta_S2S_P2E_LV_SRC/RET</v>
      </c>
      <c r="B48" s="14" t="str">
        <f t="shared" si="0"/>
        <v>PT_a_beta_S2S_P2E</v>
      </c>
      <c r="C48" s="163" t="str">
        <f>'Hybrid - IP - True - Stereo'!E54</f>
        <v>P7 - 5/13</v>
      </c>
      <c r="D48" s="14" t="str">
        <f>'Hybrid - IP - True - Stereo'!F54</f>
        <v>49 - J13 - 2/1</v>
      </c>
      <c r="E48" s="14" t="str">
        <f>'Hybrid - IP - True - Stereo'!L54</f>
        <v>4b</v>
      </c>
      <c r="F48" s="163" t="str">
        <f t="shared" si="1"/>
        <v>49 - J13 - 2/1   4b</v>
      </c>
      <c r="H48" s="163">
        <f>'Hybrid - IP - True - Stereo'!N54</f>
        <v>7.8000000000000007</v>
      </c>
      <c r="I48" s="163">
        <f>'Hybrid - IP - True - Stereo'!O54</f>
        <v>7.6000000000000005</v>
      </c>
      <c r="K48" s="155"/>
      <c r="L48" s="153"/>
      <c r="M48" s="153"/>
    </row>
    <row r="49" spans="1:13" ht="45" customHeight="1" x14ac:dyDescent="0.25">
      <c r="A49" t="str">
        <f>'Hybrid - IP - True - Stereo'!C55</f>
        <v>PT_a_beta_S2S_P3_LV_SRC/RET</v>
      </c>
      <c r="B49" s="14" t="str">
        <f t="shared" si="0"/>
        <v>PT_a_beta_S2S_P3</v>
      </c>
      <c r="C49" s="163" t="str">
        <f>'Hybrid - IP - True - Stereo'!E55</f>
        <v>P7 - 6/14</v>
      </c>
      <c r="D49" s="14" t="str">
        <f>'Hybrid - IP - True - Stereo'!F55</f>
        <v>48 - J12 - 2/1</v>
      </c>
      <c r="E49" s="14" t="str">
        <f>'Hybrid - IP - True - Stereo'!L55</f>
        <v>3d</v>
      </c>
      <c r="F49" s="163" t="str">
        <f t="shared" si="1"/>
        <v>48 - J12 - 2/1   3d</v>
      </c>
      <c r="H49" s="163">
        <f>'Hybrid - IP - True - Stereo'!N55</f>
        <v>8.3999999999999986</v>
      </c>
      <c r="I49" s="163">
        <f>'Hybrid - IP - True - Stereo'!O55</f>
        <v>8</v>
      </c>
      <c r="K49" s="152"/>
      <c r="L49" s="153"/>
      <c r="M49" s="157"/>
    </row>
    <row r="50" spans="1:13" ht="18" customHeight="1" x14ac:dyDescent="0.25">
      <c r="K50" s="153"/>
      <c r="L50" s="153"/>
      <c r="M50" s="153"/>
    </row>
    <row r="51" spans="1:13" ht="45" customHeight="1" x14ac:dyDescent="0.25">
      <c r="A51" t="str">
        <f>'Hybrid - IP - True - Stereo'!C59</f>
        <v>PT_a_beta_S1M_P1W_LV_SRC/RET</v>
      </c>
      <c r="B51" s="14" t="str">
        <f t="shared" si="0"/>
        <v>PT_a_beta_S1M_P1W</v>
      </c>
      <c r="C51" s="163" t="str">
        <f>'Hybrid - IP - True - Stereo'!E59</f>
        <v>P8 - 1/9</v>
      </c>
      <c r="D51" s="14" t="str">
        <f>'Hybrid - IP - True - Stereo'!F59</f>
        <v>56 - J12 - 8/7</v>
      </c>
      <c r="E51" s="14" t="str">
        <f>'Hybrid - IP - True - Stereo'!L59</f>
        <v>4b</v>
      </c>
      <c r="F51" s="163" t="str">
        <f t="shared" si="1"/>
        <v>56 - J12 - 8/7   4b</v>
      </c>
      <c r="H51" s="163">
        <f>'Hybrid - IP - True - Stereo'!N59</f>
        <v>7.8000000000000007</v>
      </c>
      <c r="I51" s="163">
        <f>'Hybrid - IP - True - Stereo'!O59</f>
        <v>7.6000000000000005</v>
      </c>
      <c r="K51" s="154"/>
      <c r="L51" s="153"/>
      <c r="M51" s="153"/>
    </row>
    <row r="52" spans="1:13" ht="45" customHeight="1" x14ac:dyDescent="0.25">
      <c r="A52" t="str">
        <f>'Hybrid - IP - True - Stereo'!C60</f>
        <v>PT_a_beta_S1M_P2E_LV_SRC/RET</v>
      </c>
      <c r="B52" s="14" t="str">
        <f t="shared" si="0"/>
        <v>PT_a_beta_S1M_P2E</v>
      </c>
      <c r="C52" s="163" t="str">
        <f>'Hybrid - IP - True - Stereo'!E60</f>
        <v>P8 - 2/10</v>
      </c>
      <c r="D52" s="14" t="str">
        <f>'Hybrid - IP - True - Stereo'!F60</f>
        <v>51 - J13 - 4/3</v>
      </c>
      <c r="E52" s="14" t="str">
        <f>'Hybrid - IP - True - Stereo'!L60</f>
        <v>4b</v>
      </c>
      <c r="F52" s="163" t="str">
        <f t="shared" si="1"/>
        <v>51 - J13 - 4/3   4b</v>
      </c>
      <c r="H52" s="163">
        <f>'Hybrid - IP - True - Stereo'!N60</f>
        <v>7.8000000000000007</v>
      </c>
      <c r="I52" s="163">
        <f>'Hybrid - IP - True - Stereo'!O60</f>
        <v>7.6000000000000005</v>
      </c>
      <c r="K52" s="155"/>
      <c r="L52" s="153"/>
      <c r="M52" s="153"/>
    </row>
    <row r="53" spans="1:13" ht="45" customHeight="1" x14ac:dyDescent="0.25">
      <c r="A53" t="str">
        <f>'Hybrid - IP - True - Stereo'!C61</f>
        <v>PT_a_beta_S1M_P3_LV_SRC/RET</v>
      </c>
      <c r="B53" s="14" t="str">
        <f t="shared" si="0"/>
        <v>PT_a_beta_S1M_P3</v>
      </c>
      <c r="C53" s="163" t="str">
        <f>'Hybrid - IP - True - Stereo'!E61</f>
        <v>P8 - 3/11</v>
      </c>
      <c r="D53" s="14" t="str">
        <f>'Hybrid - IP - True - Stereo'!F61</f>
        <v>50 - J12 - 6/5</v>
      </c>
      <c r="E53" s="14" t="str">
        <f>'Hybrid - IP - True - Stereo'!L61</f>
        <v>4b</v>
      </c>
      <c r="F53" s="163" t="str">
        <f t="shared" si="1"/>
        <v>50 - J12 - 6/5   4b</v>
      </c>
      <c r="H53" s="163">
        <f>'Hybrid - IP - True - Stereo'!N61</f>
        <v>7.8000000000000007</v>
      </c>
      <c r="I53" s="163">
        <f>'Hybrid - IP - True - Stereo'!O61</f>
        <v>7.6000000000000005</v>
      </c>
      <c r="K53" s="155"/>
      <c r="L53" s="153"/>
    </row>
    <row r="54" spans="1:13" ht="45" customHeight="1" x14ac:dyDescent="0.25">
      <c r="A54" t="str">
        <f>'Hybrid - IP - True - Stereo'!C62</f>
        <v>PT_a_beta_S1S_P1W_LV_SRC/RET</v>
      </c>
      <c r="B54" s="14" t="str">
        <f t="shared" si="0"/>
        <v>PT_a_beta_S1S_P1W</v>
      </c>
      <c r="C54" s="163" t="str">
        <f>'Hybrid - IP - True - Stereo'!E62</f>
        <v>P8 - 4/12</v>
      </c>
      <c r="D54" s="14" t="str">
        <f>'Hybrid - IP - True - Stereo'!F62</f>
        <v>52 - J12 - 6/5</v>
      </c>
      <c r="E54" s="14" t="str">
        <f>'Hybrid - IP - True - Stereo'!L62</f>
        <v>4b</v>
      </c>
      <c r="F54" s="163" t="str">
        <f t="shared" si="1"/>
        <v>52 - J12 - 6/5   4b</v>
      </c>
      <c r="H54" s="163">
        <f>'Hybrid - IP - True - Stereo'!N62</f>
        <v>7.8000000000000007</v>
      </c>
      <c r="I54" s="163">
        <f>'Hybrid - IP - True - Stereo'!O62</f>
        <v>7.6000000000000005</v>
      </c>
      <c r="K54" s="155"/>
      <c r="L54" s="153"/>
      <c r="M54" s="153"/>
    </row>
    <row r="55" spans="1:13" ht="45" customHeight="1" x14ac:dyDescent="0.25">
      <c r="A55" t="str">
        <f>'Hybrid - IP - True - Stereo'!C63</f>
        <v>PT_a_beta_S1S_P2E_LV_SRC/RET</v>
      </c>
      <c r="B55" s="14" t="str">
        <f t="shared" si="0"/>
        <v>PT_a_beta_S1S_P2E</v>
      </c>
      <c r="C55" s="163" t="str">
        <f>'Hybrid - IP - True - Stereo'!E63</f>
        <v>P8 - 5/13</v>
      </c>
      <c r="D55" s="14" t="str">
        <f>'Hybrid - IP - True - Stereo'!F63</f>
        <v>50 - J12 - 2/1</v>
      </c>
      <c r="E55" s="14" t="str">
        <f>'Hybrid - IP - True - Stereo'!L63</f>
        <v>4b</v>
      </c>
      <c r="F55" s="163" t="str">
        <f t="shared" si="1"/>
        <v>50 - J12 - 2/1   4b</v>
      </c>
      <c r="H55" s="163">
        <f>'Hybrid - IP - True - Stereo'!N63</f>
        <v>7.8000000000000007</v>
      </c>
      <c r="I55" s="163">
        <f>'Hybrid - IP - True - Stereo'!O63</f>
        <v>7.6000000000000005</v>
      </c>
      <c r="K55" s="155"/>
      <c r="L55" s="153"/>
      <c r="M55" s="153"/>
    </row>
    <row r="56" spans="1:13" ht="45" customHeight="1" x14ac:dyDescent="0.25">
      <c r="A56" t="str">
        <f>'Hybrid - IP - True - Stereo'!C64</f>
        <v>PT_a_beta_S1S_P3_LV_SRC/RET</v>
      </c>
      <c r="B56" s="14" t="str">
        <f t="shared" si="0"/>
        <v>PT_a_beta_S1S_P3</v>
      </c>
      <c r="C56" s="163" t="str">
        <f>'Hybrid - IP - True - Stereo'!E64</f>
        <v>P8 - 6/14</v>
      </c>
      <c r="D56" s="14" t="str">
        <f>'Hybrid - IP - True - Stereo'!F64</f>
        <v>48 - J12 - 4/3</v>
      </c>
      <c r="E56" s="14" t="str">
        <f>'Hybrid - IP - True - Stereo'!L64</f>
        <v>3d</v>
      </c>
      <c r="F56" s="163" t="str">
        <f t="shared" si="1"/>
        <v>48 - J12 - 4/3   3d</v>
      </c>
      <c r="H56" s="163">
        <f>'Hybrid - IP - True - Stereo'!N64</f>
        <v>8.3999999999999986</v>
      </c>
      <c r="I56" s="163">
        <f>'Hybrid - IP - True - Stereo'!O64</f>
        <v>8</v>
      </c>
      <c r="K56" s="152"/>
      <c r="L56" s="153"/>
      <c r="M56" s="157"/>
    </row>
    <row r="57" spans="1:13" ht="19.5" customHeight="1" x14ac:dyDescent="0.25">
      <c r="K57" s="153"/>
      <c r="L57" s="153"/>
      <c r="M57" s="153"/>
    </row>
    <row r="58" spans="1:13" ht="45" customHeight="1" x14ac:dyDescent="0.25">
      <c r="A58" t="str">
        <f>'Hybrid - IP - True - Stereo'!C68</f>
        <v>PT_a_beta_S0M_P1W_LV_SRC/RET</v>
      </c>
      <c r="B58" s="14" t="str">
        <f t="shared" ref="B58:B85" si="2">IF(ISNUMBER(SEARCH("_LV",A58)),LEFT(A58,FIND("_LV",A58)-1),"")</f>
        <v>PT_a_beta_S0M_P1W</v>
      </c>
      <c r="C58" s="163" t="str">
        <f>'Hybrid - IP - True - Stereo'!E68</f>
        <v>P9 - 1/9</v>
      </c>
      <c r="D58" s="14" t="str">
        <f>'Hybrid - IP - True - Stereo'!F68</f>
        <v>56 - J12 - 2/1</v>
      </c>
      <c r="E58" s="14" t="str">
        <f>'Hybrid - IP - True - Stereo'!L68</f>
        <v>4b</v>
      </c>
      <c r="F58" s="163" t="str">
        <f t="shared" si="1"/>
        <v>56 - J12 - 2/1   4b</v>
      </c>
      <c r="H58" s="163">
        <f>'Hybrid - IP - True - Stereo'!N68</f>
        <v>7.8000000000000007</v>
      </c>
      <c r="I58" s="163">
        <f>'Hybrid - IP - True - Stereo'!O68</f>
        <v>7.6000000000000005</v>
      </c>
      <c r="K58" s="154"/>
      <c r="L58" s="153"/>
      <c r="M58" s="153"/>
    </row>
    <row r="59" spans="1:13" ht="45" customHeight="1" x14ac:dyDescent="0.25">
      <c r="A59" t="str">
        <f>'Hybrid - IP - True - Stereo'!C69</f>
        <v>PT_a_beta_S0M_P2E_LV_SRC/RET</v>
      </c>
      <c r="B59" s="14" t="str">
        <f t="shared" si="2"/>
        <v>PT_a_beta_S0M_P2E</v>
      </c>
      <c r="C59" s="163" t="str">
        <f>'Hybrid - IP - True - Stereo'!E69</f>
        <v>P9 - 2/10</v>
      </c>
      <c r="D59" s="14" t="str">
        <f>'Hybrid - IP - True - Stereo'!F69</f>
        <v>51 - J13 - 2/1</v>
      </c>
      <c r="E59" s="14" t="str">
        <f>'Hybrid - IP - True - Stereo'!L69</f>
        <v>4b</v>
      </c>
      <c r="F59" s="163" t="str">
        <f t="shared" ref="F59:F85" si="3">CONCATENATE(D59,"   ",E59)</f>
        <v>51 - J13 - 2/1   4b</v>
      </c>
      <c r="H59" s="163">
        <f>'Hybrid - IP - True - Stereo'!N69</f>
        <v>7.8000000000000007</v>
      </c>
      <c r="I59" s="163">
        <f>'Hybrid - IP - True - Stereo'!O69</f>
        <v>7.6000000000000005</v>
      </c>
      <c r="K59" s="155"/>
      <c r="L59" s="153"/>
      <c r="M59" s="153"/>
    </row>
    <row r="60" spans="1:13" ht="45" customHeight="1" x14ac:dyDescent="0.25">
      <c r="A60" t="str">
        <f>'Hybrid - IP - True - Stereo'!C70</f>
        <v>PT_a_beta_S0M_P3_LV_SRC/RET</v>
      </c>
      <c r="B60" s="14" t="str">
        <f t="shared" si="2"/>
        <v>PT_a_beta_S0M_P3</v>
      </c>
      <c r="C60" s="163" t="str">
        <f>'Hybrid - IP - True - Stereo'!E70</f>
        <v>P9 - 3/11</v>
      </c>
      <c r="D60" s="14" t="str">
        <f>'Hybrid - IP - True - Stereo'!F70</f>
        <v>50 - J12 - 8/7</v>
      </c>
      <c r="E60" s="14" t="str">
        <f>'Hybrid - IP - True - Stereo'!L70</f>
        <v>4b</v>
      </c>
      <c r="F60" s="163" t="str">
        <f t="shared" si="3"/>
        <v>50 - J12 - 8/7   4b</v>
      </c>
      <c r="H60" s="163">
        <f>'Hybrid - IP - True - Stereo'!N70</f>
        <v>7.8000000000000007</v>
      </c>
      <c r="I60" s="163">
        <f>'Hybrid - IP - True - Stereo'!O70</f>
        <v>7.6000000000000005</v>
      </c>
      <c r="K60" s="155"/>
      <c r="L60" s="153"/>
      <c r="M60" s="153"/>
    </row>
    <row r="61" spans="1:13" ht="45" customHeight="1" x14ac:dyDescent="0.25">
      <c r="A61" t="str">
        <f>'Hybrid - IP - True - Stereo'!C71</f>
        <v>PT_a_beta_S0S_P1W_LV_SRC/RET</v>
      </c>
      <c r="B61" s="14" t="str">
        <f t="shared" si="2"/>
        <v>PT_a_beta_S0S_P1W</v>
      </c>
      <c r="C61" s="163" t="str">
        <f>'Hybrid - IP - True - Stereo'!E71</f>
        <v>P9 - 4/12</v>
      </c>
      <c r="D61" s="14" t="str">
        <f>'Hybrid - IP - True - Stereo'!F71</f>
        <v>52 - J12 - 2/1</v>
      </c>
      <c r="E61" s="14" t="str">
        <f>'Hybrid - IP - True - Stereo'!L71</f>
        <v>4b</v>
      </c>
      <c r="F61" s="163" t="str">
        <f t="shared" si="3"/>
        <v>52 - J12 - 2/1   4b</v>
      </c>
      <c r="H61" s="163">
        <f>'Hybrid - IP - True - Stereo'!N71</f>
        <v>7.8000000000000007</v>
      </c>
      <c r="I61" s="163">
        <f>'Hybrid - IP - True - Stereo'!O71</f>
        <v>7.6000000000000005</v>
      </c>
      <c r="K61" s="155"/>
      <c r="L61" s="153"/>
      <c r="M61" s="153"/>
    </row>
    <row r="62" spans="1:13" ht="45" customHeight="1" x14ac:dyDescent="0.25">
      <c r="A62" t="str">
        <f>'Hybrid - IP - True - Stereo'!C72</f>
        <v>PT_a_beta_S0S_P2E_LV_SRC/RET</v>
      </c>
      <c r="B62" s="14" t="str">
        <f t="shared" si="2"/>
        <v>PT_a_beta_S0S_P2E</v>
      </c>
      <c r="C62" s="163" t="str">
        <f>'Hybrid - IP - True - Stereo'!E72</f>
        <v>P9 - 5/13</v>
      </c>
      <c r="D62" s="14" t="str">
        <f>'Hybrid - IP - True - Stereo'!F72</f>
        <v>52 - J12 - 8/7</v>
      </c>
      <c r="E62" s="14" t="str">
        <f>'Hybrid - IP - True - Stereo'!L72</f>
        <v>4b</v>
      </c>
      <c r="F62" s="163" t="str">
        <f t="shared" si="3"/>
        <v>52 - J12 - 8/7   4b</v>
      </c>
      <c r="H62" s="163">
        <f>'Hybrid - IP - True - Stereo'!N72</f>
        <v>7.8000000000000007</v>
      </c>
      <c r="I62" s="163">
        <f>'Hybrid - IP - True - Stereo'!O72</f>
        <v>7.6000000000000005</v>
      </c>
      <c r="K62" s="155"/>
      <c r="L62" s="153"/>
      <c r="M62" s="153"/>
    </row>
    <row r="63" spans="1:13" ht="45" customHeight="1" x14ac:dyDescent="0.25">
      <c r="A63" t="str">
        <f>'Hybrid - IP - True - Stereo'!C73</f>
        <v>PT_a_beta_S0S_P3_LV_SRC/RET</v>
      </c>
      <c r="B63" s="14" t="str">
        <f t="shared" si="2"/>
        <v>PT_a_beta_S0S_P3</v>
      </c>
      <c r="C63" s="163" t="str">
        <f>'Hybrid - IP - True - Stereo'!E73</f>
        <v>P9 - 6/14</v>
      </c>
      <c r="D63" s="14" t="str">
        <f>'Hybrid - IP - True - Stereo'!F73</f>
        <v>50 - J12 - 4/3</v>
      </c>
      <c r="E63" s="14" t="str">
        <f>'Hybrid - IP - True - Stereo'!L73</f>
        <v>4b</v>
      </c>
      <c r="F63" s="163" t="str">
        <f t="shared" si="3"/>
        <v>50 - J12 - 4/3   4b</v>
      </c>
      <c r="H63" s="163">
        <f>'Hybrid - IP - True - Stereo'!N73</f>
        <v>7.8000000000000007</v>
      </c>
      <c r="I63" s="163">
        <f>'Hybrid - IP - True - Stereo'!O73</f>
        <v>7.6000000000000005</v>
      </c>
      <c r="K63" s="152"/>
      <c r="L63" s="153"/>
      <c r="M63" s="153"/>
    </row>
    <row r="64" spans="1:13" ht="17.25" customHeight="1" x14ac:dyDescent="0.25">
      <c r="K64" s="153"/>
      <c r="L64" s="153"/>
      <c r="M64" s="153"/>
    </row>
    <row r="65" spans="1:13" ht="45" customHeight="1" x14ac:dyDescent="0.25">
      <c r="A65" t="str">
        <f>'Hybrid - IP - True - Stereo'!C77</f>
        <v>PT_a_beta_S0M_P4_LV_SRC/RET</v>
      </c>
      <c r="B65" s="14" t="str">
        <f t="shared" si="2"/>
        <v>PT_a_beta_S0M_P4</v>
      </c>
      <c r="C65" s="163" t="str">
        <f>'Hybrid - IP - True - Stereo'!E77</f>
        <v>P28 - 1/9</v>
      </c>
      <c r="D65" s="14" t="str">
        <f>'Hybrid - IP - True - Stereo'!F77</f>
        <v>48 - J12 - 8/7</v>
      </c>
      <c r="E65" s="14" t="str">
        <f>'Hybrid - IP - True - Stereo'!L77</f>
        <v>3c</v>
      </c>
      <c r="F65" s="163" t="str">
        <f t="shared" si="3"/>
        <v>48 - J12 - 8/7   3c</v>
      </c>
      <c r="H65" s="163">
        <f>'Hybrid - IP - True - Stereo'!N77</f>
        <v>8</v>
      </c>
      <c r="I65" s="163">
        <f>'Hybrid - IP - True - Stereo'!O77</f>
        <v>8</v>
      </c>
      <c r="K65" s="160"/>
      <c r="L65" s="153"/>
      <c r="M65" s="154"/>
    </row>
    <row r="66" spans="1:13" ht="45" customHeight="1" x14ac:dyDescent="0.25">
      <c r="A66" t="str">
        <f>'Hybrid - IP - True - Stereo'!C78</f>
        <v>PT_a_beta_S1M_P4_LV_SRC/RET</v>
      </c>
      <c r="B66" s="14" t="str">
        <f t="shared" si="2"/>
        <v>PT_a_beta_S1M_P4</v>
      </c>
      <c r="C66" s="163" t="str">
        <f>'Hybrid - IP - True - Stereo'!E78</f>
        <v>P28 - 2/10</v>
      </c>
      <c r="D66" s="14" t="str">
        <f>'Hybrid - IP - True - Stereo'!F78</f>
        <v>48 - J12 - 6/5</v>
      </c>
      <c r="E66" s="14" t="str">
        <f>'Hybrid - IP - True - Stereo'!L78</f>
        <v>3c</v>
      </c>
      <c r="F66" s="163" t="str">
        <f t="shared" si="3"/>
        <v>48 - J12 - 6/5   3c</v>
      </c>
      <c r="H66" s="163">
        <f>'Hybrid - IP - True - Stereo'!N78</f>
        <v>8</v>
      </c>
      <c r="I66" s="163">
        <f>'Hybrid - IP - True - Stereo'!O78</f>
        <v>8</v>
      </c>
      <c r="K66" s="156"/>
      <c r="L66" s="153"/>
      <c r="M66" s="155"/>
    </row>
    <row r="67" spans="1:13" ht="45" customHeight="1" x14ac:dyDescent="0.25">
      <c r="A67" t="str">
        <f>'Hybrid - IP - True - Stereo'!C79</f>
        <v>PT_a_beta_S2M_P4_LV_SRC/RET</v>
      </c>
      <c r="B67" s="14" t="str">
        <f t="shared" si="2"/>
        <v>PT_a_beta_S2M_P4</v>
      </c>
      <c r="C67" s="163" t="str">
        <f>'Hybrid - IP - True - Stereo'!E79</f>
        <v>P28 - 3/11</v>
      </c>
      <c r="D67" s="14" t="str">
        <f>'Hybrid - IP - True - Stereo'!F79</f>
        <v>47 - J13 - 6/5</v>
      </c>
      <c r="E67" s="14" t="str">
        <f>'Hybrid - IP - True - Stereo'!L79</f>
        <v>3c</v>
      </c>
      <c r="F67" s="163" t="str">
        <f t="shared" si="3"/>
        <v>47 - J13 - 6/5   3c</v>
      </c>
      <c r="H67" s="163">
        <f>'Hybrid - IP - True - Stereo'!N79</f>
        <v>8</v>
      </c>
      <c r="I67" s="163">
        <f>'Hybrid - IP - True - Stereo'!O79</f>
        <v>8</v>
      </c>
      <c r="K67" s="156"/>
      <c r="L67" s="153"/>
      <c r="M67" s="155"/>
    </row>
    <row r="68" spans="1:13" ht="45" customHeight="1" x14ac:dyDescent="0.25">
      <c r="A68" t="str">
        <f>'Hybrid - IP - True - Stereo'!C80</f>
        <v>PT_a_beta_S2M_P3_LV_SRC/RET</v>
      </c>
      <c r="B68" s="14" t="str">
        <f t="shared" si="2"/>
        <v>PT_a_beta_S2M_P3</v>
      </c>
      <c r="C68" s="163" t="str">
        <f>'Hybrid - IP - True - Stereo'!E80</f>
        <v>P28 - 4/12</v>
      </c>
      <c r="D68" s="14" t="str">
        <f>'Hybrid - IP - True - Stereo'!F80</f>
        <v>49 - J13 - 6/5</v>
      </c>
      <c r="E68" s="14" t="str">
        <f>'Hybrid - IP - True - Stereo'!L80</f>
        <v>4b</v>
      </c>
      <c r="F68" s="163" t="str">
        <f t="shared" si="3"/>
        <v>49 - J13 - 6/5   4b</v>
      </c>
      <c r="H68" s="163">
        <f>'Hybrid - IP - True - Stereo'!N80</f>
        <v>8</v>
      </c>
      <c r="I68" s="163">
        <f>'Hybrid - IP - True - Stereo'!O80</f>
        <v>8</v>
      </c>
      <c r="K68" s="157"/>
      <c r="L68" s="152"/>
      <c r="M68" s="152"/>
    </row>
    <row r="69" spans="1:13" ht="15" customHeight="1" x14ac:dyDescent="0.25">
      <c r="K69" s="153"/>
      <c r="L69" s="153"/>
      <c r="M69" s="153"/>
    </row>
    <row r="70" spans="1:13" ht="45" customHeight="1" x14ac:dyDescent="0.25">
      <c r="A70" t="str">
        <f>'Hybrid - IP - True - Stereo'!C86</f>
        <v>PT_a_gamma_S1M_P1W_LV_SRC/RET</v>
      </c>
      <c r="B70" s="14" t="str">
        <f t="shared" si="2"/>
        <v>PT_a_gamma_S1M_P1W</v>
      </c>
      <c r="C70" s="163" t="str">
        <f>'Hybrid - IP - True - Stereo'!E86</f>
        <v>P14 - 1/9</v>
      </c>
      <c r="D70" s="14" t="str">
        <f>'Hybrid - IP - True - Stereo'!F86</f>
        <v>56 - J13 - 8/7</v>
      </c>
      <c r="E70" s="14" t="str">
        <f>'Hybrid - IP - True - Stereo'!L86</f>
        <v>4b</v>
      </c>
      <c r="F70" s="163" t="str">
        <f t="shared" si="3"/>
        <v>56 - J13 - 8/7   4b</v>
      </c>
      <c r="H70" s="163">
        <f>'Hybrid - IP - True - Stereo'!N86</f>
        <v>7.8000000000000007</v>
      </c>
      <c r="I70" s="163">
        <f>'Hybrid - IP - True - Stereo'!O86</f>
        <v>7.6000000000000005</v>
      </c>
      <c r="K70" s="154"/>
      <c r="L70" s="153"/>
      <c r="M70" s="153"/>
    </row>
    <row r="71" spans="1:13" ht="45" customHeight="1" x14ac:dyDescent="0.25">
      <c r="A71" t="str">
        <f>'Hybrid - IP - True - Stereo'!C87</f>
        <v>PT_a_gamma_S1M_P2E_LV_SRC/RET</v>
      </c>
      <c r="B71" s="14" t="str">
        <f t="shared" si="2"/>
        <v>PT_a_gamma_S1M_P2E</v>
      </c>
      <c r="C71" s="163" t="str">
        <f>'Hybrid - IP - True - Stereo'!E87</f>
        <v>P14 - 2/10</v>
      </c>
      <c r="D71" s="14" t="str">
        <f>'Hybrid - IP - True - Stereo'!F87</f>
        <v>52 - J13 - 4/3</v>
      </c>
      <c r="E71" s="14" t="str">
        <f>'Hybrid - IP - True - Stereo'!L87</f>
        <v>4b</v>
      </c>
      <c r="F71" s="163" t="str">
        <f t="shared" si="3"/>
        <v>52 - J13 - 4/3   4b</v>
      </c>
      <c r="H71" s="163">
        <f>'Hybrid - IP - True - Stereo'!N87</f>
        <v>7.8000000000000007</v>
      </c>
      <c r="I71" s="163">
        <f>'Hybrid - IP - True - Stereo'!O87</f>
        <v>7.6000000000000005</v>
      </c>
      <c r="K71" s="155"/>
      <c r="L71" s="153"/>
      <c r="M71" s="153"/>
    </row>
    <row r="72" spans="1:13" ht="45" customHeight="1" x14ac:dyDescent="0.25">
      <c r="A72" t="str">
        <f>'Hybrid - IP - True - Stereo'!C88</f>
        <v>PT_a_gamma_S1M_P3_LV_SRC/RET</v>
      </c>
      <c r="B72" s="14" t="str">
        <f t="shared" si="2"/>
        <v>PT_a_gamma_S1M_P3</v>
      </c>
      <c r="C72" s="163" t="str">
        <f>'Hybrid - IP - True - Stereo'!E88</f>
        <v>P14 - 3/11</v>
      </c>
      <c r="D72" s="14" t="str">
        <f>'Hybrid - IP - True - Stereo'!F88</f>
        <v>50 - J13 - 6/5</v>
      </c>
      <c r="E72" s="14" t="str">
        <f>'Hybrid - IP - True - Stereo'!L88</f>
        <v>4b</v>
      </c>
      <c r="F72" s="163" t="str">
        <f t="shared" si="3"/>
        <v>50 - J13 - 6/5   4b</v>
      </c>
      <c r="H72" s="163">
        <f>'Hybrid - IP - True - Stereo'!N88</f>
        <v>7.8000000000000007</v>
      </c>
      <c r="I72" s="163">
        <f>'Hybrid - IP - True - Stereo'!O88</f>
        <v>7.6000000000000005</v>
      </c>
      <c r="K72" s="155"/>
      <c r="L72" s="153"/>
      <c r="M72" s="153"/>
    </row>
    <row r="73" spans="1:13" ht="45" customHeight="1" x14ac:dyDescent="0.25">
      <c r="A73" t="str">
        <f>'Hybrid - IP - True - Stereo'!C89</f>
        <v>PT_a_gamma_S1S_P1W_LV_SRC/RET</v>
      </c>
      <c r="B73" s="14" t="str">
        <f t="shared" si="2"/>
        <v>PT_a_gamma_S1S_P1W</v>
      </c>
      <c r="C73" s="163" t="str">
        <f>'Hybrid - IP - True - Stereo'!E89</f>
        <v>P14 - 4/12</v>
      </c>
      <c r="D73" s="14" t="str">
        <f>'Hybrid - IP - True - Stereo'!F89</f>
        <v>52 - J13 - 6/5</v>
      </c>
      <c r="E73" s="14" t="str">
        <f>'Hybrid - IP - True - Stereo'!L89</f>
        <v>4b</v>
      </c>
      <c r="F73" s="163" t="str">
        <f t="shared" si="3"/>
        <v>52 - J13 - 6/5   4b</v>
      </c>
      <c r="H73" s="163">
        <f>'Hybrid - IP - True - Stereo'!N89</f>
        <v>7.8000000000000007</v>
      </c>
      <c r="I73" s="163">
        <f>'Hybrid - IP - True - Stereo'!O89</f>
        <v>7.6000000000000005</v>
      </c>
      <c r="K73" s="155"/>
      <c r="L73" s="153"/>
      <c r="M73" s="153"/>
    </row>
    <row r="74" spans="1:13" ht="45" customHeight="1" x14ac:dyDescent="0.25">
      <c r="A74" t="str">
        <f>'Hybrid - IP - True - Stereo'!C90</f>
        <v>PT_a_gamma_S1S_P2E_LV_SRC/RET</v>
      </c>
      <c r="B74" s="14" t="str">
        <f t="shared" si="2"/>
        <v>PT_a_gamma_S1S_P2E</v>
      </c>
      <c r="C74" s="163" t="str">
        <f>'Hybrid - IP - True - Stereo'!E90</f>
        <v>P14 - 5/13</v>
      </c>
      <c r="D74" s="14" t="str">
        <f>'Hybrid - IP - True - Stereo'!F90</f>
        <v>50 - J13 - 2/1</v>
      </c>
      <c r="E74" s="14" t="str">
        <f>'Hybrid - IP - True - Stereo'!L90</f>
        <v>4b</v>
      </c>
      <c r="F74" s="163" t="str">
        <f t="shared" si="3"/>
        <v>50 - J13 - 2/1   4b</v>
      </c>
      <c r="H74" s="163">
        <f>'Hybrid - IP - True - Stereo'!N90</f>
        <v>7.8000000000000007</v>
      </c>
      <c r="I74" s="163">
        <f>'Hybrid - IP - True - Stereo'!O90</f>
        <v>7.6000000000000005</v>
      </c>
      <c r="K74" s="155"/>
      <c r="L74" s="153"/>
      <c r="M74" s="153"/>
    </row>
    <row r="75" spans="1:13" ht="45" customHeight="1" x14ac:dyDescent="0.25">
      <c r="A75" t="str">
        <f>'Hybrid - IP - True - Stereo'!C91</f>
        <v>PT_a_gamma_S1S_P3_LV_SRC/RET</v>
      </c>
      <c r="B75" s="14" t="str">
        <f t="shared" si="2"/>
        <v>PT_a_gamma_S1S_P3</v>
      </c>
      <c r="C75" s="163" t="str">
        <f>'Hybrid - IP - True - Stereo'!E91</f>
        <v>P14 - 6/14</v>
      </c>
      <c r="D75" s="14" t="str">
        <f>'Hybrid - IP - True - Stereo'!F91</f>
        <v>48 - J13 - 4/3</v>
      </c>
      <c r="E75" s="14" t="str">
        <f>'Hybrid - IP - True - Stereo'!L91</f>
        <v>3d</v>
      </c>
      <c r="F75" s="163" t="str">
        <f t="shared" si="3"/>
        <v>48 - J13 - 4/3   3d</v>
      </c>
      <c r="H75" s="163">
        <f>'Hybrid - IP - True - Stereo'!N91</f>
        <v>8.3999999999999986</v>
      </c>
      <c r="I75" s="163">
        <f>'Hybrid - IP - True - Stereo'!O91</f>
        <v>8</v>
      </c>
      <c r="K75" s="152"/>
      <c r="L75" s="153"/>
      <c r="M75" s="157"/>
    </row>
    <row r="76" spans="1:13" ht="45" customHeight="1" x14ac:dyDescent="0.25">
      <c r="K76" s="153"/>
      <c r="L76" s="153"/>
      <c r="M76" s="153"/>
    </row>
    <row r="77" spans="1:13" ht="45" customHeight="1" x14ac:dyDescent="0.25">
      <c r="A77" t="str">
        <f>'Hybrid - IP - True - Stereo'!C95</f>
        <v>PT_a_gamma_S0M_P1W_LV_SRC/RET</v>
      </c>
      <c r="B77" s="14" t="str">
        <f t="shared" si="2"/>
        <v>PT_a_gamma_S0M_P1W</v>
      </c>
      <c r="C77" s="163" t="str">
        <f>'Hybrid - IP - True - Stereo'!E95</f>
        <v>P15 - 1/9</v>
      </c>
      <c r="D77" s="14" t="str">
        <f>'Hybrid - IP - True - Stereo'!F95</f>
        <v>56 - J13 - 2/1</v>
      </c>
      <c r="E77" s="14" t="str">
        <f>'Hybrid - IP - True - Stereo'!L95</f>
        <v>4b</v>
      </c>
      <c r="F77" s="163" t="str">
        <f t="shared" si="3"/>
        <v>56 - J13 - 2/1   4b</v>
      </c>
      <c r="H77" s="163">
        <f>'Hybrid - IP - True - Stereo'!N95</f>
        <v>7.8000000000000007</v>
      </c>
      <c r="I77" s="163">
        <f>'Hybrid - IP - True - Stereo'!O95</f>
        <v>7.6000000000000005</v>
      </c>
      <c r="K77" s="154"/>
      <c r="L77" s="153"/>
      <c r="M77" s="153"/>
    </row>
    <row r="78" spans="1:13" ht="45" customHeight="1" x14ac:dyDescent="0.25">
      <c r="A78" t="str">
        <f>'Hybrid - IP - True - Stereo'!C96</f>
        <v>PT_a_gamma_S0M_P2E_LV_SRC/RET</v>
      </c>
      <c r="B78" s="14" t="str">
        <f t="shared" si="2"/>
        <v>PT_a_gamma_S0M_P2E</v>
      </c>
      <c r="C78" s="163" t="str">
        <f>'Hybrid - IP - True - Stereo'!E96</f>
        <v>P15 - 2/10</v>
      </c>
      <c r="D78" s="14" t="str">
        <f>'Hybrid - IP - True - Stereo'!F96</f>
        <v>52 - J12 - 4/3</v>
      </c>
      <c r="E78" s="14" t="str">
        <f>'Hybrid - IP - True - Stereo'!L96</f>
        <v>4b</v>
      </c>
      <c r="F78" s="163" t="str">
        <f t="shared" si="3"/>
        <v>52 - J12 - 4/3   4b</v>
      </c>
      <c r="H78" s="163">
        <f>'Hybrid - IP - True - Stereo'!N96</f>
        <v>7.8000000000000007</v>
      </c>
      <c r="I78" s="163">
        <f>'Hybrid - IP - True - Stereo'!O96</f>
        <v>7.6000000000000005</v>
      </c>
      <c r="K78" s="155"/>
      <c r="L78" s="153"/>
      <c r="M78" s="153"/>
    </row>
    <row r="79" spans="1:13" ht="45" customHeight="1" x14ac:dyDescent="0.25">
      <c r="A79" t="str">
        <f>'Hybrid - IP - True - Stereo'!C97</f>
        <v>PT_a_gamma_S0M_P3_LV_SRC/RET</v>
      </c>
      <c r="B79" s="14" t="str">
        <f t="shared" si="2"/>
        <v>PT_a_gamma_S0M_P3</v>
      </c>
      <c r="C79" s="163" t="str">
        <f>'Hybrid - IP - True - Stereo'!E97</f>
        <v>P15 - 3/11</v>
      </c>
      <c r="D79" s="14" t="str">
        <f>'Hybrid - IP - True - Stereo'!F97</f>
        <v>50 - J13 - 8/7</v>
      </c>
      <c r="E79" s="14" t="str">
        <f>'Hybrid - IP - True - Stereo'!L97</f>
        <v>4b</v>
      </c>
      <c r="F79" s="163" t="str">
        <f t="shared" si="3"/>
        <v>50 - J13 - 8/7   4b</v>
      </c>
      <c r="H79" s="163">
        <f>'Hybrid - IP - True - Stereo'!N97</f>
        <v>7.8000000000000007</v>
      </c>
      <c r="I79" s="163">
        <f>'Hybrid - IP - True - Stereo'!O97</f>
        <v>7.6000000000000005</v>
      </c>
      <c r="K79" s="155"/>
      <c r="L79" s="153"/>
    </row>
    <row r="80" spans="1:13" ht="45" customHeight="1" x14ac:dyDescent="0.25">
      <c r="A80" t="str">
        <f>'Hybrid - IP - True - Stereo'!C98</f>
        <v>PT_a_gamma_S0S_P1W_LV_SRC/RET</v>
      </c>
      <c r="B80" s="14" t="str">
        <f t="shared" si="2"/>
        <v>PT_a_gamma_S0S_P1W</v>
      </c>
      <c r="C80" s="163" t="str">
        <f>'Hybrid - IP - True - Stereo'!E98</f>
        <v>P15 - 4/12</v>
      </c>
      <c r="D80" s="14" t="str">
        <f>'Hybrid - IP - True - Stereo'!F98</f>
        <v>52 - J13 - 2/1</v>
      </c>
      <c r="E80" s="14" t="str">
        <f>'Hybrid - IP - True - Stereo'!L98</f>
        <v>4b</v>
      </c>
      <c r="F80" s="163" t="str">
        <f t="shared" si="3"/>
        <v>52 - J13 - 2/1   4b</v>
      </c>
      <c r="H80" s="163">
        <f>'Hybrid - IP - True - Stereo'!N98</f>
        <v>7.8000000000000007</v>
      </c>
      <c r="I80" s="163">
        <f>'Hybrid - IP - True - Stereo'!O98</f>
        <v>7.6000000000000005</v>
      </c>
      <c r="K80" s="155"/>
      <c r="L80" s="153"/>
      <c r="M80" s="153"/>
    </row>
    <row r="81" spans="1:13" ht="45" customHeight="1" x14ac:dyDescent="0.25">
      <c r="A81" t="str">
        <f>'Hybrid - IP - True - Stereo'!C99</f>
        <v>PT_a_gamma_S0S_P2E_LV_SRC/RET</v>
      </c>
      <c r="B81" s="14" t="str">
        <f t="shared" si="2"/>
        <v>PT_a_gamma_S0S_P2E</v>
      </c>
      <c r="C81" s="163" t="str">
        <f>'Hybrid - IP - True - Stereo'!E99</f>
        <v>P15 - 5/13</v>
      </c>
      <c r="D81" s="14" t="str">
        <f>'Hybrid - IP - True - Stereo'!F99</f>
        <v>52 - J13 - 8/7</v>
      </c>
      <c r="E81" s="14" t="str">
        <f>'Hybrid - IP - True - Stereo'!L99</f>
        <v>4b</v>
      </c>
      <c r="F81" s="163" t="str">
        <f t="shared" si="3"/>
        <v>52 - J13 - 8/7   4b</v>
      </c>
      <c r="H81" s="163">
        <f>'Hybrid - IP - True - Stereo'!N99</f>
        <v>7.8000000000000007</v>
      </c>
      <c r="I81" s="163">
        <f>'Hybrid - IP - True - Stereo'!O99</f>
        <v>7.6000000000000005</v>
      </c>
      <c r="K81" s="155"/>
      <c r="L81" s="153"/>
      <c r="M81" s="153"/>
    </row>
    <row r="82" spans="1:13" ht="45" customHeight="1" x14ac:dyDescent="0.25">
      <c r="A82" t="str">
        <f>'Hybrid - IP - True - Stereo'!C100</f>
        <v>PT_a_gamma_S0S_P3_LV_SRC/RET</v>
      </c>
      <c r="B82" s="14" t="str">
        <f t="shared" si="2"/>
        <v>PT_a_gamma_S0S_P3</v>
      </c>
      <c r="C82" s="163" t="str">
        <f>'Hybrid - IP - True - Stereo'!E100</f>
        <v>P15 - 6/14</v>
      </c>
      <c r="D82" s="14" t="str">
        <f>'Hybrid - IP - True - Stereo'!F100</f>
        <v>50 - J13 - 4/3</v>
      </c>
      <c r="E82" s="14" t="str">
        <f>'Hybrid - IP - True - Stereo'!L100</f>
        <v>4b</v>
      </c>
      <c r="F82" s="163" t="str">
        <f t="shared" si="3"/>
        <v>50 - J13 - 4/3   4b</v>
      </c>
      <c r="H82" s="163">
        <f>'Hybrid - IP - True - Stereo'!N100</f>
        <v>7.8000000000000007</v>
      </c>
      <c r="I82" s="163">
        <f>'Hybrid - IP - True - Stereo'!O100</f>
        <v>7.6000000000000005</v>
      </c>
      <c r="K82" s="152"/>
      <c r="L82" s="153"/>
      <c r="M82" s="153"/>
    </row>
    <row r="83" spans="1:13" ht="45" customHeight="1" x14ac:dyDescent="0.25">
      <c r="K83" s="153"/>
      <c r="L83" s="153"/>
      <c r="M83" s="153"/>
    </row>
    <row r="84" spans="1:13" ht="45" customHeight="1" x14ac:dyDescent="0.25">
      <c r="A84" t="str">
        <f>'Hybrid - IP - True - Stereo'!C106</f>
        <v>PT_a_gamma_S0M_P4_LV_SRC/RET</v>
      </c>
      <c r="B84" s="14" t="str">
        <f t="shared" si="2"/>
        <v>PT_a_gamma_S0M_P4</v>
      </c>
      <c r="C84" s="163" t="str">
        <f>'Hybrid - IP - True - Stereo'!E106</f>
        <v>P34 - 1/9</v>
      </c>
      <c r="D84" s="14" t="str">
        <f>'Hybrid - IP - True - Stereo'!F106</f>
        <v>48 - J13 - 8/7</v>
      </c>
      <c r="E84" s="14" t="str">
        <f>'Hybrid - IP - True - Stereo'!L106</f>
        <v>3c</v>
      </c>
      <c r="F84" s="163" t="str">
        <f t="shared" si="3"/>
        <v>48 - J13 - 8/7   3c</v>
      </c>
      <c r="H84" s="163">
        <f>'Hybrid - IP - True - Stereo'!N106</f>
        <v>8</v>
      </c>
      <c r="I84" s="163">
        <f>'Hybrid - IP - True - Stereo'!O106</f>
        <v>8</v>
      </c>
      <c r="K84" s="160"/>
      <c r="L84" s="153"/>
      <c r="M84" s="161"/>
    </row>
    <row r="85" spans="1:13" ht="45" customHeight="1" x14ac:dyDescent="0.25">
      <c r="A85" t="str">
        <f>'Hybrid - IP - True - Stereo'!C107</f>
        <v>PT_a_gamma_S1M_P4_LV_SRC/RET</v>
      </c>
      <c r="B85" s="14" t="str">
        <f t="shared" si="2"/>
        <v>PT_a_gamma_S1M_P4</v>
      </c>
      <c r="C85" s="163" t="str">
        <f>'Hybrid - IP - True - Stereo'!E107</f>
        <v>P34 - 2/10</v>
      </c>
      <c r="D85" s="14" t="str">
        <f>'Hybrid - IP - True - Stereo'!F107</f>
        <v>48 - J13 - 6/5</v>
      </c>
      <c r="E85" s="14" t="str">
        <f>'Hybrid - IP - True - Stereo'!L107</f>
        <v>3c</v>
      </c>
      <c r="F85" s="163" t="str">
        <f t="shared" si="3"/>
        <v>48 - J13 - 6/5   3c</v>
      </c>
      <c r="H85" s="163">
        <f>'Hybrid - IP - True - Stereo'!N107</f>
        <v>8</v>
      </c>
      <c r="I85" s="163">
        <f>'Hybrid - IP - True - Stereo'!O107</f>
        <v>8</v>
      </c>
      <c r="K85" s="156"/>
      <c r="L85" s="153"/>
      <c r="M85" s="158"/>
    </row>
    <row r="87" spans="1:13" ht="45" customHeight="1" x14ac:dyDescent="0.25">
      <c r="K87" s="153"/>
      <c r="L87" s="153"/>
      <c r="M87" s="153"/>
    </row>
    <row r="88" spans="1:13" ht="45" customHeight="1" x14ac:dyDescent="0.25">
      <c r="K88" s="153"/>
      <c r="L88" s="153"/>
      <c r="M88" s="153"/>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93" zoomScaleNormal="100" workbookViewId="0">
      <selection activeCell="D35" sqref="D35"/>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24" width="8.7109375" style="14"/>
    <col min="25" max="25" width="36.42578125" style="14" customWidth="1"/>
    <col min="26" max="26" width="34.85546875" style="14" customWidth="1"/>
    <col min="27" max="27" width="36.7109375" style="14" customWidth="1"/>
    <col min="28" max="16384" width="8.7109375" style="14"/>
  </cols>
  <sheetData>
    <row r="1" spans="3:27" x14ac:dyDescent="0.25">
      <c r="H1" s="336" t="s">
        <v>1391</v>
      </c>
      <c r="L1" s="337" t="s">
        <v>1434</v>
      </c>
      <c r="M1" s="338" t="s">
        <v>1390</v>
      </c>
    </row>
    <row r="2" spans="3:27" ht="23.25" x14ac:dyDescent="0.3">
      <c r="C2" s="350" t="s">
        <v>816</v>
      </c>
      <c r="D2" s="350"/>
      <c r="E2" s="350"/>
      <c r="F2" s="350"/>
      <c r="G2" s="21" t="s">
        <v>1363</v>
      </c>
      <c r="H2" s="336"/>
      <c r="I2" s="339" t="s">
        <v>1389</v>
      </c>
      <c r="J2" s="339"/>
      <c r="K2" s="339"/>
      <c r="L2" s="337"/>
      <c r="M2" s="337"/>
      <c r="N2" s="14" t="s">
        <v>1367</v>
      </c>
      <c r="O2" s="14" t="s">
        <v>1368</v>
      </c>
      <c r="P2" s="64" t="str">
        <f>N2</f>
        <v>A-top</v>
      </c>
      <c r="R2" s="64" t="str">
        <f>O2</f>
        <v>C-bot</v>
      </c>
      <c r="U2" s="1" t="s">
        <v>1282</v>
      </c>
      <c r="V2"/>
    </row>
    <row r="3" spans="3:27" ht="64.5" customHeight="1" x14ac:dyDescent="0.25">
      <c r="C3" s="50" t="s">
        <v>237</v>
      </c>
      <c r="D3" s="50" t="s">
        <v>238</v>
      </c>
      <c r="E3" s="128" t="s">
        <v>239</v>
      </c>
      <c r="F3" s="128" t="s">
        <v>240</v>
      </c>
      <c r="H3" s="336"/>
      <c r="L3" s="337"/>
      <c r="M3" s="337"/>
      <c r="N3" s="14" t="s">
        <v>1386</v>
      </c>
      <c r="O3" s="14" t="s">
        <v>1386</v>
      </c>
      <c r="P3" s="21" t="s">
        <v>1386</v>
      </c>
      <c r="Q3" s="14" t="s">
        <v>1387</v>
      </c>
      <c r="R3" s="21" t="s">
        <v>1388</v>
      </c>
      <c r="S3" s="14" t="s">
        <v>1387</v>
      </c>
      <c r="U3" s="63" t="s">
        <v>546</v>
      </c>
      <c r="V3" s="85" t="b">
        <v>1</v>
      </c>
    </row>
    <row r="4" spans="3:27" x14ac:dyDescent="0.25">
      <c r="C4" s="256" t="s">
        <v>554</v>
      </c>
      <c r="D4" s="257" t="s">
        <v>242</v>
      </c>
      <c r="E4" s="15" t="s">
        <v>243</v>
      </c>
      <c r="F4" s="23" t="s">
        <v>729</v>
      </c>
      <c r="G4" s="65" t="str">
        <f>IF(LEFT(F4,3)="2.5", MID(F4,7,2),LEFT(F4,2))</f>
        <v>45</v>
      </c>
      <c r="H4" s="14" t="s">
        <v>1379</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6</v>
      </c>
      <c r="R4" s="21" cm="1">
        <f t="array" ref="R4:R5">_xlfn._xlws.FILTER(_xlfn.UNIQUE(O4:O11),_xlfn.UNIQUE(O4:O11)&lt;&gt;"")</f>
        <v>7.6000000000000005</v>
      </c>
      <c r="S4" s="14">
        <f>COUNTIF(O4:O11,R4)</f>
        <v>6</v>
      </c>
      <c r="U4" s="2" t="s">
        <v>545</v>
      </c>
      <c r="V4" s="2" t="s">
        <v>553</v>
      </c>
    </row>
    <row r="5" spans="3:27" x14ac:dyDescent="0.25">
      <c r="C5" s="258" t="s">
        <v>555</v>
      </c>
      <c r="D5" s="259" t="s">
        <v>245</v>
      </c>
      <c r="E5" s="14" t="s">
        <v>246</v>
      </c>
      <c r="F5" s="17" t="s">
        <v>706</v>
      </c>
      <c r="G5" s="65" t="str">
        <f t="shared" ref="G5:G68" si="0">IF(LEFT(F5,3)="2.5", MID(F5,7,2),LEFT(F5,2))</f>
        <v>41</v>
      </c>
      <c r="H5" s="2" t="s">
        <v>1379</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row>
    <row r="6" spans="3:27" x14ac:dyDescent="0.25">
      <c r="C6" s="258" t="s">
        <v>556</v>
      </c>
      <c r="D6" s="259" t="s">
        <v>248</v>
      </c>
      <c r="E6" s="14" t="s">
        <v>249</v>
      </c>
      <c r="F6" s="17" t="s">
        <v>693</v>
      </c>
      <c r="G6" s="65" t="str">
        <f t="shared" si="0"/>
        <v>39</v>
      </c>
      <c r="H6" s="2" t="s">
        <v>1379</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U6" s="32" t="s">
        <v>548</v>
      </c>
      <c r="V6" s="35" t="b">
        <v>1</v>
      </c>
    </row>
    <row r="7" spans="3:27" x14ac:dyDescent="0.25">
      <c r="C7" s="258" t="s">
        <v>557</v>
      </c>
      <c r="D7" s="259" t="s">
        <v>251</v>
      </c>
      <c r="E7" s="14" t="s">
        <v>252</v>
      </c>
      <c r="F7" s="17" t="s">
        <v>705</v>
      </c>
      <c r="G7" s="65" t="str">
        <f t="shared" si="0"/>
        <v>41</v>
      </c>
      <c r="H7" s="2" t="s">
        <v>1379</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3:27" x14ac:dyDescent="0.25">
      <c r="C8" s="258" t="s">
        <v>558</v>
      </c>
      <c r="D8" s="259" t="s">
        <v>254</v>
      </c>
      <c r="E8" s="14" t="s">
        <v>255</v>
      </c>
      <c r="F8" s="17" t="s">
        <v>695</v>
      </c>
      <c r="G8" s="65" t="str">
        <f t="shared" si="0"/>
        <v>39</v>
      </c>
      <c r="H8" s="2" t="s">
        <v>1379</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3:27" x14ac:dyDescent="0.25">
      <c r="C9" s="258" t="s">
        <v>559</v>
      </c>
      <c r="D9" s="259" t="s">
        <v>257</v>
      </c>
      <c r="E9" s="14" t="s">
        <v>258</v>
      </c>
      <c r="F9" s="17" t="s">
        <v>678</v>
      </c>
      <c r="G9" s="65" t="str">
        <f t="shared" si="0"/>
        <v>37</v>
      </c>
      <c r="H9" s="2" t="s">
        <v>1379</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3:27" x14ac:dyDescent="0.25">
      <c r="C10" s="258" t="s">
        <v>560</v>
      </c>
      <c r="D10" s="259" t="s">
        <v>319</v>
      </c>
      <c r="E10" s="14" t="s">
        <v>320</v>
      </c>
      <c r="F10" s="17" t="s">
        <v>728</v>
      </c>
      <c r="G10" s="65" t="str">
        <f t="shared" si="0"/>
        <v>45</v>
      </c>
      <c r="H10" s="2" t="s">
        <v>1379</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25">
      <c r="C11" s="260" t="s">
        <v>560</v>
      </c>
      <c r="D11" s="261" t="s">
        <v>319</v>
      </c>
      <c r="E11" s="261" t="s">
        <v>320</v>
      </c>
      <c r="F11" s="262" t="s">
        <v>1256</v>
      </c>
      <c r="G11" s="65" t="str">
        <f t="shared" si="0"/>
        <v>45</v>
      </c>
      <c r="H11" s="2" t="s">
        <v>1379</v>
      </c>
      <c r="I11" s="82"/>
      <c r="J11" s="2"/>
      <c r="K11" s="2"/>
      <c r="L11" s="14" t="str" cm="1">
        <f t="array" ref="L11">INDEX(Cable_L!$B$3:$B$77,MATCH(1,COUNTIFS($G11,Cable_L!$A$3:$A$77,$H11,Cable_L!$C$3:$C$77),0))</f>
        <v>4b</v>
      </c>
      <c r="U11" s="2" t="s">
        <v>552</v>
      </c>
      <c r="V11" s="2" t="s">
        <v>553</v>
      </c>
      <c r="Y11" s="14" t="s">
        <v>422</v>
      </c>
      <c r="AA11" s="2" t="s">
        <v>1283</v>
      </c>
    </row>
    <row r="12" spans="3:27" x14ac:dyDescent="0.25">
      <c r="C12" s="263"/>
      <c r="D12" s="264"/>
      <c r="E12" s="19" t="s">
        <v>666</v>
      </c>
      <c r="F12" s="20"/>
      <c r="G12" s="65" t="str">
        <f t="shared" si="0"/>
        <v/>
      </c>
      <c r="H12" s="2"/>
      <c r="I12" s="2"/>
      <c r="J12" s="2"/>
      <c r="K12" s="2"/>
      <c r="AA12" s="2"/>
    </row>
    <row r="13" spans="3:27" x14ac:dyDescent="0.25">
      <c r="C13" s="259"/>
      <c r="D13" s="259"/>
      <c r="G13" s="65" t="str">
        <f t="shared" si="0"/>
        <v/>
      </c>
      <c r="H13" s="2"/>
      <c r="I13" s="2"/>
      <c r="J13" s="2"/>
      <c r="K13" s="2"/>
      <c r="AA13" s="2"/>
    </row>
    <row r="14" spans="3:27" x14ac:dyDescent="0.25">
      <c r="C14" s="256" t="s">
        <v>561</v>
      </c>
      <c r="D14" s="257" t="s">
        <v>260</v>
      </c>
      <c r="E14" s="15" t="s">
        <v>261</v>
      </c>
      <c r="F14" s="23" t="s">
        <v>727</v>
      </c>
      <c r="G14" s="65" t="str">
        <f t="shared" si="0"/>
        <v>45</v>
      </c>
      <c r="H14" s="2" t="s">
        <v>1379</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t="s">
        <v>1384</v>
      </c>
      <c r="Y14" s="14" t="s">
        <v>432</v>
      </c>
    </row>
    <row r="15" spans="3:27" x14ac:dyDescent="0.25">
      <c r="C15" s="260" t="s">
        <v>561</v>
      </c>
      <c r="D15" s="261" t="s">
        <v>260</v>
      </c>
      <c r="E15" s="261" t="s">
        <v>261</v>
      </c>
      <c r="F15" s="262" t="s">
        <v>1257</v>
      </c>
      <c r="G15" s="65" t="str">
        <f t="shared" si="0"/>
        <v>45</v>
      </c>
      <c r="H15" s="2" t="s">
        <v>1379</v>
      </c>
      <c r="I15" s="79"/>
      <c r="J15" s="2"/>
      <c r="K15" s="2"/>
      <c r="L15" s="14" t="str" cm="1">
        <f t="array" ref="L15">INDEX(Cable_L!$B$3:$B$77,MATCH(1,COUNTIFS($G15,Cable_L!$A$3:$A$77,$H15,Cable_L!$C$3:$C$77),0))</f>
        <v>4b</v>
      </c>
      <c r="P15" s="21">
        <v>8.3999999999999986</v>
      </c>
      <c r="Q15" s="14">
        <f>COUNTIF(N14:N25,P15)</f>
        <v>1</v>
      </c>
      <c r="R15" s="21">
        <v>8</v>
      </c>
      <c r="S15" s="14">
        <f>COUNTIF(O14:O25,R15)</f>
        <v>1</v>
      </c>
      <c r="Y15" s="14" t="s">
        <v>422</v>
      </c>
      <c r="AA15" s="2" t="s">
        <v>1283</v>
      </c>
    </row>
    <row r="16" spans="3:27" x14ac:dyDescent="0.25">
      <c r="C16" s="258" t="s">
        <v>562</v>
      </c>
      <c r="D16" s="259" t="s">
        <v>263</v>
      </c>
      <c r="E16" s="14" t="s">
        <v>264</v>
      </c>
      <c r="F16" s="17" t="s">
        <v>492</v>
      </c>
      <c r="G16" s="65" t="str">
        <f t="shared" si="0"/>
        <v>41</v>
      </c>
      <c r="H16" s="2" t="s">
        <v>1379</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7" x14ac:dyDescent="0.25">
      <c r="C17" s="258" t="s">
        <v>563</v>
      </c>
      <c r="D17" s="259" t="s">
        <v>266</v>
      </c>
      <c r="E17" s="14" t="s">
        <v>267</v>
      </c>
      <c r="F17" s="17" t="s">
        <v>690</v>
      </c>
      <c r="G17" s="65" t="str">
        <f t="shared" si="0"/>
        <v>39</v>
      </c>
      <c r="H17" s="2" t="s">
        <v>1379</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258" t="s">
        <v>564</v>
      </c>
      <c r="D18" s="259" t="s">
        <v>269</v>
      </c>
      <c r="E18" s="14" t="s">
        <v>270</v>
      </c>
      <c r="F18" s="17" t="s">
        <v>722</v>
      </c>
      <c r="G18" s="65" t="str">
        <f t="shared" si="0"/>
        <v>43</v>
      </c>
      <c r="H18" s="2" t="s">
        <v>1379</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25">
      <c r="C19" s="260" t="s">
        <v>564</v>
      </c>
      <c r="D19" s="261" t="s">
        <v>269</v>
      </c>
      <c r="E19" s="261" t="s">
        <v>270</v>
      </c>
      <c r="F19" s="262" t="s">
        <v>1251</v>
      </c>
      <c r="G19" s="65" t="str">
        <f t="shared" si="0"/>
        <v>43</v>
      </c>
      <c r="H19" s="2" t="s">
        <v>1379</v>
      </c>
      <c r="I19" s="79"/>
      <c r="J19" s="2"/>
      <c r="K19" s="2"/>
      <c r="L19" s="14" t="str" cm="1">
        <f t="array" ref="L19">INDEX(Cable_L!$B$3:$B$77,MATCH(1,COUNTIFS($G19,Cable_L!$A$3:$A$77,$H19,Cable_L!$C$3:$C$77),0))</f>
        <v>4b</v>
      </c>
      <c r="M19" s="21" t="str">
        <v>39</v>
      </c>
      <c r="Y19" s="14" t="s">
        <v>422</v>
      </c>
      <c r="AA19" s="2" t="s">
        <v>1283</v>
      </c>
    </row>
    <row r="20" spans="3:27" x14ac:dyDescent="0.25">
      <c r="C20" s="258" t="s">
        <v>565</v>
      </c>
      <c r="D20" s="259" t="s">
        <v>272</v>
      </c>
      <c r="E20" s="14" t="s">
        <v>273</v>
      </c>
      <c r="F20" s="17"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258" t="s">
        <v>566</v>
      </c>
      <c r="D21" s="259" t="s">
        <v>275</v>
      </c>
      <c r="E21" s="14" t="s">
        <v>276</v>
      </c>
      <c r="F21" s="17"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258" t="s">
        <v>568</v>
      </c>
      <c r="D22" s="259" t="s">
        <v>307</v>
      </c>
      <c r="E22" s="14" t="s">
        <v>308</v>
      </c>
      <c r="F22" s="17" t="s">
        <v>720</v>
      </c>
      <c r="G22" s="65" t="str">
        <f t="shared" si="0"/>
        <v>43</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25">
      <c r="C23" s="260" t="s">
        <v>568</v>
      </c>
      <c r="D23" s="261" t="s">
        <v>307</v>
      </c>
      <c r="E23" s="261" t="s">
        <v>308</v>
      </c>
      <c r="F23" s="262" t="s">
        <v>1249</v>
      </c>
      <c r="G23" s="65" t="str">
        <f t="shared" si="0"/>
        <v>43</v>
      </c>
      <c r="H23" s="2" t="s">
        <v>1379</v>
      </c>
      <c r="I23" s="79"/>
      <c r="J23" s="2"/>
      <c r="K23" s="2"/>
      <c r="L23" s="14" t="str" cm="1">
        <f t="array" ref="L23">INDEX(Cable_L!$B$3:$B$77,MATCH(1,COUNTIFS($G23,Cable_L!$A$3:$A$77,$H23,Cable_L!$C$3:$C$77),0))</f>
        <v>4b</v>
      </c>
      <c r="Y23" s="14" t="s">
        <v>422</v>
      </c>
      <c r="AA23" s="2" t="s">
        <v>1283</v>
      </c>
    </row>
    <row r="24" spans="3:27" x14ac:dyDescent="0.25">
      <c r="C24" s="258" t="s">
        <v>567</v>
      </c>
      <c r="D24" s="259" t="s">
        <v>310</v>
      </c>
      <c r="E24" s="14" t="s">
        <v>311</v>
      </c>
      <c r="F24" s="17" t="s">
        <v>808</v>
      </c>
      <c r="G24" s="65" t="str">
        <f t="shared" si="0"/>
        <v>43</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25">
      <c r="C25" s="287" t="s">
        <v>567</v>
      </c>
      <c r="D25" s="288" t="s">
        <v>310</v>
      </c>
      <c r="E25" s="288" t="s">
        <v>311</v>
      </c>
      <c r="F25" s="289" t="s">
        <v>1250</v>
      </c>
      <c r="G25" s="65" t="str">
        <f t="shared" si="0"/>
        <v>43</v>
      </c>
      <c r="H25" s="2" t="s">
        <v>1379</v>
      </c>
      <c r="I25" s="82"/>
      <c r="J25" s="2"/>
      <c r="K25" s="2"/>
      <c r="L25" s="14" t="str" cm="1">
        <f t="array" ref="L25">INDEX(Cable_L!$B$3:$B$77,MATCH(1,COUNTIFS($G25,Cable_L!$A$3:$A$77,$H25,Cable_L!$C$3:$C$77),0))</f>
        <v>4b</v>
      </c>
      <c r="Y25" s="14" t="s">
        <v>422</v>
      </c>
      <c r="AA25" s="2" t="s">
        <v>1283</v>
      </c>
    </row>
    <row r="26" spans="3:27" x14ac:dyDescent="0.25">
      <c r="C26" s="259"/>
      <c r="D26" s="259"/>
      <c r="F26" s="259"/>
      <c r="G26" s="65" t="str">
        <f t="shared" si="0"/>
        <v/>
      </c>
      <c r="H26" s="2"/>
      <c r="I26" s="2"/>
      <c r="J26" s="2"/>
      <c r="K26" s="2"/>
      <c r="AA26" s="2"/>
    </row>
    <row r="27" spans="3:27" x14ac:dyDescent="0.25">
      <c r="C27" s="256" t="s">
        <v>573</v>
      </c>
      <c r="D27" s="257" t="s">
        <v>278</v>
      </c>
      <c r="E27" s="15" t="s">
        <v>279</v>
      </c>
      <c r="F27" s="23" t="s">
        <v>725</v>
      </c>
      <c r="G27" s="65" t="str">
        <f t="shared" si="0"/>
        <v>44</v>
      </c>
      <c r="H27" s="2" t="s">
        <v>1379</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Y27" s="14" t="s">
        <v>432</v>
      </c>
    </row>
    <row r="28" spans="3:27" x14ac:dyDescent="0.25">
      <c r="C28" s="260" t="s">
        <v>573</v>
      </c>
      <c r="D28" s="261" t="s">
        <v>278</v>
      </c>
      <c r="E28" s="261" t="s">
        <v>279</v>
      </c>
      <c r="F28" s="262" t="s">
        <v>1255</v>
      </c>
      <c r="G28" s="65" t="str">
        <f t="shared" si="0"/>
        <v>44</v>
      </c>
      <c r="H28" s="2" t="s">
        <v>1379</v>
      </c>
      <c r="I28" s="79"/>
      <c r="J28" s="2"/>
      <c r="K28" s="2"/>
      <c r="L28" s="14" t="str" cm="1">
        <f t="array" ref="L28">INDEX(Cable_L!$B$3:$B$77,MATCH(1,COUNTIFS($G28,Cable_L!$A$3:$A$77,$H28,Cable_L!$C$3:$C$77),0))</f>
        <v>4b</v>
      </c>
      <c r="Y28" s="14" t="s">
        <v>422</v>
      </c>
      <c r="AA28" s="2" t="s">
        <v>1283</v>
      </c>
    </row>
    <row r="29" spans="3:27" x14ac:dyDescent="0.25">
      <c r="C29" s="258" t="s">
        <v>574</v>
      </c>
      <c r="D29" s="259" t="s">
        <v>281</v>
      </c>
      <c r="E29" s="14" t="s">
        <v>282</v>
      </c>
      <c r="F29" s="17" t="s">
        <v>707</v>
      </c>
      <c r="G29" s="65" t="str">
        <f t="shared" si="0"/>
        <v>41</v>
      </c>
      <c r="H29" s="2" t="s">
        <v>1379</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258" t="s">
        <v>575</v>
      </c>
      <c r="D30" s="259" t="s">
        <v>284</v>
      </c>
      <c r="E30" s="14" t="s">
        <v>285</v>
      </c>
      <c r="F30" s="17" t="s">
        <v>689</v>
      </c>
      <c r="G30" s="65" t="str">
        <f t="shared" si="0"/>
        <v>39</v>
      </c>
      <c r="H30" s="2" t="s">
        <v>1379</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258" t="s">
        <v>569</v>
      </c>
      <c r="D31" s="259" t="s">
        <v>287</v>
      </c>
      <c r="E31" s="14" t="s">
        <v>288</v>
      </c>
      <c r="F31" s="17" t="s">
        <v>723</v>
      </c>
      <c r="G31" s="65" t="str">
        <f t="shared" si="0"/>
        <v>44</v>
      </c>
      <c r="H31" s="2" t="s">
        <v>1379</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25">
      <c r="C32" s="260" t="s">
        <v>569</v>
      </c>
      <c r="D32" s="261" t="s">
        <v>287</v>
      </c>
      <c r="E32" s="261" t="s">
        <v>288</v>
      </c>
      <c r="F32" s="262" t="s">
        <v>1253</v>
      </c>
      <c r="G32" s="65" t="str">
        <f t="shared" si="0"/>
        <v>44</v>
      </c>
      <c r="H32" s="2" t="s">
        <v>1379</v>
      </c>
      <c r="I32" s="79"/>
      <c r="J32" s="2"/>
      <c r="K32" s="2"/>
      <c r="L32" s="14" t="str" cm="1">
        <f t="array" ref="L32">INDEX(Cable_L!$B$3:$B$77,MATCH(1,COUNTIFS($G32,Cable_L!$A$3:$A$77,$H32,Cable_L!$C$3:$C$77),0))</f>
        <v>4b</v>
      </c>
      <c r="Y32" s="14" t="s">
        <v>422</v>
      </c>
      <c r="AA32" s="2" t="s">
        <v>1283</v>
      </c>
    </row>
    <row r="33" spans="3:27" x14ac:dyDescent="0.25">
      <c r="C33" s="258" t="s">
        <v>570</v>
      </c>
      <c r="D33" s="259" t="s">
        <v>290</v>
      </c>
      <c r="E33" s="14" t="s">
        <v>291</v>
      </c>
      <c r="F33" s="17" t="s">
        <v>721</v>
      </c>
      <c r="G33" s="65" t="str">
        <f t="shared" si="0"/>
        <v>43</v>
      </c>
      <c r="H33" s="2" t="s">
        <v>1379</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25">
      <c r="C34" s="260" t="s">
        <v>570</v>
      </c>
      <c r="D34" s="261" t="s">
        <v>290</v>
      </c>
      <c r="E34" s="261" t="s">
        <v>291</v>
      </c>
      <c r="F34" s="262" t="s">
        <v>1248</v>
      </c>
      <c r="G34" s="65" t="str">
        <f t="shared" si="0"/>
        <v>43</v>
      </c>
      <c r="H34" s="2" t="s">
        <v>1379</v>
      </c>
      <c r="I34" s="79"/>
      <c r="J34" s="2"/>
      <c r="K34" s="2"/>
      <c r="L34" s="14" t="str" cm="1">
        <f t="array" ref="L34">INDEX(Cable_L!$B$3:$B$77,MATCH(1,COUNTIFS($G34,Cable_L!$A$3:$A$77,$H34,Cable_L!$C$3:$C$77),0))</f>
        <v>4b</v>
      </c>
      <c r="Y34" s="14" t="s">
        <v>422</v>
      </c>
      <c r="AA34" s="2" t="s">
        <v>1283</v>
      </c>
    </row>
    <row r="35" spans="3:27" x14ac:dyDescent="0.25">
      <c r="C35" s="258" t="s">
        <v>571</v>
      </c>
      <c r="D35" s="259" t="s">
        <v>293</v>
      </c>
      <c r="E35" s="14" t="s">
        <v>294</v>
      </c>
      <c r="F35" s="17" t="s">
        <v>691</v>
      </c>
      <c r="G35" s="65" t="str">
        <f t="shared" si="0"/>
        <v>39</v>
      </c>
      <c r="H35" s="2" t="s">
        <v>1379</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258" t="s">
        <v>576</v>
      </c>
      <c r="D36" s="259" t="s">
        <v>313</v>
      </c>
      <c r="E36" s="14" t="s">
        <v>314</v>
      </c>
      <c r="F36" s="17" t="s">
        <v>726</v>
      </c>
      <c r="G36" s="65" t="str">
        <f t="shared" si="0"/>
        <v>44</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25">
      <c r="C37" s="260" t="s">
        <v>576</v>
      </c>
      <c r="D37" s="261" t="s">
        <v>313</v>
      </c>
      <c r="E37" s="261" t="s">
        <v>314</v>
      </c>
      <c r="F37" s="262" t="s">
        <v>1254</v>
      </c>
      <c r="G37" s="65" t="str">
        <f t="shared" si="0"/>
        <v>44</v>
      </c>
      <c r="H37" s="2" t="s">
        <v>1379</v>
      </c>
      <c r="I37" s="79"/>
      <c r="J37" s="2"/>
      <c r="K37" s="2"/>
      <c r="L37" s="14" t="str" cm="1">
        <f t="array" ref="L37">INDEX(Cable_L!$B$3:$B$77,MATCH(1,COUNTIFS($G37,Cable_L!$A$3:$A$77,$H37,Cable_L!$C$3:$C$77),0))</f>
        <v>4b</v>
      </c>
      <c r="Y37" s="14" t="s">
        <v>422</v>
      </c>
      <c r="AA37" s="2" t="s">
        <v>1283</v>
      </c>
    </row>
    <row r="38" spans="3:27" x14ac:dyDescent="0.25">
      <c r="C38" s="258" t="s">
        <v>572</v>
      </c>
      <c r="D38" s="259" t="s">
        <v>316</v>
      </c>
      <c r="E38" s="14" t="s">
        <v>317</v>
      </c>
      <c r="F38" s="17" t="s">
        <v>724</v>
      </c>
      <c r="G38" s="65" t="str">
        <f t="shared" si="0"/>
        <v>44</v>
      </c>
      <c r="H38" s="2" t="s">
        <v>1379</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25">
      <c r="C39" s="287" t="s">
        <v>572</v>
      </c>
      <c r="D39" s="288" t="s">
        <v>316</v>
      </c>
      <c r="E39" s="288" t="s">
        <v>317</v>
      </c>
      <c r="F39" s="289" t="s">
        <v>1252</v>
      </c>
      <c r="G39" s="65" t="str">
        <f t="shared" si="0"/>
        <v>44</v>
      </c>
      <c r="H39" s="2" t="s">
        <v>1379</v>
      </c>
      <c r="I39" s="79"/>
      <c r="J39" s="2"/>
      <c r="K39" s="2"/>
      <c r="L39" s="14" t="str" cm="1">
        <f t="array" ref="L39">INDEX(Cable_L!$B$3:$B$77,MATCH(1,COUNTIFS($G39,Cable_L!$A$3:$A$77,$H39,Cable_L!$C$3:$C$77),0))</f>
        <v>4b</v>
      </c>
      <c r="Y39" s="14" t="s">
        <v>422</v>
      </c>
      <c r="AA39" s="2" t="s">
        <v>1283</v>
      </c>
    </row>
    <row r="40" spans="3:27" x14ac:dyDescent="0.25">
      <c r="C40" s="259"/>
      <c r="D40" s="259"/>
      <c r="F40" s="259"/>
      <c r="G40" s="65" t="str">
        <f t="shared" si="0"/>
        <v/>
      </c>
    </row>
    <row r="41" spans="3:27" x14ac:dyDescent="0.25">
      <c r="C41" s="256" t="s">
        <v>577</v>
      </c>
      <c r="D41" s="257" t="s">
        <v>296</v>
      </c>
      <c r="E41" s="15" t="s">
        <v>436</v>
      </c>
      <c r="F41" s="23"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258" t="s">
        <v>578</v>
      </c>
      <c r="D42" s="290" t="s">
        <v>298</v>
      </c>
      <c r="E42" s="14" t="s">
        <v>299</v>
      </c>
      <c r="F42" s="17" t="s">
        <v>676</v>
      </c>
      <c r="G42" s="65" t="str">
        <f t="shared" si="0"/>
        <v>37</v>
      </c>
      <c r="H42" s="2" t="s">
        <v>1357</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258" t="s">
        <v>579</v>
      </c>
      <c r="D43" s="290" t="s">
        <v>301</v>
      </c>
      <c r="E43" s="14" t="s">
        <v>302</v>
      </c>
      <c r="F43" s="17" t="s">
        <v>679</v>
      </c>
      <c r="G43" s="65" t="str">
        <f t="shared" si="0"/>
        <v>37</v>
      </c>
      <c r="H43" s="2" t="s">
        <v>1357</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258" t="s">
        <v>406</v>
      </c>
      <c r="D44" s="259"/>
      <c r="E44" s="14" t="s">
        <v>1327</v>
      </c>
      <c r="F44" s="17"/>
      <c r="G44" s="65" t="str">
        <f t="shared" si="0"/>
        <v/>
      </c>
      <c r="H44" s="2"/>
      <c r="I44" s="2"/>
      <c r="J44" s="2"/>
      <c r="K44" s="2"/>
    </row>
    <row r="45" spans="3:27" x14ac:dyDescent="0.25">
      <c r="C45" s="258" t="s">
        <v>580</v>
      </c>
      <c r="D45" s="290" t="s">
        <v>304</v>
      </c>
      <c r="E45" s="14" t="s">
        <v>305</v>
      </c>
      <c r="F45" s="17" t="s">
        <v>681</v>
      </c>
      <c r="G45" s="65" t="str">
        <f t="shared" si="0"/>
        <v>37</v>
      </c>
      <c r="H45" s="2" t="s">
        <v>1357</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258" t="s">
        <v>406</v>
      </c>
      <c r="D46" s="259"/>
      <c r="E46" s="14" t="s">
        <v>1328</v>
      </c>
      <c r="F46" s="17"/>
      <c r="G46" s="65" t="str">
        <f t="shared" si="0"/>
        <v/>
      </c>
      <c r="H46" s="2"/>
      <c r="I46" s="2"/>
      <c r="J46" s="2"/>
      <c r="K46" s="2"/>
    </row>
    <row r="47" spans="3:27" x14ac:dyDescent="0.25">
      <c r="C47" s="258" t="s">
        <v>406</v>
      </c>
      <c r="D47" s="259"/>
      <c r="E47" s="14" t="s">
        <v>1329</v>
      </c>
      <c r="F47" s="17"/>
      <c r="G47" s="65" t="str">
        <f t="shared" si="0"/>
        <v/>
      </c>
      <c r="H47" s="2"/>
      <c r="I47" s="2"/>
      <c r="J47" s="2"/>
      <c r="K47" s="2"/>
    </row>
    <row r="48" spans="3:27" x14ac:dyDescent="0.25">
      <c r="C48" s="263" t="s">
        <v>406</v>
      </c>
      <c r="D48" s="264"/>
      <c r="E48" s="19" t="s">
        <v>1330</v>
      </c>
      <c r="F48" s="20"/>
      <c r="G48" s="65" t="str">
        <f t="shared" si="0"/>
        <v/>
      </c>
      <c r="H48" s="2"/>
      <c r="I48" s="2"/>
      <c r="J48" s="2"/>
      <c r="K48" s="2"/>
    </row>
    <row r="49" spans="3:19" x14ac:dyDescent="0.25">
      <c r="C49" s="259"/>
      <c r="D49" s="259"/>
      <c r="G49" s="65" t="str">
        <f t="shared" si="0"/>
        <v/>
      </c>
      <c r="H49" s="2"/>
      <c r="I49" s="2"/>
      <c r="J49" s="2"/>
      <c r="K49" s="2"/>
    </row>
    <row r="50" spans="3:19" x14ac:dyDescent="0.25">
      <c r="C50" s="256" t="s">
        <v>581</v>
      </c>
      <c r="D50" s="257" t="s">
        <v>242</v>
      </c>
      <c r="E50" s="15" t="s">
        <v>322</v>
      </c>
      <c r="F50" s="23" t="s">
        <v>731</v>
      </c>
      <c r="G50" s="65" t="str">
        <f t="shared" si="0"/>
        <v>46</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258" t="s">
        <v>582</v>
      </c>
      <c r="D51" s="259" t="s">
        <v>245</v>
      </c>
      <c r="E51" s="14" t="s">
        <v>324</v>
      </c>
      <c r="F51" s="17" t="s">
        <v>709</v>
      </c>
      <c r="G51" s="65" t="str">
        <f t="shared" si="0"/>
        <v>41</v>
      </c>
      <c r="H51" s="2" t="s">
        <v>1379</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58" t="s">
        <v>583</v>
      </c>
      <c r="D52" s="259" t="s">
        <v>248</v>
      </c>
      <c r="E52" s="14" t="s">
        <v>326</v>
      </c>
      <c r="F52" s="17" t="s">
        <v>694</v>
      </c>
      <c r="G52" s="65" t="str">
        <f t="shared" si="0"/>
        <v>39</v>
      </c>
      <c r="H52" s="2" t="s">
        <v>1379</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258" t="s">
        <v>584</v>
      </c>
      <c r="D53" s="259" t="s">
        <v>251</v>
      </c>
      <c r="E53" s="14" t="s">
        <v>328</v>
      </c>
      <c r="F53" s="17" t="s">
        <v>708</v>
      </c>
      <c r="G53" s="65" t="str">
        <f t="shared" si="0"/>
        <v>41</v>
      </c>
      <c r="H53" s="2" t="s">
        <v>1379</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58" t="s">
        <v>585</v>
      </c>
      <c r="D54" s="259" t="s">
        <v>254</v>
      </c>
      <c r="E54" s="14" t="s">
        <v>330</v>
      </c>
      <c r="F54" s="17" t="s">
        <v>696</v>
      </c>
      <c r="G54" s="65" t="str">
        <f t="shared" si="0"/>
        <v>39</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58" t="s">
        <v>586</v>
      </c>
      <c r="D55" s="259" t="s">
        <v>257</v>
      </c>
      <c r="E55" s="14" t="s">
        <v>332</v>
      </c>
      <c r="F55" s="17" t="s">
        <v>685</v>
      </c>
      <c r="G55" s="65" t="str">
        <f t="shared" ref="G55" si="1">IF(LEFT(F55,3)="2.5", MID(F55,7,2),LEFT(F55,2))</f>
        <v>38</v>
      </c>
      <c r="H55" s="2" t="s">
        <v>1379</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58" t="s">
        <v>406</v>
      </c>
      <c r="D56" s="259"/>
      <c r="E56" s="14" t="s">
        <v>1335</v>
      </c>
      <c r="F56" s="17"/>
      <c r="G56" s="65" t="str">
        <f t="shared" si="0"/>
        <v/>
      </c>
      <c r="H56" s="2"/>
      <c r="I56" s="2"/>
      <c r="J56" s="2"/>
      <c r="K56" s="2"/>
    </row>
    <row r="57" spans="3:19" x14ac:dyDescent="0.25">
      <c r="C57" s="263" t="s">
        <v>406</v>
      </c>
      <c r="D57" s="264"/>
      <c r="E57" s="19" t="s">
        <v>1336</v>
      </c>
      <c r="F57" s="20"/>
      <c r="G57" s="65" t="str">
        <f t="shared" si="0"/>
        <v/>
      </c>
      <c r="H57" s="2"/>
      <c r="I57" s="2"/>
      <c r="J57" s="2"/>
      <c r="K57" s="2"/>
    </row>
    <row r="58" spans="3:19" x14ac:dyDescent="0.25">
      <c r="C58" s="259"/>
      <c r="D58" s="259"/>
      <c r="G58" s="65" t="str">
        <f t="shared" si="0"/>
        <v/>
      </c>
      <c r="H58" s="2"/>
      <c r="I58" s="2"/>
      <c r="J58" s="2"/>
      <c r="K58" s="2"/>
    </row>
    <row r="59" spans="3:19" x14ac:dyDescent="0.25">
      <c r="C59" s="256" t="s">
        <v>587</v>
      </c>
      <c r="D59" s="257" t="s">
        <v>260</v>
      </c>
      <c r="E59" s="15" t="s">
        <v>334</v>
      </c>
      <c r="F59" s="23" t="s">
        <v>730</v>
      </c>
      <c r="G59" s="65" t="str">
        <f t="shared" si="0"/>
        <v>46</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58" t="s">
        <v>588</v>
      </c>
      <c r="D60" s="259" t="s">
        <v>263</v>
      </c>
      <c r="E60" s="14" t="s">
        <v>336</v>
      </c>
      <c r="F60" s="17" t="s">
        <v>710</v>
      </c>
      <c r="G60" s="65" t="str">
        <f t="shared" si="0"/>
        <v>41</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58" t="s">
        <v>589</v>
      </c>
      <c r="D61" s="259" t="s">
        <v>266</v>
      </c>
      <c r="E61" s="14" t="s">
        <v>338</v>
      </c>
      <c r="F61" s="17" t="s">
        <v>698</v>
      </c>
      <c r="G61" s="65" t="str">
        <f t="shared" si="0"/>
        <v>40</v>
      </c>
      <c r="H61" s="2" t="s">
        <v>1379</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58" t="s">
        <v>590</v>
      </c>
      <c r="D62" s="259" t="s">
        <v>269</v>
      </c>
      <c r="E62" s="14" t="s">
        <v>340</v>
      </c>
      <c r="F62" s="17" t="s">
        <v>713</v>
      </c>
      <c r="G62" s="65" t="str">
        <f t="shared" si="0"/>
        <v>42</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58" t="s">
        <v>591</v>
      </c>
      <c r="D63" s="259" t="s">
        <v>272</v>
      </c>
      <c r="E63" s="14" t="s">
        <v>342</v>
      </c>
      <c r="F63" s="17" t="s">
        <v>700</v>
      </c>
      <c r="G63" s="65" t="str">
        <f t="shared" si="0"/>
        <v>40</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58" t="s">
        <v>592</v>
      </c>
      <c r="D64" s="259" t="s">
        <v>275</v>
      </c>
      <c r="E64" s="14" t="s">
        <v>344</v>
      </c>
      <c r="F64" s="17" t="s">
        <v>684</v>
      </c>
      <c r="G64" s="65" t="str">
        <f t="shared" si="0"/>
        <v>38</v>
      </c>
      <c r="H64" s="2" t="s">
        <v>1379</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258" t="s">
        <v>406</v>
      </c>
      <c r="D65" s="259"/>
      <c r="E65" s="14" t="s">
        <v>1331</v>
      </c>
      <c r="F65" s="17"/>
      <c r="G65" s="65" t="str">
        <f t="shared" si="0"/>
        <v/>
      </c>
      <c r="H65" s="2"/>
      <c r="I65" s="2"/>
      <c r="J65" s="2"/>
      <c r="K65" s="2"/>
    </row>
    <row r="66" spans="3:19" x14ac:dyDescent="0.25">
      <c r="C66" s="263" t="s">
        <v>406</v>
      </c>
      <c r="D66" s="264"/>
      <c r="E66" s="19" t="s">
        <v>1332</v>
      </c>
      <c r="F66" s="20"/>
      <c r="G66" s="65" t="str">
        <f t="shared" si="0"/>
        <v/>
      </c>
      <c r="H66" s="2"/>
      <c r="I66" s="2"/>
      <c r="J66" s="2"/>
      <c r="K66" s="2"/>
    </row>
    <row r="67" spans="3:19" x14ac:dyDescent="0.25">
      <c r="C67" s="259"/>
      <c r="D67" s="259"/>
      <c r="G67" s="65" t="str">
        <f t="shared" si="0"/>
        <v/>
      </c>
      <c r="H67" s="2"/>
      <c r="I67" s="2"/>
      <c r="J67" s="2"/>
      <c r="K67" s="2"/>
    </row>
    <row r="68" spans="3:19" x14ac:dyDescent="0.25">
      <c r="C68" s="256" t="s">
        <v>593</v>
      </c>
      <c r="D68" s="257" t="s">
        <v>278</v>
      </c>
      <c r="E68" s="15" t="s">
        <v>346</v>
      </c>
      <c r="F68" s="23" t="s">
        <v>732</v>
      </c>
      <c r="G68" s="65" t="str">
        <f t="shared" si="0"/>
        <v>46</v>
      </c>
      <c r="H68" s="2" t="s">
        <v>1379</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258" t="s">
        <v>594</v>
      </c>
      <c r="D69" s="259" t="s">
        <v>281</v>
      </c>
      <c r="E69" s="14" t="s">
        <v>348</v>
      </c>
      <c r="F69" s="17" t="s">
        <v>711</v>
      </c>
      <c r="G69" s="65" t="str">
        <f t="shared" ref="G69:G110" si="2">IF(LEFT(F69,3)="2.5", MID(F69,7,2),LEFT(F69,2))</f>
        <v>41</v>
      </c>
      <c r="H69" s="2" t="s">
        <v>1379</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258" t="s">
        <v>595</v>
      </c>
      <c r="D70" s="259" t="s">
        <v>284</v>
      </c>
      <c r="E70" s="14" t="s">
        <v>350</v>
      </c>
      <c r="F70" s="17" t="s">
        <v>697</v>
      </c>
      <c r="G70" s="65" t="str">
        <f t="shared" si="2"/>
        <v>40</v>
      </c>
      <c r="H70" s="2" t="s">
        <v>1379</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258" t="s">
        <v>596</v>
      </c>
      <c r="D71" s="259" t="s">
        <v>287</v>
      </c>
      <c r="E71" s="14" t="s">
        <v>352</v>
      </c>
      <c r="F71" s="17" t="s">
        <v>715</v>
      </c>
      <c r="G71" s="65" t="str">
        <f t="shared" si="2"/>
        <v>42</v>
      </c>
      <c r="H71" s="2" t="s">
        <v>1379</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258" t="s">
        <v>597</v>
      </c>
      <c r="D72" s="259" t="s">
        <v>290</v>
      </c>
      <c r="E72" s="14" t="s">
        <v>354</v>
      </c>
      <c r="F72" s="17" t="s">
        <v>712</v>
      </c>
      <c r="G72" s="65" t="str">
        <f t="shared" si="2"/>
        <v>42</v>
      </c>
      <c r="H72" s="2" t="s">
        <v>1379</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258" t="s">
        <v>598</v>
      </c>
      <c r="D73" s="259" t="s">
        <v>293</v>
      </c>
      <c r="E73" s="14" t="s">
        <v>356</v>
      </c>
      <c r="F73" s="17" t="s">
        <v>699</v>
      </c>
      <c r="G73" s="65" t="str">
        <f t="shared" si="2"/>
        <v>40</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258" t="s">
        <v>406</v>
      </c>
      <c r="D74" s="259"/>
      <c r="E74" s="14" t="s">
        <v>1333</v>
      </c>
      <c r="F74" s="17"/>
      <c r="G74" s="65" t="str">
        <f t="shared" si="2"/>
        <v/>
      </c>
      <c r="H74" s="2"/>
      <c r="I74" s="2"/>
      <c r="J74" s="2"/>
      <c r="K74" s="2"/>
    </row>
    <row r="75" spans="3:19" x14ac:dyDescent="0.25">
      <c r="C75" s="263" t="s">
        <v>406</v>
      </c>
      <c r="D75" s="264"/>
      <c r="E75" s="19" t="s">
        <v>1334</v>
      </c>
      <c r="F75" s="20"/>
      <c r="G75" s="65" t="str">
        <f t="shared" si="2"/>
        <v/>
      </c>
      <c r="H75" s="2"/>
      <c r="I75" s="2"/>
      <c r="J75" s="2"/>
      <c r="K75" s="2"/>
    </row>
    <row r="76" spans="3:19" x14ac:dyDescent="0.25">
      <c r="C76" s="259"/>
      <c r="D76" s="259"/>
      <c r="G76" s="65" t="str">
        <f t="shared" si="2"/>
        <v/>
      </c>
      <c r="H76" s="2"/>
      <c r="I76" s="2"/>
      <c r="J76" s="2"/>
      <c r="K76" s="2"/>
    </row>
    <row r="77" spans="3:19" x14ac:dyDescent="0.25">
      <c r="C77" s="256" t="s">
        <v>600</v>
      </c>
      <c r="D77" s="291" t="s">
        <v>296</v>
      </c>
      <c r="E77" s="15" t="s">
        <v>358</v>
      </c>
      <c r="F77" s="23" t="s">
        <v>682</v>
      </c>
      <c r="G77" s="65" t="str">
        <f t="shared" si="2"/>
        <v>38</v>
      </c>
      <c r="H77" s="2" t="s">
        <v>1357</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258" t="s">
        <v>601</v>
      </c>
      <c r="D78" s="292" t="s">
        <v>298</v>
      </c>
      <c r="E78" s="14" t="s">
        <v>360</v>
      </c>
      <c r="F78" s="17" t="s">
        <v>683</v>
      </c>
      <c r="G78" s="65" t="str">
        <f t="shared" si="2"/>
        <v>38</v>
      </c>
      <c r="H78" s="2" t="s">
        <v>1357</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258" t="s">
        <v>602</v>
      </c>
      <c r="D79" s="292" t="s">
        <v>301</v>
      </c>
      <c r="E79" s="14" t="s">
        <v>362</v>
      </c>
      <c r="F79" s="17" t="s">
        <v>680</v>
      </c>
      <c r="G79" s="65" t="str">
        <f t="shared" si="2"/>
        <v>37</v>
      </c>
      <c r="H79" s="2" t="s">
        <v>1357</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258" t="s">
        <v>406</v>
      </c>
      <c r="D80" s="259"/>
      <c r="E80" s="14" t="s">
        <v>1343</v>
      </c>
      <c r="F80" s="17"/>
      <c r="G80" s="65" t="str">
        <f t="shared" si="2"/>
        <v/>
      </c>
      <c r="H80" s="2"/>
      <c r="I80" s="2"/>
      <c r="J80" s="2"/>
      <c r="K80" s="2"/>
    </row>
    <row r="81" spans="3:19" x14ac:dyDescent="0.25">
      <c r="C81" s="258" t="s">
        <v>406</v>
      </c>
      <c r="D81" s="259"/>
      <c r="E81" s="14" t="s">
        <v>1344</v>
      </c>
      <c r="F81" s="17"/>
      <c r="G81" s="65" t="str">
        <f t="shared" si="2"/>
        <v/>
      </c>
      <c r="H81" s="2"/>
      <c r="I81" s="2"/>
      <c r="J81" s="2"/>
      <c r="K81" s="2"/>
    </row>
    <row r="82" spans="3:19" x14ac:dyDescent="0.25">
      <c r="C82" s="258" t="s">
        <v>406</v>
      </c>
      <c r="D82" s="259"/>
      <c r="E82" s="14" t="s">
        <v>1345</v>
      </c>
      <c r="F82" s="17"/>
      <c r="G82" s="65" t="str">
        <f t="shared" si="2"/>
        <v/>
      </c>
      <c r="H82" s="2"/>
      <c r="I82" s="2"/>
      <c r="J82" s="2"/>
      <c r="K82" s="2"/>
    </row>
    <row r="83" spans="3:19" x14ac:dyDescent="0.25">
      <c r="C83" s="258" t="s">
        <v>406</v>
      </c>
      <c r="D83" s="259"/>
      <c r="E83" s="14" t="s">
        <v>1346</v>
      </c>
      <c r="F83" s="17"/>
      <c r="G83" s="65" t="str">
        <f t="shared" si="2"/>
        <v/>
      </c>
      <c r="H83" s="2"/>
      <c r="I83" s="2"/>
      <c r="J83" s="2"/>
      <c r="K83" s="2"/>
    </row>
    <row r="84" spans="3:19" x14ac:dyDescent="0.25">
      <c r="C84" s="263" t="s">
        <v>406</v>
      </c>
      <c r="D84" s="264"/>
      <c r="E84" s="19" t="s">
        <v>1347</v>
      </c>
      <c r="F84" s="20"/>
      <c r="G84" s="65" t="str">
        <f t="shared" si="2"/>
        <v/>
      </c>
      <c r="H84" s="2"/>
      <c r="I84" s="2"/>
      <c r="J84" s="2"/>
      <c r="K84" s="2"/>
    </row>
    <row r="85" spans="3:19" x14ac:dyDescent="0.25">
      <c r="C85" s="259"/>
      <c r="D85" s="259"/>
      <c r="G85" s="65" t="str">
        <f t="shared" si="2"/>
        <v/>
      </c>
      <c r="H85" s="2"/>
      <c r="I85" s="2"/>
      <c r="J85" s="2"/>
      <c r="K85" s="2"/>
    </row>
    <row r="86" spans="3:19" x14ac:dyDescent="0.25">
      <c r="C86" s="256" t="s">
        <v>603</v>
      </c>
      <c r="D86" s="257" t="s">
        <v>260</v>
      </c>
      <c r="E86" s="15" t="s">
        <v>376</v>
      </c>
      <c r="F86" s="23" t="s">
        <v>733</v>
      </c>
      <c r="G86" s="65" t="str">
        <f t="shared" si="2"/>
        <v>46</v>
      </c>
      <c r="H86" s="2" t="s">
        <v>1379</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58" t="s">
        <v>604</v>
      </c>
      <c r="D87" s="259" t="s">
        <v>263</v>
      </c>
      <c r="E87" s="14" t="s">
        <v>378</v>
      </c>
      <c r="F87" s="17" t="s">
        <v>718</v>
      </c>
      <c r="G87" s="65" t="str">
        <f t="shared" si="2"/>
        <v>42</v>
      </c>
      <c r="H87" s="2" t="s">
        <v>1379</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58" t="s">
        <v>605</v>
      </c>
      <c r="D88" s="259" t="s">
        <v>266</v>
      </c>
      <c r="E88" s="14" t="s">
        <v>380</v>
      </c>
      <c r="F88" s="17" t="s">
        <v>702</v>
      </c>
      <c r="G88" s="65" t="str">
        <f t="shared" si="2"/>
        <v>40</v>
      </c>
      <c r="H88" s="2" t="s">
        <v>1379</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58" t="s">
        <v>606</v>
      </c>
      <c r="D89" s="259" t="s">
        <v>269</v>
      </c>
      <c r="E89" s="14" t="s">
        <v>382</v>
      </c>
      <c r="F89" s="17" t="s">
        <v>717</v>
      </c>
      <c r="G89" s="65" t="str">
        <f t="shared" si="2"/>
        <v>42</v>
      </c>
      <c r="H89" s="2" t="s">
        <v>1379</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58" t="s">
        <v>607</v>
      </c>
      <c r="D90" s="259" t="s">
        <v>272</v>
      </c>
      <c r="E90" s="14" t="s">
        <v>384</v>
      </c>
      <c r="F90" s="17" t="s">
        <v>704</v>
      </c>
      <c r="G90" s="65" t="str">
        <f t="shared" si="2"/>
        <v>40</v>
      </c>
      <c r="H90" s="2" t="s">
        <v>1379</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58" t="s">
        <v>608</v>
      </c>
      <c r="D91" s="259" t="s">
        <v>275</v>
      </c>
      <c r="E91" s="14" t="s">
        <v>386</v>
      </c>
      <c r="F91" s="17" t="s">
        <v>688</v>
      </c>
      <c r="G91" s="65" t="str">
        <f t="shared" si="2"/>
        <v>38</v>
      </c>
      <c r="H91" s="2" t="s">
        <v>1379</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58" t="s">
        <v>406</v>
      </c>
      <c r="D92" s="259"/>
      <c r="E92" s="14" t="s">
        <v>1337</v>
      </c>
      <c r="F92" s="17"/>
      <c r="G92" s="65" t="str">
        <f t="shared" si="2"/>
        <v/>
      </c>
      <c r="H92" s="2"/>
      <c r="I92" s="2"/>
      <c r="J92" s="2"/>
      <c r="K92" s="2"/>
    </row>
    <row r="93" spans="3:19" x14ac:dyDescent="0.25">
      <c r="C93" s="263" t="s">
        <v>406</v>
      </c>
      <c r="D93" s="264"/>
      <c r="E93" s="19" t="s">
        <v>1338</v>
      </c>
      <c r="F93" s="20"/>
      <c r="G93" s="65" t="str">
        <f t="shared" si="2"/>
        <v/>
      </c>
      <c r="H93" s="2"/>
      <c r="I93" s="2"/>
      <c r="J93" s="2"/>
      <c r="K93" s="2"/>
    </row>
    <row r="94" spans="3:19" x14ac:dyDescent="0.25">
      <c r="C94" s="259"/>
      <c r="D94" s="259"/>
      <c r="G94" s="65" t="str">
        <f t="shared" si="2"/>
        <v/>
      </c>
      <c r="H94" s="2"/>
      <c r="I94" s="2"/>
      <c r="J94" s="2"/>
      <c r="K94" s="2"/>
    </row>
    <row r="95" spans="3:19" x14ac:dyDescent="0.25">
      <c r="C95" s="256" t="s">
        <v>609</v>
      </c>
      <c r="D95" s="257" t="s">
        <v>278</v>
      </c>
      <c r="E95" s="15" t="s">
        <v>388</v>
      </c>
      <c r="F95" s="23" t="s">
        <v>734</v>
      </c>
      <c r="G95" s="65" t="str">
        <f t="shared" si="2"/>
        <v>46</v>
      </c>
      <c r="H95" s="2" t="s">
        <v>1379</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58" t="s">
        <v>610</v>
      </c>
      <c r="D96" s="259" t="s">
        <v>281</v>
      </c>
      <c r="E96" s="14" t="s">
        <v>390</v>
      </c>
      <c r="F96" s="17" t="s">
        <v>714</v>
      </c>
      <c r="G96" s="65" t="str">
        <f t="shared" si="2"/>
        <v>42</v>
      </c>
      <c r="H96" s="2" t="s">
        <v>1379</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58" t="s">
        <v>611</v>
      </c>
      <c r="D97" s="259" t="s">
        <v>284</v>
      </c>
      <c r="E97" s="14" t="s">
        <v>392</v>
      </c>
      <c r="F97" s="17" t="s">
        <v>701</v>
      </c>
      <c r="G97" s="65" t="str">
        <f t="shared" si="2"/>
        <v>40</v>
      </c>
      <c r="H97" s="2" t="s">
        <v>1379</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58" t="s">
        <v>612</v>
      </c>
      <c r="D98" s="259" t="s">
        <v>287</v>
      </c>
      <c r="E98" s="14" t="s">
        <v>394</v>
      </c>
      <c r="F98" s="17" t="s">
        <v>716</v>
      </c>
      <c r="G98" s="65" t="str">
        <f t="shared" si="2"/>
        <v>42</v>
      </c>
      <c r="H98" s="2" t="s">
        <v>1379</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58" t="s">
        <v>613</v>
      </c>
      <c r="D99" s="259" t="s">
        <v>290</v>
      </c>
      <c r="E99" s="14" t="s">
        <v>396</v>
      </c>
      <c r="F99" s="17" t="s">
        <v>719</v>
      </c>
      <c r="G99" s="65" t="str">
        <f t="shared" si="2"/>
        <v>42</v>
      </c>
      <c r="H99" s="2" t="s">
        <v>1379</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58" t="s">
        <v>614</v>
      </c>
      <c r="D100" s="259" t="s">
        <v>293</v>
      </c>
      <c r="E100" s="14" t="s">
        <v>398</v>
      </c>
      <c r="F100" s="17" t="s">
        <v>703</v>
      </c>
      <c r="G100" s="65" t="str">
        <f t="shared" si="2"/>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58" t="s">
        <v>406</v>
      </c>
      <c r="D101" s="259"/>
      <c r="E101" s="14" t="s">
        <v>1341</v>
      </c>
      <c r="F101" s="17"/>
      <c r="G101" s="65" t="str">
        <f t="shared" si="2"/>
        <v/>
      </c>
    </row>
    <row r="102" spans="3:19" x14ac:dyDescent="0.25">
      <c r="C102" s="263" t="s">
        <v>406</v>
      </c>
      <c r="D102" s="264"/>
      <c r="E102" s="19" t="s">
        <v>1342</v>
      </c>
      <c r="F102" s="20"/>
      <c r="G102" s="65" t="str">
        <f t="shared" si="2"/>
        <v/>
      </c>
      <c r="H102" s="2"/>
      <c r="I102" s="2"/>
      <c r="J102" s="2"/>
      <c r="K102" s="2"/>
    </row>
    <row r="103" spans="3:19" x14ac:dyDescent="0.25">
      <c r="C103" s="259"/>
      <c r="D103" s="259"/>
      <c r="G103" s="65" t="str">
        <f t="shared" si="2"/>
        <v/>
      </c>
      <c r="H103" s="2"/>
      <c r="I103" s="2"/>
      <c r="J103" s="2"/>
      <c r="K103" s="2"/>
    </row>
    <row r="104" spans="3:19" x14ac:dyDescent="0.25">
      <c r="C104" s="259"/>
      <c r="D104" s="259"/>
      <c r="G104" s="65" t="str">
        <f t="shared" si="2"/>
        <v/>
      </c>
      <c r="H104" s="2"/>
      <c r="I104" s="2"/>
      <c r="J104" s="2"/>
      <c r="K104" s="2"/>
    </row>
    <row r="105" spans="3:19" x14ac:dyDescent="0.25">
      <c r="C105" s="256" t="s">
        <v>615</v>
      </c>
      <c r="D105" s="293" t="s">
        <v>296</v>
      </c>
      <c r="E105" s="15" t="s">
        <v>400</v>
      </c>
      <c r="F105" s="23" t="s">
        <v>686</v>
      </c>
      <c r="G105" s="65" t="str">
        <f t="shared" si="2"/>
        <v>38</v>
      </c>
      <c r="H105" s="2" t="s">
        <v>1357</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258" t="s">
        <v>616</v>
      </c>
      <c r="D106" s="290" t="s">
        <v>298</v>
      </c>
      <c r="E106" s="14" t="s">
        <v>402</v>
      </c>
      <c r="F106" s="17" t="s">
        <v>687</v>
      </c>
      <c r="G106" s="65" t="str">
        <f t="shared" si="2"/>
        <v>38</v>
      </c>
      <c r="H106" s="2" t="s">
        <v>1357</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258" t="s">
        <v>406</v>
      </c>
      <c r="D107" s="259"/>
      <c r="E107" s="14" t="s">
        <v>404</v>
      </c>
      <c r="F107" s="17"/>
      <c r="G107" s="65" t="str">
        <f t="shared" si="2"/>
        <v/>
      </c>
    </row>
    <row r="108" spans="3:19" x14ac:dyDescent="0.25">
      <c r="C108" s="258" t="s">
        <v>406</v>
      </c>
      <c r="D108" s="259"/>
      <c r="E108" s="14" t="s">
        <v>1348</v>
      </c>
      <c r="F108" s="17"/>
      <c r="G108" s="65" t="str">
        <f t="shared" si="2"/>
        <v/>
      </c>
    </row>
    <row r="109" spans="3:19" x14ac:dyDescent="0.25">
      <c r="C109" s="258" t="s">
        <v>406</v>
      </c>
      <c r="D109" s="259"/>
      <c r="E109" s="14" t="s">
        <v>1349</v>
      </c>
      <c r="F109" s="17"/>
      <c r="G109" s="65" t="str">
        <f t="shared" si="2"/>
        <v/>
      </c>
      <c r="H109" s="2"/>
      <c r="I109" s="2"/>
      <c r="J109" s="2"/>
      <c r="K109" s="2"/>
    </row>
    <row r="110" spans="3:19" x14ac:dyDescent="0.25">
      <c r="C110" s="258" t="s">
        <v>406</v>
      </c>
      <c r="D110" s="259"/>
      <c r="E110" s="14" t="s">
        <v>1350</v>
      </c>
      <c r="F110" s="17"/>
      <c r="G110" s="65" t="str">
        <f t="shared" si="2"/>
        <v/>
      </c>
      <c r="H110" s="2"/>
      <c r="I110" s="2"/>
      <c r="J110" s="2"/>
      <c r="K110" s="2"/>
    </row>
    <row r="111" spans="3:19" x14ac:dyDescent="0.25">
      <c r="C111" s="258" t="s">
        <v>406</v>
      </c>
      <c r="D111" s="259"/>
      <c r="E111" s="14" t="s">
        <v>1351</v>
      </c>
      <c r="F111" s="17"/>
      <c r="G111" s="65"/>
    </row>
    <row r="112" spans="3:19" x14ac:dyDescent="0.25">
      <c r="C112" s="263" t="s">
        <v>406</v>
      </c>
      <c r="D112" s="264"/>
      <c r="E112" s="19" t="s">
        <v>1352</v>
      </c>
      <c r="F112" s="294"/>
      <c r="G112" s="65"/>
    </row>
    <row r="113" spans="3:15" x14ac:dyDescent="0.25">
      <c r="C113" s="259"/>
      <c r="D113" s="259"/>
      <c r="F113" s="259"/>
      <c r="G113" s="65"/>
    </row>
    <row r="114" spans="3:15" x14ac:dyDescent="0.25">
      <c r="C114" s="353" t="s">
        <v>1353</v>
      </c>
      <c r="D114" s="353"/>
      <c r="E114" s="353"/>
      <c r="F114" s="353"/>
    </row>
    <row r="115" spans="3:15" x14ac:dyDescent="0.25">
      <c r="F115" s="24"/>
      <c r="G115" s="65"/>
    </row>
    <row r="116" spans="3:15" ht="18.75" x14ac:dyDescent="0.25">
      <c r="C116" s="51" t="s">
        <v>1302</v>
      </c>
      <c r="F116" s="24"/>
      <c r="G116" s="65"/>
      <c r="M116" s="105" t="s">
        <v>1410</v>
      </c>
    </row>
    <row r="117" spans="3:15" ht="18.75" x14ac:dyDescent="0.3">
      <c r="C117" s="24" t="s">
        <v>406</v>
      </c>
      <c r="F117" s="24" t="s">
        <v>1246</v>
      </c>
      <c r="G117" s="65"/>
      <c r="M117" s="106"/>
      <c r="N117" s="130" t="s">
        <v>1379</v>
      </c>
      <c r="O117" s="127" t="s">
        <v>1401</v>
      </c>
    </row>
    <row r="118" spans="3:15" ht="18.75" x14ac:dyDescent="0.25">
      <c r="C118" s="24" t="s">
        <v>406</v>
      </c>
      <c r="F118" s="24" t="s">
        <v>1247</v>
      </c>
      <c r="G118" s="65"/>
      <c r="N118" s="132" cm="1">
        <f t="array" ref="N118:N120">_xlfn._xlws.SORT(_xlfn._xlws.FILTER(_xlfn.UNIQUE($N$4:$N$113),_xlfn.UNIQUE($N$4:$N$113)&lt;&gt;""))</f>
        <v>7.8000000000000007</v>
      </c>
      <c r="O118" s="133">
        <f>COUNTIFS($N$4:$N$113,"=" &amp; N118,$H$4:$H$113,"grn")</f>
        <v>48</v>
      </c>
    </row>
    <row r="119" spans="3:15" ht="18.75" x14ac:dyDescent="0.25">
      <c r="C119" s="24" t="s">
        <v>406</v>
      </c>
      <c r="F119" s="24" t="s">
        <v>1258</v>
      </c>
      <c r="G119" s="65"/>
      <c r="M119" s="13"/>
      <c r="N119" s="118">
        <v>8</v>
      </c>
      <c r="O119" s="119">
        <f t="shared" ref="O119:O120" si="3">COUNTIFS($N$4:$N$113,"=" &amp; N119,$H$4:$H$113,"grn")</f>
        <v>0</v>
      </c>
    </row>
    <row r="120" spans="3:15" ht="18.75" x14ac:dyDescent="0.25">
      <c r="C120" s="24" t="s">
        <v>406</v>
      </c>
      <c r="F120" s="24" t="s">
        <v>1259</v>
      </c>
      <c r="G120" s="65"/>
      <c r="M120" s="13"/>
      <c r="N120" s="134">
        <v>8.3999999999999986</v>
      </c>
      <c r="O120" s="135">
        <f t="shared" si="3"/>
        <v>5</v>
      </c>
    </row>
    <row r="121" spans="3:15" ht="18.75" x14ac:dyDescent="0.25">
      <c r="C121" s="24" t="s">
        <v>406</v>
      </c>
      <c r="F121" s="24" t="s">
        <v>1260</v>
      </c>
      <c r="G121" s="65"/>
      <c r="M121" s="13"/>
      <c r="N121" s="113"/>
      <c r="O121" s="114"/>
    </row>
    <row r="122" spans="3:15" ht="18.75" x14ac:dyDescent="0.25">
      <c r="C122" s="24" t="s">
        <v>406</v>
      </c>
      <c r="F122" s="24" t="s">
        <v>1261</v>
      </c>
      <c r="G122" s="65"/>
      <c r="M122" s="13"/>
      <c r="N122" s="131" t="s">
        <v>1357</v>
      </c>
      <c r="O122" s="127" t="s">
        <v>1401</v>
      </c>
    </row>
    <row r="123" spans="3:15" ht="18.75" x14ac:dyDescent="0.25">
      <c r="C123" s="24" t="s">
        <v>406</v>
      </c>
      <c r="F123" s="24" t="s">
        <v>1262</v>
      </c>
      <c r="N123" s="116" cm="1">
        <f t="array" ref="N123:N125">_xlfn._xlws.SORT(_xlfn._xlws.FILTER(_xlfn.UNIQUE($N$4:$N$113),_xlfn.UNIQUE($N$4:$N$113)&lt;&gt;""))</f>
        <v>7.8000000000000007</v>
      </c>
      <c r="O123" s="117">
        <f>COUNTIFS($N$4:$N$113,"=" &amp; N123,$H$4:$H$113,"yel")</f>
        <v>0</v>
      </c>
    </row>
    <row r="124" spans="3:15" ht="18.75" x14ac:dyDescent="0.25">
      <c r="C124" s="24" t="s">
        <v>406</v>
      </c>
      <c r="F124" s="24" t="s">
        <v>1263</v>
      </c>
      <c r="G124" s="65"/>
      <c r="M124" s="13"/>
      <c r="N124" s="136">
        <v>8</v>
      </c>
      <c r="O124" s="137">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c r="O126" s="114"/>
    </row>
    <row r="127" spans="3:15" ht="18.75" x14ac:dyDescent="0.25">
      <c r="G127" s="65"/>
      <c r="M127" s="13"/>
      <c r="N127" s="130" t="s">
        <v>1379</v>
      </c>
      <c r="O127" s="127" t="s">
        <v>1402</v>
      </c>
    </row>
    <row r="128" spans="3:15" ht="18.75" x14ac:dyDescent="0.25">
      <c r="G128" s="65"/>
      <c r="N128" s="132" cm="1">
        <f t="array" ref="N128:N129">_xlfn._xlws.SORT(_xlfn._xlws.FILTER(_xlfn.UNIQUE($O$4:$O$113),_xlfn.UNIQUE($O$4:$O$113)&lt;&gt;""))</f>
        <v>7.6000000000000005</v>
      </c>
      <c r="O128" s="133">
        <f>COUNTIFS($O$4:$O$113,"=" &amp; N128,$H$4:$H$113,"grn")</f>
        <v>48</v>
      </c>
    </row>
    <row r="129" spans="7:15" ht="18.75" x14ac:dyDescent="0.25">
      <c r="G129" s="65"/>
      <c r="M129" s="13"/>
      <c r="N129" s="134">
        <v>8</v>
      </c>
      <c r="O129" s="135">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1402</v>
      </c>
    </row>
    <row r="134" spans="7:15" ht="18.75" x14ac:dyDescent="0.25">
      <c r="G134" s="65"/>
      <c r="M134" s="13"/>
      <c r="N134" s="116" cm="1">
        <f t="array" ref="N134:N135">_xlfn._xlws.SORT(_xlfn._xlws.FILTER(_xlfn.UNIQUE($O$4:$O$113),_xlfn.UNIQUE($O$4:$O$113)&lt;&gt;""))</f>
        <v>7.6000000000000005</v>
      </c>
      <c r="O134" s="117">
        <f>COUNTIFS($O$4:$O$113,"=" &amp; N134,$H$4:$H$113,"yel")</f>
        <v>0</v>
      </c>
    </row>
    <row r="135" spans="7:15" ht="18.75" x14ac:dyDescent="0.25">
      <c r="G135" s="65"/>
      <c r="M135" s="13"/>
      <c r="N135" s="136">
        <v>8</v>
      </c>
      <c r="O135" s="137">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6">
    <mergeCell ref="C2:F2"/>
    <mergeCell ref="C114:F114"/>
    <mergeCell ref="H1:H3"/>
    <mergeCell ref="L1:L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3" customWidth="1"/>
    <col min="4" max="4" width="16.85546875" hidden="1" customWidth="1"/>
    <col min="5" max="5" width="6.5703125" hidden="1" customWidth="1"/>
    <col min="6" max="6" width="33.85546875" style="163" customWidth="1"/>
    <col min="7" max="7" width="6.5703125"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'Hybrid - IP - True - Straight'!C1</f>
        <v>0</v>
      </c>
      <c r="C1" s="350" t="s">
        <v>816</v>
      </c>
      <c r="D1" s="350"/>
      <c r="E1" s="350"/>
      <c r="F1" s="350"/>
      <c r="G1" s="350"/>
      <c r="H1" s="350"/>
      <c r="I1" s="163">
        <f>'Hybrid - IP - True - Straight'!O1</f>
        <v>0</v>
      </c>
    </row>
    <row r="2" spans="1:13" x14ac:dyDescent="0.25">
      <c r="A2" t="str">
        <f>'Hybrid - IP - True - Straight'!C2</f>
        <v>Straight Staves - IP - True</v>
      </c>
      <c r="C2" s="163" t="s">
        <v>816</v>
      </c>
      <c r="D2">
        <f>'Hybrid - IP - True - Straight'!F2</f>
        <v>0</v>
      </c>
      <c r="E2">
        <f>'Hybrid - IP - True - Straight'!L2</f>
        <v>0</v>
      </c>
      <c r="H2" s="163" t="str">
        <f>'Hybrid - IP - True - Straight'!N2</f>
        <v>A-top</v>
      </c>
      <c r="I2" s="163" t="str">
        <f>'Hybrid - IP - True - Straight'!O2</f>
        <v>C-bot</v>
      </c>
      <c r="K2" s="339" t="s">
        <v>1389</v>
      </c>
      <c r="L2" s="339"/>
      <c r="M2" s="339"/>
    </row>
    <row r="3" spans="1:13" x14ac:dyDescent="0.25">
      <c r="A3" t="str">
        <f>'Hybrid - IP - True - Straight'!C3</f>
        <v>LVR Name</v>
      </c>
      <c r="B3" s="21" t="s">
        <v>1433</v>
      </c>
      <c r="C3" s="163" t="s">
        <v>1429</v>
      </c>
      <c r="D3" t="str">
        <f>'Hybrid - IP - True - Straight'!F3</f>
        <v>LVR ID - Connector - Pin</v>
      </c>
      <c r="E3">
        <f>'Hybrid - IP - True - Straight'!L3</f>
        <v>0</v>
      </c>
      <c r="F3" s="167" t="s">
        <v>1431</v>
      </c>
      <c r="H3" s="163" t="str">
        <f>'Hybrid - IP - True - Straight'!N3</f>
        <v>L (m)</v>
      </c>
      <c r="I3" s="163" t="str">
        <f>'Hybrid - IP - True - Straight'!O3</f>
        <v>L (m)</v>
      </c>
    </row>
    <row r="4" spans="1:13" ht="45" customHeight="1" x14ac:dyDescent="0.25">
      <c r="A4" t="str">
        <f>'Hybrid - IP - True - Straight'!C4</f>
        <v>PT_a_alpha_X2M_P1W_LV_SRC/RET</v>
      </c>
      <c r="B4" s="14" t="str">
        <f t="shared" ref="B4:B67" si="0">IF(ISNUMBER(SEARCH("_LV",A4)),LEFT(A4,FIND("_LV",A4)-1),"")</f>
        <v>PT_a_alpha_X2M_P1W</v>
      </c>
      <c r="C4" s="163" t="str">
        <f>'Hybrid - IP - True - Straight'!E4</f>
        <v>P4 - 1/9</v>
      </c>
      <c r="D4" t="str">
        <f>'Hybrid - IP - True - Straight'!F4</f>
        <v>45 - J13 - 8/7</v>
      </c>
      <c r="E4" t="str">
        <f>'Hybrid - IP - True - Straight'!L4</f>
        <v>4b</v>
      </c>
      <c r="F4" s="163" t="str">
        <f>CONCATENATE(D4,"   ",E4)</f>
        <v>45 - J13 - 8/7   4b</v>
      </c>
      <c r="H4" s="163">
        <f>'Hybrid - IP - True - Straight'!N4</f>
        <v>7.8000000000000007</v>
      </c>
      <c r="I4" s="163">
        <f>'Hybrid - IP - True - Straight'!O4</f>
        <v>7.6000000000000005</v>
      </c>
      <c r="K4" s="78"/>
    </row>
    <row r="5" spans="1:13" ht="45" customHeight="1" x14ac:dyDescent="0.25">
      <c r="A5" t="str">
        <f>'Hybrid - IP - True - Straight'!C5</f>
        <v>PT_a_alpha_X2M_P2E_LV_SRC/RET</v>
      </c>
      <c r="B5" s="14" t="str">
        <f t="shared" si="0"/>
        <v>PT_a_alpha_X2M_P2E</v>
      </c>
      <c r="C5" s="163" t="str">
        <f>'Hybrid - IP - True - Straight'!E5</f>
        <v>P4 - 2/10</v>
      </c>
      <c r="D5" t="str">
        <f>'Hybrid - IP - True - Straight'!F5</f>
        <v>41 - J12 - 6/5</v>
      </c>
      <c r="E5" t="str">
        <f>'Hybrid - IP - True - Straight'!L5</f>
        <v>4b</v>
      </c>
      <c r="F5" s="163" t="str">
        <f t="shared" ref="F5:F68" si="1">CONCATENATE(D5,"   ",E5)</f>
        <v>41 - J12 - 6/5   4b</v>
      </c>
      <c r="H5" s="163">
        <f>'Hybrid - IP - True - Straight'!N5</f>
        <v>7.8000000000000007</v>
      </c>
      <c r="I5" s="163">
        <f>'Hybrid - IP - True - Straight'!O5</f>
        <v>7.6000000000000005</v>
      </c>
      <c r="K5" s="79"/>
      <c r="L5" s="2"/>
      <c r="M5" s="2"/>
    </row>
    <row r="6" spans="1:13" ht="45" customHeight="1" x14ac:dyDescent="0.25">
      <c r="A6" t="str">
        <f>'Hybrid - IP - True - Straight'!C6</f>
        <v>PT_a_alpha_X2M_P3_LV_SRC/RET</v>
      </c>
      <c r="B6" s="14" t="str">
        <f t="shared" si="0"/>
        <v>PT_a_alpha_X2M_P3</v>
      </c>
      <c r="C6" s="163" t="str">
        <f>'Hybrid - IP - True - Straight'!E6</f>
        <v>P4 - 3/11</v>
      </c>
      <c r="D6" t="str">
        <f>'Hybrid - IP - True - Straight'!F6</f>
        <v>39 - J13 - 8/7</v>
      </c>
      <c r="E6" t="str">
        <f>'Hybrid - IP - True - Straight'!L6</f>
        <v>4b</v>
      </c>
      <c r="F6" s="163" t="str">
        <f t="shared" si="1"/>
        <v>39 - J13 - 8/7   4b</v>
      </c>
      <c r="H6" s="163">
        <f>'Hybrid - IP - True - Straight'!N6</f>
        <v>7.8000000000000007</v>
      </c>
      <c r="I6" s="163">
        <f>'Hybrid - IP - True - Straight'!O6</f>
        <v>7.6000000000000005</v>
      </c>
      <c r="K6" s="79"/>
      <c r="L6" s="2"/>
      <c r="M6" s="2"/>
    </row>
    <row r="7" spans="1:13" ht="45" customHeight="1" x14ac:dyDescent="0.25">
      <c r="A7" t="str">
        <f>'Hybrid - IP - True - Straight'!C7</f>
        <v>PT_a_alpha_X2S_P1W_LV_SRC/RET</v>
      </c>
      <c r="B7" s="14" t="str">
        <f t="shared" si="0"/>
        <v>PT_a_alpha_X2S_P1W</v>
      </c>
      <c r="C7" s="163" t="str">
        <f>'Hybrid - IP - True - Straight'!E7</f>
        <v>P4 - 4/12</v>
      </c>
      <c r="D7" t="str">
        <f>'Hybrid - IP - True - Straight'!F7</f>
        <v>41 - J12 - 8/7</v>
      </c>
      <c r="E7" t="str">
        <f>'Hybrid - IP - True - Straight'!L7</f>
        <v>4b</v>
      </c>
      <c r="F7" s="163" t="str">
        <f t="shared" si="1"/>
        <v>41 - J12 - 8/7   4b</v>
      </c>
      <c r="H7" s="163">
        <f>'Hybrid - IP - True - Straight'!N7</f>
        <v>7.8000000000000007</v>
      </c>
      <c r="I7" s="163">
        <f>'Hybrid - IP - True - Straight'!O7</f>
        <v>7.6000000000000005</v>
      </c>
      <c r="K7" s="79"/>
      <c r="L7" s="2"/>
      <c r="M7" s="2"/>
    </row>
    <row r="8" spans="1:13" ht="45" customHeight="1" x14ac:dyDescent="0.25">
      <c r="A8" t="str">
        <f>'Hybrid - IP - True - Straight'!C8</f>
        <v>PT_a_alpha_X2S_P2E_LV_SRC/RET</v>
      </c>
      <c r="B8" s="14" t="str">
        <f t="shared" si="0"/>
        <v>PT_a_alpha_X2S_P2E</v>
      </c>
      <c r="C8" s="163" t="str">
        <f>'Hybrid - IP - True - Straight'!E8</f>
        <v>P4 - 5/13</v>
      </c>
      <c r="D8" t="str">
        <f>'Hybrid - IP - True - Straight'!F8</f>
        <v>39 - J13 - 4/3</v>
      </c>
      <c r="E8" t="str">
        <f>'Hybrid - IP - True - Straight'!L8</f>
        <v>4b</v>
      </c>
      <c r="F8" s="163" t="str">
        <f t="shared" si="1"/>
        <v>39 - J13 - 4/3   4b</v>
      </c>
      <c r="H8" s="163">
        <f>'Hybrid - IP - True - Straight'!N8</f>
        <v>7.8000000000000007</v>
      </c>
      <c r="I8" s="163">
        <f>'Hybrid - IP - True - Straight'!O8</f>
        <v>7.6000000000000005</v>
      </c>
      <c r="K8" s="79"/>
      <c r="L8" s="2"/>
      <c r="M8" s="2"/>
    </row>
    <row r="9" spans="1:13" ht="45" customHeight="1" x14ac:dyDescent="0.25">
      <c r="A9" t="str">
        <f>'Hybrid - IP - True - Straight'!C9</f>
        <v>PT_a_alpha_X2S_P3_LV_SRC/RET</v>
      </c>
      <c r="B9" s="14" t="str">
        <f t="shared" si="0"/>
        <v>PT_a_alpha_X2S_P3</v>
      </c>
      <c r="C9" s="163" t="str">
        <f>'Hybrid - IP - True - Straight'!E9</f>
        <v>P4 - 6/14</v>
      </c>
      <c r="D9" t="str">
        <f>'Hybrid - IP - True - Straight'!F9</f>
        <v>37 - J12 - 2/1</v>
      </c>
      <c r="E9" t="str">
        <f>'Hybrid - IP - True - Straight'!L9</f>
        <v>3d</v>
      </c>
      <c r="F9" s="163" t="str">
        <f t="shared" si="1"/>
        <v>37 - J12 - 2/1   3d</v>
      </c>
      <c r="H9" s="163">
        <f>'Hybrid - IP - True - Straight'!N9</f>
        <v>8.3999999999999986</v>
      </c>
      <c r="I9" s="163">
        <f>'Hybrid - IP - True - Straight'!O9</f>
        <v>8</v>
      </c>
      <c r="K9" s="79"/>
      <c r="L9" s="2"/>
      <c r="M9" s="2"/>
    </row>
    <row r="10" spans="1:13" ht="45" customHeight="1" x14ac:dyDescent="0.25">
      <c r="A10" t="str">
        <f>'Hybrid - IP - True - Straight'!C10</f>
        <v>PT_a_alpha_X1M_P1E_LV_SRC/RET</v>
      </c>
      <c r="B10" s="14" t="str">
        <f t="shared" si="0"/>
        <v>PT_a_alpha_X1M_P1E</v>
      </c>
      <c r="C10" s="163" t="str">
        <f>'Hybrid - IP - True - Straight'!E10</f>
        <v>P4 - 7/15</v>
      </c>
      <c r="D10" t="str">
        <f>'Hybrid - IP - True - Straight'!F10</f>
        <v>45 - J12 - 2/1</v>
      </c>
      <c r="E10" t="str">
        <f>'Hybrid - IP - True - Straight'!L10</f>
        <v>4b</v>
      </c>
      <c r="F10" s="163" t="str">
        <f t="shared" si="1"/>
        <v>45 - J12 - 2/1   4b</v>
      </c>
      <c r="H10" s="163">
        <f>'Hybrid - IP - True - Straight'!N10</f>
        <v>7.8000000000000007</v>
      </c>
      <c r="I10" s="163">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3" t="str">
        <f>'Hybrid - IP - True - Straight'!E11</f>
        <v>P4 - 7/15</v>
      </c>
      <c r="D11" t="str">
        <f>'Hybrid - IP - True - Straight'!F11</f>
        <v>45 - J12 - 6/5</v>
      </c>
      <c r="E11" t="str">
        <f>'Hybrid - IP - True - Straight'!L11</f>
        <v>4b</v>
      </c>
      <c r="F11" s="163" t="str">
        <f t="shared" si="1"/>
        <v>45 - J12 - 6/5   4b</v>
      </c>
      <c r="H11" s="163">
        <f>'Hybrid - IP - True - Straight'!N11</f>
        <v>0</v>
      </c>
      <c r="I11" s="163">
        <f>'Hybrid - IP - True - Straight'!O11</f>
        <v>0</v>
      </c>
      <c r="K11" s="82"/>
      <c r="L11" s="2"/>
      <c r="M11" s="2"/>
    </row>
    <row r="12" spans="1:13" ht="5.0999999999999996" customHeight="1" x14ac:dyDescent="0.25">
      <c r="B12" s="14" t="str">
        <f t="shared" si="0"/>
        <v/>
      </c>
      <c r="F12" s="163" t="str">
        <f t="shared" si="1"/>
        <v xml:space="preserve">   </v>
      </c>
      <c r="K12" s="2"/>
      <c r="L12" s="2"/>
      <c r="M12" s="2"/>
    </row>
    <row r="13" spans="1:13" ht="5.0999999999999996" customHeight="1" x14ac:dyDescent="0.25">
      <c r="B13" s="14" t="str">
        <f t="shared" si="0"/>
        <v/>
      </c>
      <c r="F13" s="163" t="str">
        <f t="shared" si="1"/>
        <v xml:space="preserve">   </v>
      </c>
      <c r="K13" s="2"/>
      <c r="L13" s="2"/>
      <c r="M13" s="2"/>
    </row>
    <row r="14" spans="1:13" ht="45" customHeight="1" x14ac:dyDescent="0.25">
      <c r="A14" t="str">
        <f>'Hybrid - IP - True - Straight'!C14</f>
        <v>PT_a_alpha_X1M_P1W_LV_SRC/RET</v>
      </c>
      <c r="B14" s="14" t="str">
        <f t="shared" si="0"/>
        <v>PT_a_alpha_X1M_P1W</v>
      </c>
      <c r="C14" s="163" t="str">
        <f>'Hybrid - IP - True - Straight'!E14</f>
        <v>P5 - 1/9</v>
      </c>
      <c r="D14" t="str">
        <f>'Hybrid - IP - True - Straight'!F14</f>
        <v>45 - J12 - 4/3</v>
      </c>
      <c r="E14" t="str">
        <f>'Hybrid - IP - True - Straight'!L14</f>
        <v>4b</v>
      </c>
      <c r="F14" s="174" t="str">
        <f t="shared" si="1"/>
        <v>45 - J12 - 4/3   4b</v>
      </c>
      <c r="H14" s="163">
        <f>'Hybrid - IP - True - Straight'!N14</f>
        <v>7.8000000000000007</v>
      </c>
      <c r="I14" s="163">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3" t="str">
        <f>'Hybrid - IP - True - Straight'!E15</f>
        <v>P5 - 1/9</v>
      </c>
      <c r="D15" t="str">
        <f>'Hybrid - IP - True - Straight'!F15</f>
        <v>45 - J12 - 8/7</v>
      </c>
      <c r="E15" t="str">
        <f>'Hybrid - IP - True - Straight'!L15</f>
        <v>4b</v>
      </c>
      <c r="F15" s="174" t="str">
        <f t="shared" si="1"/>
        <v>45 - J12 - 8/7   4b</v>
      </c>
      <c r="H15" s="163">
        <f>'Hybrid - IP - True - Straight'!N15</f>
        <v>0</v>
      </c>
      <c r="I15" s="163">
        <f>'Hybrid - IP - True - Straight'!O15</f>
        <v>0</v>
      </c>
      <c r="K15" s="79"/>
      <c r="L15" s="2"/>
      <c r="M15" s="2"/>
    </row>
    <row r="16" spans="1:13" ht="45" customHeight="1" x14ac:dyDescent="0.25">
      <c r="A16" t="str">
        <f>'Hybrid - IP - True - Straight'!C16</f>
        <v>PT_a_alpha_X1M_P2E_LV_SRC/RET</v>
      </c>
      <c r="B16" s="14" t="str">
        <f t="shared" si="0"/>
        <v>PT_a_alpha_X1M_P2E</v>
      </c>
      <c r="C16" s="163" t="str">
        <f>'Hybrid - IP - True - Straight'!E16</f>
        <v>P5 - 2/10</v>
      </c>
      <c r="D16" t="str">
        <f>'Hybrid - IP - True - Straight'!F16</f>
        <v>41 - J12 - 4/3</v>
      </c>
      <c r="E16" t="str">
        <f>'Hybrid - IP - True - Straight'!L16</f>
        <v>4b</v>
      </c>
      <c r="F16" s="163" t="str">
        <f t="shared" si="1"/>
        <v>41 - J12 - 4/3   4b</v>
      </c>
      <c r="H16" s="163">
        <f>'Hybrid - IP - True - Straight'!N16</f>
        <v>7.8000000000000007</v>
      </c>
      <c r="I16" s="163">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3" t="str">
        <f>'Hybrid - IP - True - Straight'!E17</f>
        <v>P5 - 3/11</v>
      </c>
      <c r="D17" t="str">
        <f>'Hybrid - IP - True - Straight'!F17</f>
        <v>39 - J12 - 6/5</v>
      </c>
      <c r="E17" t="str">
        <f>'Hybrid - IP - True - Straight'!L17</f>
        <v>4b</v>
      </c>
      <c r="F17" s="163" t="str">
        <f t="shared" si="1"/>
        <v>39 - J12 - 6/5   4b</v>
      </c>
      <c r="H17" s="163">
        <f>'Hybrid - IP - True - Straight'!N17</f>
        <v>7.8000000000000007</v>
      </c>
      <c r="I17" s="163">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3" t="str">
        <f>'Hybrid - IP - True - Straight'!E18</f>
        <v>P5 - 4/12</v>
      </c>
      <c r="D18" t="str">
        <f>'Hybrid - IP - True - Straight'!F18</f>
        <v>43 - J13 - 4/3</v>
      </c>
      <c r="E18" t="str">
        <f>'Hybrid - IP - True - Straight'!L18</f>
        <v>4b</v>
      </c>
      <c r="F18" s="165" t="str">
        <f t="shared" si="1"/>
        <v>43 - J13 - 4/3   4b</v>
      </c>
      <c r="H18" s="163">
        <f>'Hybrid - IP - True - Straight'!N18</f>
        <v>7.8000000000000007</v>
      </c>
      <c r="I18" s="163">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3" t="str">
        <f>'Hybrid - IP - True - Straight'!E19</f>
        <v>P5 - 4/12</v>
      </c>
      <c r="D19" t="str">
        <f>'Hybrid - IP - True - Straight'!F19</f>
        <v>43 - J13 - 8/7</v>
      </c>
      <c r="E19" t="str">
        <f>'Hybrid - IP - True - Straight'!L19</f>
        <v>4b</v>
      </c>
      <c r="F19" s="165" t="str">
        <f t="shared" si="1"/>
        <v>43 - J13 - 8/7   4b</v>
      </c>
      <c r="H19" s="163">
        <f>'Hybrid - IP - True - Straight'!N19</f>
        <v>0</v>
      </c>
      <c r="I19" s="163">
        <f>'Hybrid - IP - True - Straight'!O19</f>
        <v>0</v>
      </c>
      <c r="K19" s="79"/>
      <c r="L19" s="2"/>
      <c r="M19" s="2"/>
    </row>
    <row r="20" spans="1:13" ht="45" customHeight="1" x14ac:dyDescent="0.25">
      <c r="A20" t="str">
        <f>'Hybrid - IP - True - Straight'!C20</f>
        <v>PT_a_alpha_X1S_P2E_LV_SRC/RET</v>
      </c>
      <c r="B20" s="14" t="str">
        <f t="shared" si="0"/>
        <v>PT_a_alpha_X1S_P2E</v>
      </c>
      <c r="C20" s="163" t="str">
        <f>'Hybrid - IP - True - Straight'!E20</f>
        <v>P5 - 5/13</v>
      </c>
      <c r="D20" t="str">
        <f>'Hybrid - IP - True - Straight'!F20</f>
        <v>39 - J12 - 2/1</v>
      </c>
      <c r="E20" t="str">
        <f>'Hybrid - IP - True - Straight'!L20</f>
        <v>4b</v>
      </c>
      <c r="F20" s="163" t="str">
        <f t="shared" si="1"/>
        <v>39 - J12 - 2/1   4b</v>
      </c>
      <c r="H20" s="163">
        <f>'Hybrid - IP - True - Straight'!N20</f>
        <v>7.8000000000000007</v>
      </c>
      <c r="I20" s="163">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3" t="str">
        <f>'Hybrid - IP - True - Straight'!E21</f>
        <v>P5 - 6/14</v>
      </c>
      <c r="D21" t="str">
        <f>'Hybrid - IP - True - Straight'!F21</f>
        <v>37 - J12 - 4/3</v>
      </c>
      <c r="E21" t="str">
        <f>'Hybrid - IP - True - Straight'!L21</f>
        <v>3d</v>
      </c>
      <c r="F21" s="163" t="str">
        <f t="shared" si="1"/>
        <v>37 - J12 - 4/3   3d</v>
      </c>
      <c r="H21" s="163">
        <f>'Hybrid - IP - True - Straight'!N21</f>
        <v>8.3999999999999986</v>
      </c>
      <c r="I21" s="163">
        <f>'Hybrid - IP - True - Straight'!O21</f>
        <v>8</v>
      </c>
      <c r="K21" s="79"/>
      <c r="L21" s="2"/>
      <c r="M21" s="80"/>
    </row>
    <row r="22" spans="1:13" ht="45" customHeight="1" x14ac:dyDescent="0.25">
      <c r="A22" t="str">
        <f>'Hybrid - IP - True - Straight'!C22</f>
        <v>PT_a_alpha_X0S_P2W_LV_SRC/RET</v>
      </c>
      <c r="B22" s="14" t="str">
        <f t="shared" si="0"/>
        <v>PT_a_alpha_X0S_P2W</v>
      </c>
      <c r="C22" s="163" t="str">
        <f>'Hybrid - IP - True - Straight'!E22</f>
        <v>P5 - 7/15</v>
      </c>
      <c r="D22" t="str">
        <f>'Hybrid - IP - True - Straight'!F22</f>
        <v>43 - J12 - 4/3</v>
      </c>
      <c r="E22" t="str">
        <f>'Hybrid - IP - True - Straight'!L22</f>
        <v>4b</v>
      </c>
      <c r="F22" s="174" t="str">
        <f t="shared" si="1"/>
        <v>43 - J12 - 4/3   4b</v>
      </c>
      <c r="H22" s="163">
        <f>'Hybrid - IP - True - Straight'!N22</f>
        <v>7.8000000000000007</v>
      </c>
      <c r="I22" s="163">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3" t="str">
        <f>'Hybrid - IP - True - Straight'!E23</f>
        <v>P5 - 7/15</v>
      </c>
      <c r="D23" t="str">
        <f>'Hybrid - IP - True - Straight'!F23</f>
        <v>43 - J12 - 8/7</v>
      </c>
      <c r="E23" t="str">
        <f>'Hybrid - IP - True - Straight'!L23</f>
        <v>4b</v>
      </c>
      <c r="F23" s="174" t="str">
        <f t="shared" si="1"/>
        <v>43 - J12 - 8/7   4b</v>
      </c>
      <c r="H23" s="163">
        <f>'Hybrid - IP - True - Straight'!N23</f>
        <v>0</v>
      </c>
      <c r="I23" s="163">
        <f>'Hybrid - IP - True - Straight'!O23</f>
        <v>0</v>
      </c>
      <c r="K23" s="79"/>
      <c r="L23" s="2"/>
      <c r="M23" s="2"/>
    </row>
    <row r="24" spans="1:13" ht="45" customHeight="1" x14ac:dyDescent="0.25">
      <c r="A24" t="str">
        <f>'Hybrid - IP - True - Straight'!C24</f>
        <v>PT_a_alpha_X1S_P1E_LV_SRC/RET</v>
      </c>
      <c r="B24" s="14" t="str">
        <f t="shared" si="0"/>
        <v>PT_a_alpha_X1S_P1E</v>
      </c>
      <c r="C24" s="163" t="str">
        <f>'Hybrid - IP - True - Straight'!E24</f>
        <v>P5 - 8/16</v>
      </c>
      <c r="D24" t="str">
        <f>'Hybrid - IP - True - Straight'!F24</f>
        <v>43 - J13 - 2/1</v>
      </c>
      <c r="E24" t="str">
        <f>'Hybrid - IP - True - Straight'!L24</f>
        <v>4b</v>
      </c>
      <c r="F24" s="165" t="str">
        <f t="shared" si="1"/>
        <v>43 - J13 - 2/1   4b</v>
      </c>
      <c r="H24" s="163">
        <f>'Hybrid - IP - True - Straight'!N24</f>
        <v>7.8000000000000007</v>
      </c>
      <c r="I24" s="163">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3" t="str">
        <f>'Hybrid - IP - True - Straight'!E25</f>
        <v>P5 - 8/16</v>
      </c>
      <c r="D25" t="str">
        <f>'Hybrid - IP - True - Straight'!F25</f>
        <v>43 - J13 - 6/5</v>
      </c>
      <c r="E25" t="str">
        <f>'Hybrid - IP - True - Straight'!L25</f>
        <v>4b</v>
      </c>
      <c r="F25" s="165" t="str">
        <f t="shared" si="1"/>
        <v>43 - J13 - 6/5   4b</v>
      </c>
      <c r="H25" s="163">
        <f>'Hybrid - IP - True - Straight'!N25</f>
        <v>0</v>
      </c>
      <c r="I25" s="163">
        <f>'Hybrid - IP - True - Straight'!O25</f>
        <v>0</v>
      </c>
      <c r="K25" s="82"/>
      <c r="L25" s="2"/>
      <c r="M25" s="2"/>
    </row>
    <row r="26" spans="1:13" ht="134.25" customHeight="1" x14ac:dyDescent="0.25">
      <c r="B26" s="14" t="str">
        <f t="shared" si="0"/>
        <v/>
      </c>
      <c r="F26" s="163" t="str">
        <f t="shared" si="1"/>
        <v xml:space="preserve">   </v>
      </c>
      <c r="K26" s="2"/>
      <c r="L26" s="2"/>
      <c r="M26" s="2"/>
    </row>
    <row r="27" spans="1:13" ht="45" customHeight="1" x14ac:dyDescent="0.25">
      <c r="A27" t="str">
        <f>'Hybrid - IP - True - Straight'!C27</f>
        <v>PT_a_alpha_X0M_P1W_LV_SRC/RET</v>
      </c>
      <c r="B27" s="14" t="str">
        <f t="shared" si="0"/>
        <v>PT_a_alpha_X0M_P1W</v>
      </c>
      <c r="C27" s="163" t="str">
        <f>'Hybrid - IP - True - Straight'!E27</f>
        <v>P6 - 1/9</v>
      </c>
      <c r="D27" t="str">
        <f>'Hybrid - IP - True - Straight'!F27</f>
        <v>44 - J13 - 4/3</v>
      </c>
      <c r="E27" t="str">
        <f>'Hybrid - IP - True - Straight'!L27</f>
        <v>4b</v>
      </c>
      <c r="F27" s="174" t="str">
        <f t="shared" si="1"/>
        <v>44 - J13 - 4/3   4b</v>
      </c>
      <c r="H27" s="163">
        <f>'Hybrid - IP - True - Straight'!N27</f>
        <v>7.8000000000000007</v>
      </c>
      <c r="I27" s="163">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3" t="str">
        <f>'Hybrid - IP - True - Straight'!E28</f>
        <v>P6 - 1/9</v>
      </c>
      <c r="D28" t="str">
        <f>'Hybrid - IP - True - Straight'!F28</f>
        <v>44 - J13 - 8/7</v>
      </c>
      <c r="E28" t="str">
        <f>'Hybrid - IP - True - Straight'!L28</f>
        <v>4b</v>
      </c>
      <c r="F28" s="174" t="str">
        <f t="shared" si="1"/>
        <v>44 - J13 - 8/7   4b</v>
      </c>
      <c r="H28" s="163">
        <f>'Hybrid - IP - True - Straight'!N28</f>
        <v>0</v>
      </c>
      <c r="I28" s="163">
        <f>'Hybrid - IP - True - Straight'!O28</f>
        <v>0</v>
      </c>
      <c r="K28" s="79"/>
      <c r="L28" s="2"/>
      <c r="M28" s="2"/>
    </row>
    <row r="29" spans="1:13" ht="45" customHeight="1" x14ac:dyDescent="0.25">
      <c r="A29" t="str">
        <f>'Hybrid - IP - True - Straight'!C29</f>
        <v>PT_a_alpha_X0M_P2E_LV_SRC/RET</v>
      </c>
      <c r="B29" s="14" t="str">
        <f t="shared" si="0"/>
        <v>PT_a_alpha_X0M_P2E</v>
      </c>
      <c r="C29" s="163" t="str">
        <f>'Hybrid - IP - True - Straight'!E29</f>
        <v>P6 - 2/10</v>
      </c>
      <c r="D29" t="str">
        <f>'Hybrid - IP - True - Straight'!F29</f>
        <v>41 - J12 - 2/1</v>
      </c>
      <c r="E29" t="str">
        <f>'Hybrid - IP - True - Straight'!L29</f>
        <v>4b</v>
      </c>
      <c r="F29" s="163" t="str">
        <f t="shared" si="1"/>
        <v>41 - J12 - 2/1   4b</v>
      </c>
      <c r="H29" s="163">
        <f>'Hybrid - IP - True - Straight'!N29</f>
        <v>7.8000000000000007</v>
      </c>
      <c r="I29" s="163">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3" t="str">
        <f>'Hybrid - IP - True - Straight'!E30</f>
        <v>P6 - 3/11</v>
      </c>
      <c r="D30" t="str">
        <f>'Hybrid - IP - True - Straight'!F30</f>
        <v>39 - J12 - 8/7</v>
      </c>
      <c r="E30" t="str">
        <f>'Hybrid - IP - True - Straight'!L30</f>
        <v>4b</v>
      </c>
      <c r="F30" s="163" t="str">
        <f t="shared" si="1"/>
        <v>39 - J12 - 8/7   4b</v>
      </c>
      <c r="H30" s="163">
        <f>'Hybrid - IP - True - Straight'!N30</f>
        <v>7.8000000000000007</v>
      </c>
      <c r="I30" s="163">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3" t="str">
        <f>'Hybrid - IP - True - Straight'!E31</f>
        <v>P6 - 4/12</v>
      </c>
      <c r="D31" t="str">
        <f>'Hybrid - IP - True - Straight'!F31</f>
        <v>44 - J12 - 4/3</v>
      </c>
      <c r="E31" t="str">
        <f>'Hybrid - IP - True - Straight'!L31</f>
        <v>4b</v>
      </c>
      <c r="F31" s="165" t="str">
        <f t="shared" si="1"/>
        <v>44 - J12 - 4/3   4b</v>
      </c>
      <c r="H31" s="163">
        <f>'Hybrid - IP - True - Straight'!N31</f>
        <v>7.8000000000000007</v>
      </c>
      <c r="I31" s="163">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3" t="str">
        <f>'Hybrid - IP - True - Straight'!E32</f>
        <v>P6 - 4/12</v>
      </c>
      <c r="D32" t="str">
        <f>'Hybrid - IP - True - Straight'!F32</f>
        <v>44 - J12 - 8/7</v>
      </c>
      <c r="E32" t="str">
        <f>'Hybrid - IP - True - Straight'!L32</f>
        <v>4b</v>
      </c>
      <c r="F32" s="165" t="str">
        <f t="shared" si="1"/>
        <v>44 - J12 - 8/7   4b</v>
      </c>
      <c r="H32" s="163">
        <f>'Hybrid - IP - True - Straight'!N32</f>
        <v>0</v>
      </c>
      <c r="I32" s="163">
        <f>'Hybrid - IP - True - Straight'!O32</f>
        <v>0</v>
      </c>
      <c r="K32" s="79"/>
      <c r="L32" s="2"/>
      <c r="M32" s="2"/>
    </row>
    <row r="33" spans="1:13" ht="45" customHeight="1" x14ac:dyDescent="0.25">
      <c r="A33" t="str">
        <f>'Hybrid - IP - True - Straight'!C33</f>
        <v>PT_a_alpha_X0S_P2E_LV_SRC/RET</v>
      </c>
      <c r="B33" s="14" t="str">
        <f t="shared" si="0"/>
        <v>PT_a_alpha_X0S_P2E</v>
      </c>
      <c r="C33" s="163" t="str">
        <f>'Hybrid - IP - True - Straight'!E33</f>
        <v>P6 - 5/13</v>
      </c>
      <c r="D33" t="str">
        <f>'Hybrid - IP - True - Straight'!F33</f>
        <v>43 - J12 - 2/1</v>
      </c>
      <c r="E33" t="str">
        <f>'Hybrid - IP - True - Straight'!L33</f>
        <v>4b</v>
      </c>
      <c r="F33" s="174" t="str">
        <f t="shared" si="1"/>
        <v>43 - J12 - 2/1   4b</v>
      </c>
      <c r="H33" s="163">
        <f>'Hybrid - IP - True - Straight'!N33</f>
        <v>7.8000000000000007</v>
      </c>
      <c r="I33" s="163">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3" t="str">
        <f>'Hybrid - IP - True - Straight'!E34</f>
        <v>P6 - 5/13</v>
      </c>
      <c r="D34" t="str">
        <f>'Hybrid - IP - True - Straight'!F34</f>
        <v>43 - J12 - 6/5</v>
      </c>
      <c r="E34" t="str">
        <f>'Hybrid - IP - True - Straight'!L34</f>
        <v>4b</v>
      </c>
      <c r="F34" s="174" t="str">
        <f t="shared" si="1"/>
        <v>43 - J12 - 6/5   4b</v>
      </c>
      <c r="H34" s="163">
        <f>'Hybrid - IP - True - Straight'!N34</f>
        <v>0</v>
      </c>
      <c r="I34" s="163">
        <f>'Hybrid - IP - True - Straight'!O34</f>
        <v>0</v>
      </c>
      <c r="K34" s="79"/>
      <c r="L34" s="2"/>
      <c r="M34" s="2"/>
    </row>
    <row r="35" spans="1:13" ht="45" customHeight="1" x14ac:dyDescent="0.25">
      <c r="A35" t="str">
        <f>'Hybrid - IP - True - Straight'!C35</f>
        <v>PT_a_alpha_X0S_P3_LV_SRC/RET</v>
      </c>
      <c r="B35" s="14" t="str">
        <f t="shared" si="0"/>
        <v>PT_a_alpha_X0S_P3</v>
      </c>
      <c r="C35" s="163" t="str">
        <f>'Hybrid - IP - True - Straight'!E35</f>
        <v>P6 - 6/14</v>
      </c>
      <c r="D35" t="str">
        <f>'Hybrid - IP - True - Straight'!F35</f>
        <v>39 - J12 - 4/3</v>
      </c>
      <c r="E35" t="str">
        <f>'Hybrid - IP - True - Straight'!L35</f>
        <v>4b</v>
      </c>
      <c r="F35" s="163" t="str">
        <f t="shared" si="1"/>
        <v>39 - J12 - 4/3   4b</v>
      </c>
      <c r="H35" s="163">
        <f>'Hybrid - IP - True - Straight'!N35</f>
        <v>7.8000000000000007</v>
      </c>
      <c r="I35" s="163">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3" t="str">
        <f>'Hybrid - IP - True - Straight'!E36</f>
        <v>P6 - 7/15</v>
      </c>
      <c r="D36" t="str">
        <f>'Hybrid - IP - True - Straight'!F36</f>
        <v>44 - J13 - 2/1</v>
      </c>
      <c r="E36" t="str">
        <f>'Hybrid - IP - True - Straight'!L36</f>
        <v>4b</v>
      </c>
      <c r="F36" s="165" t="str">
        <f t="shared" si="1"/>
        <v>44 - J13 - 2/1   4b</v>
      </c>
      <c r="H36" s="163">
        <f>'Hybrid - IP - True - Straight'!N36</f>
        <v>7.8000000000000007</v>
      </c>
      <c r="I36" s="163">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3" t="str">
        <f>'Hybrid - IP - True - Straight'!E37</f>
        <v>P6 - 7/15</v>
      </c>
      <c r="D37" t="str">
        <f>'Hybrid - IP - True - Straight'!F37</f>
        <v>44 - J13 - 6/5</v>
      </c>
      <c r="E37" t="str">
        <f>'Hybrid - IP - True - Straight'!L37</f>
        <v>4b</v>
      </c>
      <c r="F37" s="165" t="str">
        <f t="shared" si="1"/>
        <v>44 - J13 - 6/5   4b</v>
      </c>
      <c r="H37" s="163">
        <f>'Hybrid - IP - True - Straight'!N37</f>
        <v>0</v>
      </c>
      <c r="I37" s="163">
        <f>'Hybrid - IP - True - Straight'!O37</f>
        <v>0</v>
      </c>
      <c r="K37" s="79"/>
      <c r="L37" s="2"/>
      <c r="M37" s="2"/>
    </row>
    <row r="38" spans="1:13" ht="45" customHeight="1" x14ac:dyDescent="0.25">
      <c r="A38" t="str">
        <f>'Hybrid - IP - True - Straight'!C38</f>
        <v>PT_a_alpha_X0S_P1E_LV_SRC/RET</v>
      </c>
      <c r="B38" s="14" t="str">
        <f t="shared" si="0"/>
        <v>PT_a_alpha_X0S_P1E</v>
      </c>
      <c r="C38" s="163" t="str">
        <f>'Hybrid - IP - True - Straight'!E38</f>
        <v>P6 - 8/16</v>
      </c>
      <c r="D38" t="str">
        <f>'Hybrid - IP - True - Straight'!F38</f>
        <v>44 - J12 - 2/1</v>
      </c>
      <c r="E38" t="str">
        <f>'Hybrid - IP - True - Straight'!L38</f>
        <v>4b</v>
      </c>
      <c r="F38" s="174" t="str">
        <f t="shared" si="1"/>
        <v>44 - J12 - 2/1   4b</v>
      </c>
      <c r="H38" s="163">
        <f>'Hybrid - IP - True - Straight'!N38</f>
        <v>7.8000000000000007</v>
      </c>
      <c r="I38" s="163">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3" t="str">
        <f>'Hybrid - IP - True - Straight'!E39</f>
        <v>P6 - 8/16</v>
      </c>
      <c r="D39" t="str">
        <f>'Hybrid - IP - True - Straight'!F39</f>
        <v>44 - J12 - 6/5</v>
      </c>
      <c r="E39" t="str">
        <f>'Hybrid - IP - True - Straight'!L39</f>
        <v>4b</v>
      </c>
      <c r="F39" s="174" t="str">
        <f t="shared" si="1"/>
        <v>44 - J12 - 6/5   4b</v>
      </c>
      <c r="H39" s="163">
        <f>'Hybrid - IP - True - Straight'!N39</f>
        <v>0</v>
      </c>
      <c r="I39" s="163">
        <f>'Hybrid - IP - True - Straight'!O39</f>
        <v>0</v>
      </c>
      <c r="K39" s="79"/>
      <c r="L39" s="2"/>
      <c r="M39" s="2"/>
    </row>
    <row r="40" spans="1:13" ht="5.0999999999999996" customHeight="1" x14ac:dyDescent="0.25">
      <c r="B40" s="14" t="str">
        <f t="shared" si="0"/>
        <v/>
      </c>
      <c r="F40" s="163" t="str">
        <f t="shared" si="1"/>
        <v xml:space="preserve">   </v>
      </c>
    </row>
    <row r="41" spans="1:13" ht="45" customHeight="1" x14ac:dyDescent="0.25">
      <c r="A41" t="str">
        <f>'Hybrid - IP - True - Straight'!C41</f>
        <v>PT_a_alpha_X0M_P4_LV_SRC/RET</v>
      </c>
      <c r="B41" s="14" t="str">
        <f t="shared" si="0"/>
        <v>PT_a_alpha_X0M_P4</v>
      </c>
      <c r="C41" s="163" t="str">
        <f>'Hybrid - IP - True - Straight'!E41</f>
        <v>P19 - 1/9</v>
      </c>
      <c r="D41" t="str">
        <f>'Hybrid - IP - True - Straight'!F41</f>
        <v>37 - J12 - 8/7</v>
      </c>
      <c r="E41" t="str">
        <f>'Hybrid - IP - True - Straight'!L41</f>
        <v>3c</v>
      </c>
      <c r="F41" s="163" t="str">
        <f t="shared" si="1"/>
        <v>37 - J12 - 8/7   3c</v>
      </c>
      <c r="H41" s="163">
        <f>'Hybrid - IP - True - Straight'!N41</f>
        <v>8</v>
      </c>
      <c r="I41" s="163">
        <f>'Hybrid - IP - True - Straight'!O41</f>
        <v>8</v>
      </c>
      <c r="K41" s="80"/>
      <c r="L41" s="2"/>
      <c r="M41" s="79"/>
    </row>
    <row r="42" spans="1:13" ht="45" customHeight="1" x14ac:dyDescent="0.25">
      <c r="A42" t="str">
        <f>'Hybrid - IP - True - Straight'!C42</f>
        <v>PT_a_alpha_X1M_P4_LV_SRC/RET</v>
      </c>
      <c r="B42" s="14" t="str">
        <f t="shared" si="0"/>
        <v>PT_a_alpha_X1M_P4</v>
      </c>
      <c r="C42" s="163" t="str">
        <f>'Hybrid - IP - True - Straight'!E42</f>
        <v>P19 - 2/10</v>
      </c>
      <c r="D42" t="str">
        <f>'Hybrid - IP - True - Straight'!F42</f>
        <v>37 - J12 - 6/5</v>
      </c>
      <c r="E42" t="str">
        <f>'Hybrid - IP - True - Straight'!L42</f>
        <v>3c</v>
      </c>
      <c r="F42" s="163" t="str">
        <f t="shared" si="1"/>
        <v>37 - J12 - 6/5   3c</v>
      </c>
      <c r="H42" s="163">
        <f>'Hybrid - IP - True - Straight'!N42</f>
        <v>8</v>
      </c>
      <c r="I42" s="163">
        <f>'Hybrid - IP - True - Straight'!O42</f>
        <v>8</v>
      </c>
      <c r="K42" s="81"/>
      <c r="L42" s="2"/>
      <c r="M42" s="82"/>
    </row>
    <row r="43" spans="1:13" ht="45" customHeight="1" x14ac:dyDescent="0.25">
      <c r="A43" t="str">
        <f>'Hybrid - IP - True - Straight'!C43</f>
        <v>PT_a_alpha_X2M_P4_LV_SRC/RET</v>
      </c>
      <c r="B43" s="14" t="str">
        <f t="shared" si="0"/>
        <v>PT_a_alpha_X2M_P4</v>
      </c>
      <c r="C43" s="163" t="str">
        <f>'Hybrid - IP - True - Straight'!E43</f>
        <v>P19 - 3/11</v>
      </c>
      <c r="D43" t="str">
        <f>'Hybrid - IP - True - Straight'!F43</f>
        <v>37 - J13 - 8/7</v>
      </c>
      <c r="E43" t="str">
        <f>'Hybrid - IP - True - Straight'!L43</f>
        <v>3c</v>
      </c>
      <c r="F43" s="163" t="str">
        <f t="shared" si="1"/>
        <v>37 - J13 - 8/7   3c</v>
      </c>
      <c r="H43" s="163">
        <f>'Hybrid - IP - True - Straight'!N43</f>
        <v>8</v>
      </c>
      <c r="I43" s="163">
        <f>'Hybrid - IP - True - Straight'!O43</f>
        <v>8</v>
      </c>
      <c r="K43" s="80"/>
      <c r="L43" s="2"/>
      <c r="M43" s="79"/>
    </row>
    <row r="44" spans="1:13" x14ac:dyDescent="0.25">
      <c r="A44" t="str">
        <f>'Hybrid - IP - True - Straight'!C44</f>
        <v>Depopulated</v>
      </c>
      <c r="B44" s="14" t="str">
        <f t="shared" si="0"/>
        <v/>
      </c>
      <c r="C44" s="163" t="str">
        <f>'Hybrid - IP - True - Straight'!E44</f>
        <v>P19 - 4/12</v>
      </c>
      <c r="D44">
        <f>'Hybrid - IP - True - Straight'!F44</f>
        <v>0</v>
      </c>
      <c r="E44">
        <f>'Hybrid - IP - True - Straight'!L44</f>
        <v>0</v>
      </c>
      <c r="F44" s="163" t="str">
        <f t="shared" si="1"/>
        <v>0   0</v>
      </c>
      <c r="H44" s="163">
        <f>'Hybrid - IP - True - Straight'!N44</f>
        <v>0</v>
      </c>
      <c r="I44" s="163">
        <f>'Hybrid - IP - True - Straight'!O44</f>
        <v>0</v>
      </c>
      <c r="K44" s="2"/>
      <c r="L44" s="2"/>
      <c r="M44" s="2"/>
    </row>
    <row r="45" spans="1:13" ht="45" customHeight="1" x14ac:dyDescent="0.25">
      <c r="A45" t="str">
        <f>'Hybrid - IP - True - Straight'!C45</f>
        <v>PT_a_alpha_X0S_P4_LV_SRC/RET</v>
      </c>
      <c r="B45" s="14" t="str">
        <f t="shared" si="0"/>
        <v>PT_a_alpha_X0S_P4</v>
      </c>
      <c r="C45" s="163" t="str">
        <f>'Hybrid - IP - True - Straight'!E45</f>
        <v>P19 - 5/13</v>
      </c>
      <c r="D45" t="str">
        <f>'Hybrid - IP - True - Straight'!F45</f>
        <v>37 - J13 - 4/3</v>
      </c>
      <c r="E45" t="str">
        <f>'Hybrid - IP - True - Straight'!L45</f>
        <v>3c</v>
      </c>
      <c r="F45" s="163" t="str">
        <f t="shared" si="1"/>
        <v>37 - J13 - 4/3   3c</v>
      </c>
      <c r="H45" s="163">
        <f>'Hybrid - IP - True - Straight'!N45</f>
        <v>8</v>
      </c>
      <c r="I45" s="163">
        <f>'Hybrid - IP - True - Straight'!O45</f>
        <v>8</v>
      </c>
      <c r="K45" s="80"/>
      <c r="L45" s="2"/>
      <c r="M45" s="83"/>
    </row>
    <row r="46" spans="1:13" ht="5.0999999999999996" customHeight="1" x14ac:dyDescent="0.25">
      <c r="B46" s="14" t="str">
        <f t="shared" si="0"/>
        <v/>
      </c>
      <c r="F46" s="163" t="str">
        <f t="shared" si="1"/>
        <v xml:space="preserve">   </v>
      </c>
      <c r="K46" s="2"/>
      <c r="L46" s="2"/>
      <c r="M46" s="2"/>
    </row>
    <row r="47" spans="1:13" ht="5.0999999999999996" customHeight="1" x14ac:dyDescent="0.25">
      <c r="B47" s="14" t="str">
        <f t="shared" si="0"/>
        <v/>
      </c>
      <c r="F47" s="163" t="str">
        <f t="shared" si="1"/>
        <v xml:space="preserve">   </v>
      </c>
      <c r="K47" s="2"/>
      <c r="L47" s="2"/>
      <c r="M47" s="2"/>
    </row>
    <row r="48" spans="1:13" ht="5.0999999999999996" customHeight="1" x14ac:dyDescent="0.25">
      <c r="B48" s="14" t="str">
        <f t="shared" si="0"/>
        <v/>
      </c>
      <c r="F48" s="163" t="str">
        <f t="shared" si="1"/>
        <v xml:space="preserve">   </v>
      </c>
      <c r="K48" s="2"/>
      <c r="L48" s="2"/>
      <c r="M48" s="2"/>
    </row>
    <row r="49" spans="1:13" ht="5.0999999999999996" customHeight="1" x14ac:dyDescent="0.25">
      <c r="B49" s="14" t="str">
        <f t="shared" si="0"/>
        <v/>
      </c>
      <c r="F49" s="163" t="str">
        <f t="shared" si="1"/>
        <v xml:space="preserve">   </v>
      </c>
      <c r="K49" s="2"/>
      <c r="L49" s="2"/>
      <c r="M49" s="2"/>
    </row>
    <row r="50" spans="1:13" ht="45" customHeight="1" x14ac:dyDescent="0.25">
      <c r="A50" t="str">
        <f>'Hybrid - IP - True - Straight'!C50</f>
        <v>PT_a_beta_X2M_P1W_LV_SRC/RET</v>
      </c>
      <c r="B50" s="14" t="str">
        <f t="shared" si="0"/>
        <v>PT_a_beta_X2M_P1W</v>
      </c>
      <c r="C50" s="163" t="str">
        <f>'Hybrid - IP - True - Straight'!E50</f>
        <v>P10 - 1/9</v>
      </c>
      <c r="D50" t="str">
        <f>'Hybrid - IP - True - Straight'!F50</f>
        <v>46 - J12 - 6/5</v>
      </c>
      <c r="E50" t="str">
        <f>'Hybrid - IP - True - Straight'!L50</f>
        <v>4b</v>
      </c>
      <c r="F50" s="163" t="str">
        <f t="shared" si="1"/>
        <v>46 - J12 - 6/5   4b</v>
      </c>
      <c r="H50" s="163">
        <f>'Hybrid - IP - True - Straight'!N50</f>
        <v>7.8000000000000007</v>
      </c>
      <c r="I50" s="163">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3" t="str">
        <f>'Hybrid - IP - True - Straight'!E51</f>
        <v>P10 - 2/10</v>
      </c>
      <c r="D51" t="str">
        <f>'Hybrid - IP - True - Straight'!F51</f>
        <v>41 - J13 - 6/5</v>
      </c>
      <c r="E51" t="str">
        <f>'Hybrid - IP - True - Straight'!L51</f>
        <v>4b</v>
      </c>
      <c r="F51" s="163" t="str">
        <f t="shared" si="1"/>
        <v>41 - J13 - 6/5   4b</v>
      </c>
      <c r="H51" s="163">
        <f>'Hybrid - IP - True - Straight'!N51</f>
        <v>7.8000000000000007</v>
      </c>
      <c r="I51" s="163">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3" t="str">
        <f>'Hybrid - IP - True - Straight'!E52</f>
        <v>P10 - 3/11</v>
      </c>
      <c r="D52" t="str">
        <f>'Hybrid - IP - True - Straight'!F52</f>
        <v>39 - J13 - 6/5</v>
      </c>
      <c r="E52" t="str">
        <f>'Hybrid - IP - True - Straight'!L52</f>
        <v>4b</v>
      </c>
      <c r="F52" s="163" t="str">
        <f t="shared" si="1"/>
        <v>39 - J13 - 6/5   4b</v>
      </c>
      <c r="H52" s="163">
        <f>'Hybrid - IP - True - Straight'!N52</f>
        <v>7.8000000000000007</v>
      </c>
      <c r="I52" s="163">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3" t="str">
        <f>'Hybrid - IP - True - Straight'!E53</f>
        <v>P10 - 4/12</v>
      </c>
      <c r="D53" t="str">
        <f>'Hybrid - IP - True - Straight'!F53</f>
        <v>41 - J13 - 8/7</v>
      </c>
      <c r="E53" t="str">
        <f>'Hybrid - IP - True - Straight'!L53</f>
        <v>4b</v>
      </c>
      <c r="F53" s="163" t="str">
        <f t="shared" si="1"/>
        <v>41 - J13 - 8/7   4b</v>
      </c>
      <c r="H53" s="163">
        <f>'Hybrid - IP - True - Straight'!N53</f>
        <v>7.8000000000000007</v>
      </c>
      <c r="I53" s="163">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3" t="str">
        <f>'Hybrid - IP - True - Straight'!E54</f>
        <v>P10 - 5/13</v>
      </c>
      <c r="D54" t="str">
        <f>'Hybrid - IP - True - Straight'!F54</f>
        <v>39 - J13 - 2/1</v>
      </c>
      <c r="E54" t="str">
        <f>'Hybrid - IP - True - Straight'!L54</f>
        <v>4b</v>
      </c>
      <c r="F54" s="163" t="str">
        <f t="shared" si="1"/>
        <v>39 - J13 - 2/1   4b</v>
      </c>
      <c r="H54" s="163">
        <f>'Hybrid - IP - True - Straight'!N54</f>
        <v>7.8000000000000007</v>
      </c>
      <c r="I54" s="163">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3" t="str">
        <f>'Hybrid - IP - True - Straight'!E55</f>
        <v>P10 - 6/14</v>
      </c>
      <c r="D55" t="str">
        <f>'Hybrid - IP - True - Straight'!F55</f>
        <v>38 - J12 - 2/1</v>
      </c>
      <c r="E55" t="str">
        <f>'Hybrid - IP - True - Straight'!L55</f>
        <v>3d</v>
      </c>
      <c r="F55" s="163" t="str">
        <f t="shared" si="1"/>
        <v>38 - J12 - 2/1   3d</v>
      </c>
      <c r="H55" s="163">
        <f>'Hybrid - IP - True - Straight'!N55</f>
        <v>8.3999999999999986</v>
      </c>
      <c r="I55" s="163">
        <f>'Hybrid - IP - True - Straight'!O55</f>
        <v>8</v>
      </c>
      <c r="K55" s="79"/>
      <c r="L55" s="2"/>
      <c r="M55" s="80"/>
    </row>
    <row r="56" spans="1:13" ht="5.0999999999999996" customHeight="1" x14ac:dyDescent="0.25">
      <c r="B56" s="14" t="str">
        <f t="shared" si="0"/>
        <v/>
      </c>
      <c r="F56" s="163" t="str">
        <f t="shared" si="1"/>
        <v xml:space="preserve">   </v>
      </c>
      <c r="K56" s="2"/>
      <c r="L56" s="2"/>
      <c r="M56" s="2"/>
    </row>
    <row r="57" spans="1:13" ht="5.0999999999999996" customHeight="1" x14ac:dyDescent="0.25">
      <c r="B57" s="14" t="str">
        <f t="shared" si="0"/>
        <v/>
      </c>
      <c r="F57" s="163" t="str">
        <f t="shared" si="1"/>
        <v xml:space="preserve">   </v>
      </c>
      <c r="K57" s="2"/>
      <c r="L57" s="2"/>
      <c r="M57" s="2"/>
    </row>
    <row r="58" spans="1:13" ht="5.0999999999999996" customHeight="1" x14ac:dyDescent="0.25">
      <c r="B58" s="14" t="str">
        <f t="shared" si="0"/>
        <v/>
      </c>
      <c r="F58" s="163" t="str">
        <f t="shared" si="1"/>
        <v xml:space="preserve">   </v>
      </c>
      <c r="K58" s="2"/>
      <c r="L58" s="2"/>
      <c r="M58" s="2"/>
    </row>
    <row r="59" spans="1:13" ht="45" customHeight="1" x14ac:dyDescent="0.25">
      <c r="A59" t="str">
        <f>'Hybrid - IP - True - Straight'!C59</f>
        <v>PT_a_beta_X1M_P1W_LV_SRC/RET</v>
      </c>
      <c r="B59" s="14" t="str">
        <f t="shared" si="0"/>
        <v>PT_a_beta_X1M_P1W</v>
      </c>
      <c r="C59" s="163" t="str">
        <f>'Hybrid - IP - True - Straight'!E59</f>
        <v>P11 - 1/9</v>
      </c>
      <c r="D59" t="str">
        <f>'Hybrid - IP - True - Straight'!F59</f>
        <v>46 - J12 - 8/7</v>
      </c>
      <c r="E59" t="str">
        <f>'Hybrid - IP - True - Straight'!L59</f>
        <v>4b</v>
      </c>
      <c r="F59" s="163" t="str">
        <f t="shared" si="1"/>
        <v>46 - J12 - 8/7   4b</v>
      </c>
      <c r="H59" s="163">
        <f>'Hybrid - IP - True - Straight'!N59</f>
        <v>7.8000000000000007</v>
      </c>
      <c r="I59" s="163">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3" t="str">
        <f>'Hybrid - IP - True - Straight'!E60</f>
        <v>P11 - 2/10</v>
      </c>
      <c r="D60" t="str">
        <f>'Hybrid - IP - True - Straight'!F60</f>
        <v>41 - J13 - 4/3</v>
      </c>
      <c r="E60" t="str">
        <f>'Hybrid - IP - True - Straight'!L60</f>
        <v>4b</v>
      </c>
      <c r="F60" s="163" t="str">
        <f t="shared" si="1"/>
        <v>41 - J13 - 4/3   4b</v>
      </c>
      <c r="H60" s="163">
        <f>'Hybrid - IP - True - Straight'!N60</f>
        <v>7.8000000000000007</v>
      </c>
      <c r="I60" s="163">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3" t="str">
        <f>'Hybrid - IP - True - Straight'!E61</f>
        <v>P11 - 3/11</v>
      </c>
      <c r="D61" t="str">
        <f>'Hybrid - IP - True - Straight'!F61</f>
        <v>40 - J12 - 6/5</v>
      </c>
      <c r="E61" t="str">
        <f>'Hybrid - IP - True - Straight'!L61</f>
        <v>4b</v>
      </c>
      <c r="F61" s="163" t="str">
        <f t="shared" si="1"/>
        <v>40 - J12 - 6/5   4b</v>
      </c>
      <c r="H61" s="163">
        <f>'Hybrid - IP - True - Straight'!N61</f>
        <v>7.8000000000000007</v>
      </c>
      <c r="I61" s="163">
        <f>'Hybrid - IP - True - Straight'!O61</f>
        <v>7.6000000000000005</v>
      </c>
      <c r="K61" s="79"/>
      <c r="L61" s="2"/>
    </row>
    <row r="62" spans="1:13" ht="45" customHeight="1" x14ac:dyDescent="0.25">
      <c r="A62" t="str">
        <f>'Hybrid - IP - True - Straight'!C62</f>
        <v>PT_a_beta_X1S_P1W_LV_SRC/RET</v>
      </c>
      <c r="B62" s="14" t="str">
        <f t="shared" si="0"/>
        <v>PT_a_beta_X1S_P1W</v>
      </c>
      <c r="C62" s="163" t="str">
        <f>'Hybrid - IP - True - Straight'!E62</f>
        <v>P11 - 4/12</v>
      </c>
      <c r="D62" t="str">
        <f>'Hybrid - IP - True - Straight'!F62</f>
        <v>42 - J12 - 6/5</v>
      </c>
      <c r="E62" t="str">
        <f>'Hybrid - IP - True - Straight'!L62</f>
        <v>4b</v>
      </c>
      <c r="F62" s="163" t="str">
        <f t="shared" si="1"/>
        <v>42 - J12 - 6/5   4b</v>
      </c>
      <c r="H62" s="163">
        <f>'Hybrid - IP - True - Straight'!N62</f>
        <v>7.8000000000000007</v>
      </c>
      <c r="I62" s="163">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3" t="str">
        <f>'Hybrid - IP - True - Straight'!E63</f>
        <v>P11 - 5/13</v>
      </c>
      <c r="D63" t="str">
        <f>'Hybrid - IP - True - Straight'!F63</f>
        <v>40 - J12 - 2/1</v>
      </c>
      <c r="E63" t="str">
        <f>'Hybrid - IP - True - Straight'!L63</f>
        <v>4b</v>
      </c>
      <c r="F63" s="163" t="str">
        <f t="shared" si="1"/>
        <v>40 - J12 - 2/1   4b</v>
      </c>
      <c r="H63" s="163">
        <f>'Hybrid - IP - True - Straight'!N63</f>
        <v>7.8000000000000007</v>
      </c>
      <c r="I63" s="163">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3" t="str">
        <f>'Hybrid - IP - True - Straight'!E64</f>
        <v>P11 - 6/14</v>
      </c>
      <c r="D64" t="str">
        <f>'Hybrid - IP - True - Straight'!F64</f>
        <v>38 - J12 - 4/3</v>
      </c>
      <c r="E64" t="str">
        <f>'Hybrid - IP - True - Straight'!L64</f>
        <v>3d</v>
      </c>
      <c r="F64" s="163" t="str">
        <f t="shared" si="1"/>
        <v>38 - J12 - 4/3   3d</v>
      </c>
      <c r="H64" s="163">
        <f>'Hybrid - IP - True - Straight'!N64</f>
        <v>8.3999999999999986</v>
      </c>
      <c r="I64" s="163">
        <f>'Hybrid - IP - True - Straight'!O64</f>
        <v>8</v>
      </c>
      <c r="K64" s="79"/>
      <c r="L64" s="2"/>
      <c r="M64" s="80"/>
    </row>
    <row r="65" spans="1:13" ht="5.0999999999999996" customHeight="1" x14ac:dyDescent="0.25">
      <c r="B65" s="14" t="str">
        <f t="shared" si="0"/>
        <v/>
      </c>
      <c r="F65" s="163" t="str">
        <f t="shared" si="1"/>
        <v xml:space="preserve">   </v>
      </c>
      <c r="K65" s="2"/>
      <c r="L65" s="2"/>
      <c r="M65" s="2"/>
    </row>
    <row r="66" spans="1:13" ht="5.0999999999999996" customHeight="1" x14ac:dyDescent="0.25">
      <c r="B66" s="14" t="str">
        <f t="shared" si="0"/>
        <v/>
      </c>
      <c r="F66" s="163" t="str">
        <f t="shared" si="1"/>
        <v xml:space="preserve">   </v>
      </c>
      <c r="K66" s="2"/>
      <c r="L66" s="2"/>
      <c r="M66" s="2"/>
    </row>
    <row r="67" spans="1:13" ht="5.0999999999999996" customHeight="1" x14ac:dyDescent="0.25">
      <c r="B67" s="14" t="str">
        <f t="shared" si="0"/>
        <v/>
      </c>
      <c r="F67" s="163"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3" t="str">
        <f>'Hybrid - IP - True - Straight'!E68</f>
        <v>P12 - 1/9</v>
      </c>
      <c r="D68" t="str">
        <f>'Hybrid - IP - True - Straight'!F68</f>
        <v>46 - J12 - 2/1</v>
      </c>
      <c r="E68" t="str">
        <f>'Hybrid - IP - True - Straight'!L68</f>
        <v>4b</v>
      </c>
      <c r="F68" s="163" t="str">
        <f t="shared" si="1"/>
        <v>46 - J12 - 2/1   4b</v>
      </c>
      <c r="H68" s="163">
        <f>'Hybrid - IP - True - Straight'!N68</f>
        <v>7.8000000000000007</v>
      </c>
      <c r="I68" s="163">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3" t="str">
        <f>'Hybrid - IP - True - Straight'!E69</f>
        <v>P12 - 2/10</v>
      </c>
      <c r="D69" t="str">
        <f>'Hybrid - IP - True - Straight'!F69</f>
        <v>41 - J13 - 2/1</v>
      </c>
      <c r="E69" t="str">
        <f>'Hybrid - IP - True - Straight'!L69</f>
        <v>4b</v>
      </c>
      <c r="F69" s="163" t="str">
        <f t="shared" ref="F69:F106" si="3">CONCATENATE(D69,"   ",E69)</f>
        <v>41 - J13 - 2/1   4b</v>
      </c>
      <c r="H69" s="163">
        <f>'Hybrid - IP - True - Straight'!N69</f>
        <v>7.8000000000000007</v>
      </c>
      <c r="I69" s="163">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3" t="str">
        <f>'Hybrid - IP - True - Straight'!E70</f>
        <v>P12 - 3/11</v>
      </c>
      <c r="D70" t="str">
        <f>'Hybrid - IP - True - Straight'!F70</f>
        <v>40 - J12 - 8/7</v>
      </c>
      <c r="E70" t="str">
        <f>'Hybrid - IP - True - Straight'!L70</f>
        <v>4b</v>
      </c>
      <c r="F70" s="163" t="str">
        <f t="shared" si="3"/>
        <v>40 - J12 - 8/7   4b</v>
      </c>
      <c r="H70" s="163">
        <f>'Hybrid - IP - True - Straight'!N70</f>
        <v>7.8000000000000007</v>
      </c>
      <c r="I70" s="163">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3" t="str">
        <f>'Hybrid - IP - True - Straight'!E71</f>
        <v>P12 - 4/12</v>
      </c>
      <c r="D71" t="str">
        <f>'Hybrid - IP - True - Straight'!F71</f>
        <v>42 - J12 - 2/1</v>
      </c>
      <c r="E71" t="str">
        <f>'Hybrid - IP - True - Straight'!L71</f>
        <v>4b</v>
      </c>
      <c r="F71" s="163" t="str">
        <f t="shared" si="3"/>
        <v>42 - J12 - 2/1   4b</v>
      </c>
      <c r="H71" s="163">
        <f>'Hybrid - IP - True - Straight'!N71</f>
        <v>7.8000000000000007</v>
      </c>
      <c r="I71" s="163">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3" t="str">
        <f>'Hybrid - IP - True - Straight'!E72</f>
        <v>P12 - 5/13</v>
      </c>
      <c r="D72" t="str">
        <f>'Hybrid - IP - True - Straight'!F72</f>
        <v>42 - J12 - 8/7</v>
      </c>
      <c r="E72" t="str">
        <f>'Hybrid - IP - True - Straight'!L72</f>
        <v>4b</v>
      </c>
      <c r="F72" s="163" t="str">
        <f t="shared" si="3"/>
        <v>42 - J12 - 8/7   4b</v>
      </c>
      <c r="H72" s="163">
        <f>'Hybrid - IP - True - Straight'!N72</f>
        <v>7.8000000000000007</v>
      </c>
      <c r="I72" s="163">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3" t="str">
        <f>'Hybrid - IP - True - Straight'!E73</f>
        <v>P12 - 6/14</v>
      </c>
      <c r="D73" t="str">
        <f>'Hybrid - IP - True - Straight'!F73</f>
        <v>40 - J12 - 4/3</v>
      </c>
      <c r="E73" t="str">
        <f>'Hybrid - IP - True - Straight'!L73</f>
        <v>4b</v>
      </c>
      <c r="F73" s="163" t="str">
        <f t="shared" si="3"/>
        <v>40 - J12 - 4/3   4b</v>
      </c>
      <c r="H73" s="163">
        <f>'Hybrid - IP - True - Straight'!N73</f>
        <v>7.8000000000000007</v>
      </c>
      <c r="I73" s="163">
        <f>'Hybrid - IP - True - Straight'!O73</f>
        <v>7.6000000000000005</v>
      </c>
      <c r="K73" s="79"/>
      <c r="L73" s="2"/>
      <c r="M73" s="2"/>
    </row>
    <row r="74" spans="1:13" ht="5.0999999999999996" customHeight="1" x14ac:dyDescent="0.25">
      <c r="B74" s="14" t="str">
        <f t="shared" si="2"/>
        <v/>
      </c>
      <c r="F74" s="163" t="str">
        <f t="shared" si="3"/>
        <v xml:space="preserve">   </v>
      </c>
      <c r="K74" s="2"/>
      <c r="L74" s="2"/>
      <c r="M74" s="2"/>
    </row>
    <row r="75" spans="1:13" ht="5.0999999999999996" customHeight="1" x14ac:dyDescent="0.25">
      <c r="B75" s="14" t="str">
        <f t="shared" si="2"/>
        <v/>
      </c>
      <c r="F75" s="163" t="str">
        <f t="shared" si="3"/>
        <v xml:space="preserve">   </v>
      </c>
      <c r="K75" s="2"/>
      <c r="L75" s="2"/>
      <c r="M75" s="2"/>
    </row>
    <row r="76" spans="1:13" ht="5.0999999999999996" customHeight="1" x14ac:dyDescent="0.25">
      <c r="B76" s="14" t="str">
        <f t="shared" si="2"/>
        <v/>
      </c>
      <c r="F76" s="163" t="str">
        <f t="shared" si="3"/>
        <v xml:space="preserve">   </v>
      </c>
      <c r="K76" s="2"/>
      <c r="L76" s="2"/>
      <c r="M76" s="2"/>
    </row>
    <row r="77" spans="1:13" ht="45" customHeight="1" x14ac:dyDescent="0.25">
      <c r="A77" t="str">
        <f>'Hybrid - IP - True - Straight'!C77</f>
        <v>PT_a_beta_X0M_P4_LV_SRC/RET</v>
      </c>
      <c r="B77" s="14" t="str">
        <f t="shared" si="2"/>
        <v>PT_a_beta_X0M_P4</v>
      </c>
      <c r="C77" s="163" t="str">
        <f>'Hybrid - IP - True - Straight'!E77</f>
        <v>P25 - 1/9</v>
      </c>
      <c r="D77" t="str">
        <f>'Hybrid - IP - True - Straight'!F77</f>
        <v>38 - J12 - 8/7</v>
      </c>
      <c r="E77" t="str">
        <f>'Hybrid - IP - True - Straight'!L77</f>
        <v>3c</v>
      </c>
      <c r="F77" s="163" t="str">
        <f t="shared" si="3"/>
        <v>38 - J12 - 8/7   3c</v>
      </c>
      <c r="H77" s="163">
        <f>'Hybrid - IP - True - Straight'!N77</f>
        <v>8</v>
      </c>
      <c r="I77" s="163">
        <f>'Hybrid - IP - True - Straight'!O77</f>
        <v>8</v>
      </c>
      <c r="K77" s="80"/>
      <c r="L77" s="2"/>
      <c r="M77" s="79"/>
    </row>
    <row r="78" spans="1:13" ht="45" customHeight="1" x14ac:dyDescent="0.25">
      <c r="A78" t="str">
        <f>'Hybrid - IP - True - Straight'!C78</f>
        <v>PT_a_beta_X1M_P4_LV_SRC/RET</v>
      </c>
      <c r="B78" s="14" t="str">
        <f t="shared" si="2"/>
        <v>PT_a_beta_X1M_P4</v>
      </c>
      <c r="C78" s="163" t="str">
        <f>'Hybrid - IP - True - Straight'!E78</f>
        <v>P25 - 2/10</v>
      </c>
      <c r="D78" t="str">
        <f>'Hybrid - IP - True - Straight'!F78</f>
        <v>38 - J12 - 6/5</v>
      </c>
      <c r="E78" t="str">
        <f>'Hybrid - IP - True - Straight'!L78</f>
        <v>3c</v>
      </c>
      <c r="F78" s="163" t="str">
        <f t="shared" si="3"/>
        <v>38 - J12 - 6/5   3c</v>
      </c>
      <c r="H78" s="163">
        <f>'Hybrid - IP - True - Straight'!N78</f>
        <v>8</v>
      </c>
      <c r="I78" s="163">
        <f>'Hybrid - IP - True - Straight'!O78</f>
        <v>8</v>
      </c>
      <c r="K78" s="80"/>
      <c r="L78" s="2"/>
      <c r="M78" s="79"/>
    </row>
    <row r="79" spans="1:13" ht="45" customHeight="1" x14ac:dyDescent="0.25">
      <c r="A79" t="str">
        <f>'Hybrid - IP - True - Straight'!C79</f>
        <v>PT_a_beta_X2M_P4_LV_SRC/RET</v>
      </c>
      <c r="B79" s="14" t="str">
        <f t="shared" si="2"/>
        <v>PT_a_beta_X2M_P4</v>
      </c>
      <c r="C79" s="163" t="str">
        <f>'Hybrid - IP - True - Straight'!E79</f>
        <v>P25 - 3/11</v>
      </c>
      <c r="D79" t="str">
        <f>'Hybrid - IP - True - Straight'!F79</f>
        <v>37 - J13 - 6/5</v>
      </c>
      <c r="E79" t="str">
        <f>'Hybrid - IP - True - Straight'!L79</f>
        <v>3c</v>
      </c>
      <c r="F79" s="163" t="str">
        <f t="shared" si="3"/>
        <v>37 - J13 - 6/5   3c</v>
      </c>
      <c r="H79" s="163">
        <f>'Hybrid - IP - True - Straight'!N79</f>
        <v>8</v>
      </c>
      <c r="I79" s="163">
        <f>'Hybrid - IP - True - Straight'!O79</f>
        <v>8</v>
      </c>
      <c r="K79" s="80"/>
      <c r="L79" s="2"/>
      <c r="M79" s="79"/>
    </row>
    <row r="80" spans="1:13" ht="5.0999999999999996" customHeight="1" x14ac:dyDescent="0.25">
      <c r="B80" s="14" t="str">
        <f t="shared" si="2"/>
        <v/>
      </c>
      <c r="F80" s="163" t="str">
        <f t="shared" si="3"/>
        <v xml:space="preserve">   </v>
      </c>
      <c r="K80" s="2"/>
      <c r="L80" s="2"/>
      <c r="M80" s="2"/>
    </row>
    <row r="81" spans="1:13" ht="5.0999999999999996" customHeight="1" x14ac:dyDescent="0.25">
      <c r="B81" s="14" t="str">
        <f t="shared" si="2"/>
        <v/>
      </c>
      <c r="F81" s="163" t="str">
        <f t="shared" si="3"/>
        <v xml:space="preserve">   </v>
      </c>
      <c r="K81" s="2"/>
      <c r="L81" s="2"/>
      <c r="M81" s="2"/>
    </row>
    <row r="82" spans="1:13" ht="5.0999999999999996" customHeight="1" x14ac:dyDescent="0.25">
      <c r="B82" s="14" t="str">
        <f t="shared" si="2"/>
        <v/>
      </c>
      <c r="F82" s="163" t="str">
        <f t="shared" si="3"/>
        <v xml:space="preserve">   </v>
      </c>
      <c r="K82" s="2"/>
      <c r="L82" s="2"/>
      <c r="M82" s="2"/>
    </row>
    <row r="83" spans="1:13" ht="5.0999999999999996" customHeight="1" x14ac:dyDescent="0.25">
      <c r="B83" s="14" t="str">
        <f t="shared" si="2"/>
        <v/>
      </c>
      <c r="F83" s="163" t="str">
        <f t="shared" si="3"/>
        <v xml:space="preserve">   </v>
      </c>
      <c r="K83" s="2"/>
      <c r="L83" s="2"/>
      <c r="M83" s="2"/>
    </row>
    <row r="84" spans="1:13" ht="5.0999999999999996" customHeight="1" x14ac:dyDescent="0.25">
      <c r="B84" s="14" t="str">
        <f t="shared" si="2"/>
        <v/>
      </c>
      <c r="F84" s="163" t="str">
        <f t="shared" si="3"/>
        <v xml:space="preserve">   </v>
      </c>
      <c r="K84" s="2"/>
      <c r="L84" s="2"/>
      <c r="M84" s="2"/>
    </row>
    <row r="85" spans="1:13" ht="5.0999999999999996" customHeight="1" x14ac:dyDescent="0.25">
      <c r="B85" s="14" t="str">
        <f t="shared" si="2"/>
        <v/>
      </c>
      <c r="F85" s="163" t="str">
        <f t="shared" si="3"/>
        <v xml:space="preserve">   </v>
      </c>
      <c r="K85" s="2"/>
      <c r="L85" s="2"/>
      <c r="M85" s="2"/>
    </row>
    <row r="86" spans="1:13" ht="45" customHeight="1" x14ac:dyDescent="0.25">
      <c r="A86" t="str">
        <f>'Hybrid - IP - True - Straight'!C86</f>
        <v>PT_a_gamma_X1M_P1W_LV_SRC/RET</v>
      </c>
      <c r="B86" s="14" t="str">
        <f t="shared" si="2"/>
        <v>PT_a_gamma_X1M_P1W</v>
      </c>
      <c r="C86" s="163" t="str">
        <f>'Hybrid - IP - True - Straight'!E86</f>
        <v>P17 - 1/9</v>
      </c>
      <c r="D86" t="str">
        <f>'Hybrid - IP - True - Straight'!F86</f>
        <v>46 - J13 - 8/7</v>
      </c>
      <c r="E86" t="str">
        <f>'Hybrid - IP - True - Straight'!L86</f>
        <v>4b</v>
      </c>
      <c r="F86" s="163" t="str">
        <f t="shared" si="3"/>
        <v>46 - J13 - 8/7   4b</v>
      </c>
      <c r="H86" s="163">
        <f>'Hybrid - IP - True - Straight'!N86</f>
        <v>7.8000000000000007</v>
      </c>
      <c r="I86" s="163">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3" t="str">
        <f>'Hybrid - IP - True - Straight'!E87</f>
        <v>P17 - 2/10</v>
      </c>
      <c r="D87" t="str">
        <f>'Hybrid - IP - True - Straight'!F87</f>
        <v>42 - J13 - 4/3</v>
      </c>
      <c r="E87" t="str">
        <f>'Hybrid - IP - True - Straight'!L87</f>
        <v>4b</v>
      </c>
      <c r="F87" s="163" t="str">
        <f t="shared" si="3"/>
        <v>42 - J13 - 4/3   4b</v>
      </c>
      <c r="H87" s="163">
        <f>'Hybrid - IP - True - Straight'!N87</f>
        <v>7.8000000000000007</v>
      </c>
      <c r="I87" s="163">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3" t="str">
        <f>'Hybrid - IP - True - Straight'!E88</f>
        <v>P17 - 3/11</v>
      </c>
      <c r="D88" t="str">
        <f>'Hybrid - IP - True - Straight'!F88</f>
        <v>40 - J13 - 6/5</v>
      </c>
      <c r="E88" t="str">
        <f>'Hybrid - IP - True - Straight'!L88</f>
        <v>4b</v>
      </c>
      <c r="F88" s="163" t="str">
        <f t="shared" si="3"/>
        <v>40 - J13 - 6/5   4b</v>
      </c>
      <c r="H88" s="163">
        <f>'Hybrid - IP - True - Straight'!N88</f>
        <v>7.8000000000000007</v>
      </c>
      <c r="I88" s="163">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3" t="str">
        <f>'Hybrid - IP - True - Straight'!E89</f>
        <v>P17 - 4/12</v>
      </c>
      <c r="D89" t="str">
        <f>'Hybrid - IP - True - Straight'!F89</f>
        <v>42 - J13 - 6/5</v>
      </c>
      <c r="E89" t="str">
        <f>'Hybrid - IP - True - Straight'!L89</f>
        <v>4b</v>
      </c>
      <c r="F89" s="163" t="str">
        <f t="shared" si="3"/>
        <v>42 - J13 - 6/5   4b</v>
      </c>
      <c r="H89" s="163">
        <f>'Hybrid - IP - True - Straight'!N89</f>
        <v>7.8000000000000007</v>
      </c>
      <c r="I89" s="163">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3" t="str">
        <f>'Hybrid - IP - True - Straight'!E90</f>
        <v>P17 - 5/13</v>
      </c>
      <c r="D90" t="str">
        <f>'Hybrid - IP - True - Straight'!F90</f>
        <v>40 - J13 - 2/1</v>
      </c>
      <c r="E90" t="str">
        <f>'Hybrid - IP - True - Straight'!L90</f>
        <v>4b</v>
      </c>
      <c r="F90" s="163" t="str">
        <f t="shared" si="3"/>
        <v>40 - J13 - 2/1   4b</v>
      </c>
      <c r="H90" s="163">
        <f>'Hybrid - IP - True - Straight'!N90</f>
        <v>7.8000000000000007</v>
      </c>
      <c r="I90" s="163">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3" t="str">
        <f>'Hybrid - IP - True - Straight'!E91</f>
        <v>P17 - 6/14</v>
      </c>
      <c r="D91" t="str">
        <f>'Hybrid - IP - True - Straight'!F91</f>
        <v>38 - J13 - 4/3</v>
      </c>
      <c r="E91" t="str">
        <f>'Hybrid - IP - True - Straight'!L91</f>
        <v>3d</v>
      </c>
      <c r="F91" s="163" t="str">
        <f t="shared" si="3"/>
        <v>38 - J13 - 4/3   3d</v>
      </c>
      <c r="H91" s="163">
        <f>'Hybrid - IP - True - Straight'!N91</f>
        <v>8.3999999999999986</v>
      </c>
      <c r="I91" s="163">
        <f>'Hybrid - IP - True - Straight'!O91</f>
        <v>8</v>
      </c>
      <c r="K91" s="79"/>
      <c r="L91" s="2"/>
      <c r="M91" s="80"/>
    </row>
    <row r="92" spans="1:13" ht="5.0999999999999996" customHeight="1" x14ac:dyDescent="0.25">
      <c r="B92" s="14" t="str">
        <f t="shared" si="2"/>
        <v/>
      </c>
      <c r="F92" s="163" t="str">
        <f t="shared" si="3"/>
        <v xml:space="preserve">   </v>
      </c>
      <c r="K92" s="2"/>
      <c r="L92" s="2"/>
      <c r="M92" s="2"/>
    </row>
    <row r="93" spans="1:13" ht="5.0999999999999996" customHeight="1" x14ac:dyDescent="0.25">
      <c r="B93" s="14" t="str">
        <f t="shared" si="2"/>
        <v/>
      </c>
      <c r="F93" s="163" t="str">
        <f t="shared" si="3"/>
        <v xml:space="preserve">   </v>
      </c>
      <c r="K93" s="2"/>
      <c r="L93" s="2"/>
      <c r="M93" s="2"/>
    </row>
    <row r="94" spans="1:13" ht="87" customHeight="1" x14ac:dyDescent="0.25">
      <c r="B94" s="14" t="str">
        <f t="shared" si="2"/>
        <v/>
      </c>
      <c r="F94" s="163" t="str">
        <f t="shared" si="3"/>
        <v xml:space="preserve">   </v>
      </c>
      <c r="K94" s="2"/>
      <c r="L94" s="2"/>
      <c r="M94" s="2"/>
    </row>
    <row r="95" spans="1:13" ht="45" customHeight="1" x14ac:dyDescent="0.25">
      <c r="A95" t="str">
        <f>'Hybrid - IP - True - Straight'!C95</f>
        <v>PT_a_gamma_X0M_P1W_LV_SRC/RET</v>
      </c>
      <c r="B95" s="14" t="str">
        <f t="shared" si="2"/>
        <v>PT_a_gamma_X0M_P1W</v>
      </c>
      <c r="C95" s="163" t="str">
        <f>'Hybrid - IP - True - Straight'!E95</f>
        <v>P18 - 1/9</v>
      </c>
      <c r="D95" t="str">
        <f>'Hybrid - IP - True - Straight'!F95</f>
        <v>46 - J13 - 2/1</v>
      </c>
      <c r="E95" t="str">
        <f>'Hybrid - IP - True - Straight'!L95</f>
        <v>4b</v>
      </c>
      <c r="F95" s="163" t="str">
        <f t="shared" si="3"/>
        <v>46 - J13 - 2/1   4b</v>
      </c>
      <c r="H95" s="163">
        <f>'Hybrid - IP - True - Straight'!N95</f>
        <v>7.8000000000000007</v>
      </c>
      <c r="I95" s="163">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3" t="str">
        <f>'Hybrid - IP - True - Straight'!E96</f>
        <v>P18 - 2/10</v>
      </c>
      <c r="D96" t="str">
        <f>'Hybrid - IP - True - Straight'!F96</f>
        <v>42 - J12 - 4/3</v>
      </c>
      <c r="E96" t="str">
        <f>'Hybrid - IP - True - Straight'!L96</f>
        <v>4b</v>
      </c>
      <c r="F96" s="163" t="str">
        <f t="shared" si="3"/>
        <v>42 - J12 - 4/3   4b</v>
      </c>
      <c r="H96" s="163">
        <f>'Hybrid - IP - True - Straight'!N96</f>
        <v>7.8000000000000007</v>
      </c>
      <c r="I96" s="163">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3" t="str">
        <f>'Hybrid - IP - True - Straight'!E97</f>
        <v>P18 - 3/11</v>
      </c>
      <c r="D97" t="str">
        <f>'Hybrid - IP - True - Straight'!F97</f>
        <v>40 - J13 - 8/7</v>
      </c>
      <c r="E97" t="str">
        <f>'Hybrid - IP - True - Straight'!L97</f>
        <v>4b</v>
      </c>
      <c r="F97" s="163" t="str">
        <f t="shared" si="3"/>
        <v>40 - J13 - 8/7   4b</v>
      </c>
      <c r="H97" s="163">
        <f>'Hybrid - IP - True - Straight'!N97</f>
        <v>7.8000000000000007</v>
      </c>
      <c r="I97" s="163">
        <f>'Hybrid - IP - True - Straight'!O97</f>
        <v>7.6000000000000005</v>
      </c>
      <c r="K97" s="79"/>
      <c r="L97" s="2"/>
    </row>
    <row r="98" spans="1:13" ht="45" customHeight="1" x14ac:dyDescent="0.25">
      <c r="A98" t="str">
        <f>'Hybrid - IP - True - Straight'!C98</f>
        <v>PT_a_gamma_X0S_P1W_LV_SRC/RET</v>
      </c>
      <c r="B98" s="14" t="str">
        <f t="shared" si="2"/>
        <v>PT_a_gamma_X0S_P1W</v>
      </c>
      <c r="C98" s="163" t="str">
        <f>'Hybrid - IP - True - Straight'!E98</f>
        <v>P18 - 4/12</v>
      </c>
      <c r="D98" t="str">
        <f>'Hybrid - IP - True - Straight'!F98</f>
        <v>42 - J13 - 8/7</v>
      </c>
      <c r="E98" t="str">
        <f>'Hybrid - IP - True - Straight'!L98</f>
        <v>4b</v>
      </c>
      <c r="F98" s="163" t="str">
        <f t="shared" si="3"/>
        <v>42 - J13 - 8/7   4b</v>
      </c>
      <c r="H98" s="163">
        <f>'Hybrid - IP - True - Straight'!N98</f>
        <v>7.8000000000000007</v>
      </c>
      <c r="I98" s="163">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3" t="str">
        <f>'Hybrid - IP - True - Straight'!E99</f>
        <v>P18 - 5/13</v>
      </c>
      <c r="D99" t="str">
        <f>'Hybrid - IP - True - Straight'!F99</f>
        <v>42 - J13 - 2/1</v>
      </c>
      <c r="E99" t="str">
        <f>'Hybrid - IP - True - Straight'!L99</f>
        <v>4b</v>
      </c>
      <c r="F99" s="163" t="str">
        <f t="shared" si="3"/>
        <v>42 - J13 - 2/1   4b</v>
      </c>
      <c r="H99" s="163">
        <f>'Hybrid - IP - True - Straight'!N99</f>
        <v>7.8000000000000007</v>
      </c>
      <c r="I99" s="163">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3" t="str">
        <f>'Hybrid - IP - True - Straight'!E100</f>
        <v>P18 - 6/14</v>
      </c>
      <c r="D100" t="str">
        <f>'Hybrid - IP - True - Straight'!F100</f>
        <v>40 - J13 - 4/3</v>
      </c>
      <c r="E100" t="str">
        <f>'Hybrid - IP - True - Straight'!L100</f>
        <v>4b</v>
      </c>
      <c r="F100" s="163" t="str">
        <f t="shared" si="3"/>
        <v>40 - J13 - 4/3   4b</v>
      </c>
      <c r="H100" s="163">
        <f>'Hybrid - IP - True - Straight'!N100</f>
        <v>7.8000000000000007</v>
      </c>
      <c r="I100" s="163">
        <f>'Hybrid - IP - True - Straight'!O100</f>
        <v>7.6000000000000005</v>
      </c>
      <c r="K100" s="79"/>
      <c r="L100" s="2"/>
      <c r="M100" s="2"/>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c r="K102" s="2"/>
      <c r="L102" s="2"/>
      <c r="M102" s="2"/>
    </row>
    <row r="103" spans="1:13" ht="5.0999999999999996" customHeight="1" x14ac:dyDescent="0.25">
      <c r="B103" s="14" t="str">
        <f t="shared" si="2"/>
        <v/>
      </c>
      <c r="F103" s="163" t="str">
        <f t="shared" si="3"/>
        <v xml:space="preserve">   </v>
      </c>
      <c r="K103" s="2"/>
      <c r="L103" s="2"/>
      <c r="M103" s="2"/>
    </row>
    <row r="104" spans="1:13" ht="5.0999999999999996" customHeight="1" x14ac:dyDescent="0.25">
      <c r="B104" s="14" t="str">
        <f t="shared" si="2"/>
        <v/>
      </c>
      <c r="F104" s="163" t="str">
        <f t="shared" si="3"/>
        <v xml:space="preserve">   </v>
      </c>
      <c r="K104" s="2"/>
      <c r="L104" s="2"/>
      <c r="M104" s="2"/>
    </row>
    <row r="105" spans="1:13" ht="45" customHeight="1" x14ac:dyDescent="0.25">
      <c r="A105" t="str">
        <f>'Hybrid - IP - True - Straight'!C105</f>
        <v>PT_a_gamma_X0M_P4_LV_SRC/RET</v>
      </c>
      <c r="B105" s="14" t="str">
        <f t="shared" si="2"/>
        <v>PT_a_gamma_X0M_P4</v>
      </c>
      <c r="C105" s="163" t="str">
        <f>'Hybrid - IP - True - Straight'!E105</f>
        <v>P31 - 1/9</v>
      </c>
      <c r="D105" t="str">
        <f>'Hybrid - IP - True - Straight'!F105</f>
        <v>38 - J13 - 8/7</v>
      </c>
      <c r="E105" t="str">
        <f>'Hybrid - IP - True - Straight'!L105</f>
        <v>3c</v>
      </c>
      <c r="F105" s="163" t="str">
        <f t="shared" si="3"/>
        <v>38 - J13 - 8/7   3c</v>
      </c>
      <c r="H105" s="163">
        <f>'Hybrid - IP - True - Straight'!N105</f>
        <v>8</v>
      </c>
      <c r="I105" s="163">
        <f>'Hybrid - IP - True - Straight'!O105</f>
        <v>8</v>
      </c>
      <c r="K105" s="80"/>
      <c r="L105" s="2"/>
      <c r="M105" s="79"/>
    </row>
    <row r="106" spans="1:13" ht="45" customHeight="1" x14ac:dyDescent="0.25">
      <c r="A106" t="str">
        <f>'Hybrid - IP - True - Straight'!C106</f>
        <v>PT_a_gamma_X1M_P4_LV_SRC/RET</v>
      </c>
      <c r="B106" s="14" t="str">
        <f t="shared" si="2"/>
        <v>PT_a_gamma_X1M_P4</v>
      </c>
      <c r="C106" s="163" t="str">
        <f>'Hybrid - IP - True - Straight'!E106</f>
        <v>P31 - 2/10</v>
      </c>
      <c r="D106" t="str">
        <f>'Hybrid - IP - True - Straight'!F106</f>
        <v>38 - J13 - 6/5</v>
      </c>
      <c r="E106" t="str">
        <f>'Hybrid - IP - True - Straight'!L106</f>
        <v>3c</v>
      </c>
      <c r="F106" s="163" t="str">
        <f t="shared" si="3"/>
        <v>38 - J13 - 6/5   3c</v>
      </c>
      <c r="H106" s="163">
        <f>'Hybrid - IP - True - Straight'!N106</f>
        <v>8</v>
      </c>
      <c r="I106" s="163">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11" zoomScale="80" zoomScaleNormal="80" workbookViewId="0">
      <selection activeCell="D28" sqref="D28"/>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8.7109375" style="14"/>
    <col min="24" max="24" width="31.42578125" style="14" customWidth="1"/>
    <col min="25" max="25" width="39.140625" style="14" customWidth="1"/>
    <col min="26" max="26" width="41.42578125" style="14" customWidth="1"/>
    <col min="27" max="16384" width="8.7109375" style="14"/>
  </cols>
  <sheetData>
    <row r="1" spans="3:26" x14ac:dyDescent="0.25">
      <c r="H1" s="336" t="s">
        <v>1391</v>
      </c>
      <c r="L1" s="337" t="s">
        <v>1434</v>
      </c>
      <c r="M1" s="338" t="s">
        <v>1390</v>
      </c>
    </row>
    <row r="2" spans="3:26" ht="23.25" customHeight="1" x14ac:dyDescent="0.3">
      <c r="C2" s="350" t="s">
        <v>819</v>
      </c>
      <c r="D2" s="350"/>
      <c r="E2" s="350"/>
      <c r="F2" s="350"/>
      <c r="G2" s="21" t="s">
        <v>1363</v>
      </c>
      <c r="H2" s="336"/>
      <c r="I2" s="339" t="s">
        <v>1389</v>
      </c>
      <c r="J2" s="339"/>
      <c r="K2" s="339"/>
      <c r="L2" s="337"/>
      <c r="M2" s="337"/>
      <c r="N2" s="14" t="s">
        <v>1362</v>
      </c>
      <c r="O2" s="14" t="s">
        <v>1366</v>
      </c>
      <c r="P2" s="64" t="str">
        <f>N2</f>
        <v>A-bot</v>
      </c>
      <c r="R2" s="64" t="str">
        <f>O2</f>
        <v>C-top</v>
      </c>
      <c r="U2" s="1" t="s">
        <v>1282</v>
      </c>
      <c r="V2"/>
    </row>
    <row r="3" spans="3:26" ht="63" customHeight="1" x14ac:dyDescent="0.25">
      <c r="C3" s="50" t="s">
        <v>237</v>
      </c>
      <c r="D3" s="50" t="s">
        <v>238</v>
      </c>
      <c r="E3" s="128" t="s">
        <v>239</v>
      </c>
      <c r="F3" s="128" t="s">
        <v>240</v>
      </c>
      <c r="H3" s="336"/>
      <c r="L3" s="337"/>
      <c r="M3" s="337"/>
      <c r="N3" s="14" t="s">
        <v>1386</v>
      </c>
      <c r="O3" s="14" t="s">
        <v>1386</v>
      </c>
      <c r="P3" s="21" t="s">
        <v>1386</v>
      </c>
      <c r="Q3" s="14" t="s">
        <v>1387</v>
      </c>
      <c r="R3" s="21" t="s">
        <v>1388</v>
      </c>
      <c r="S3" s="14" t="s">
        <v>1387</v>
      </c>
      <c r="U3" s="2" t="s">
        <v>546</v>
      </c>
      <c r="V3" t="b">
        <v>1</v>
      </c>
    </row>
    <row r="4" spans="3:26" x14ac:dyDescent="0.25">
      <c r="C4" s="265" t="s">
        <v>635</v>
      </c>
      <c r="D4" s="266" t="s">
        <v>278</v>
      </c>
      <c r="E4" s="15" t="s">
        <v>2</v>
      </c>
      <c r="F4" s="23" t="s">
        <v>798</v>
      </c>
      <c r="G4" s="65" t="str">
        <f>IF(LEFT(F4,3)="2.5", MID(F4,7,2),LEFT(F4,2))</f>
        <v>54</v>
      </c>
      <c r="H4" s="14" t="s">
        <v>1379</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545</v>
      </c>
      <c r="V4" s="2" t="s">
        <v>553</v>
      </c>
      <c r="X4" s="14" t="s">
        <v>432</v>
      </c>
    </row>
    <row r="5" spans="3:26" x14ac:dyDescent="0.25">
      <c r="C5" s="269" t="s">
        <v>635</v>
      </c>
      <c r="D5" s="270" t="s">
        <v>278</v>
      </c>
      <c r="E5" s="270" t="s">
        <v>2</v>
      </c>
      <c r="F5" s="271" t="s">
        <v>1271</v>
      </c>
      <c r="G5" s="65" t="str">
        <f t="shared" ref="G5:G68" si="0">IF(LEFT(F5,3)="2.5", MID(F5,7,2),LEFT(F5,2))</f>
        <v>54</v>
      </c>
      <c r="H5" s="2" t="s">
        <v>1379</v>
      </c>
      <c r="I5" s="79"/>
      <c r="J5" s="2"/>
      <c r="K5" s="2"/>
      <c r="L5" s="14" t="str" cm="1">
        <f t="array" ref="L5">INDEX(Cable_L!$B$3:$B$77,MATCH(1,COUNTIFS($G5,Cable_L!$A$3:$A$77,$H5,Cable_L!$C$3:$C$77),0))</f>
        <v>4b</v>
      </c>
      <c r="M5" s="21" t="str">
        <v>51</v>
      </c>
      <c r="U5" s="63" t="s">
        <v>547</v>
      </c>
      <c r="V5" s="63" t="s">
        <v>553</v>
      </c>
      <c r="X5" s="14" t="s">
        <v>422</v>
      </c>
      <c r="Z5" s="2" t="s">
        <v>1283</v>
      </c>
    </row>
    <row r="6" spans="3:26" x14ac:dyDescent="0.25">
      <c r="C6" s="267" t="s">
        <v>636</v>
      </c>
      <c r="D6" s="268" t="s">
        <v>281</v>
      </c>
      <c r="E6" s="14" t="s">
        <v>6</v>
      </c>
      <c r="F6" s="17" t="s">
        <v>795</v>
      </c>
      <c r="G6" s="65" t="str">
        <f t="shared" si="0"/>
        <v>53</v>
      </c>
      <c r="H6" s="2" t="s">
        <v>1379</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c r="X6" s="14" t="s">
        <v>432</v>
      </c>
    </row>
    <row r="7" spans="3:26" x14ac:dyDescent="0.25">
      <c r="C7" s="269" t="s">
        <v>636</v>
      </c>
      <c r="D7" s="270" t="s">
        <v>281</v>
      </c>
      <c r="E7" s="270" t="s">
        <v>6</v>
      </c>
      <c r="F7" s="271" t="s">
        <v>1266</v>
      </c>
      <c r="G7" s="65" t="str">
        <f t="shared" si="0"/>
        <v>53</v>
      </c>
      <c r="H7" s="2" t="s">
        <v>1379</v>
      </c>
      <c r="I7" s="79"/>
      <c r="J7" s="2"/>
      <c r="K7" s="2"/>
      <c r="L7" s="14" t="str" cm="1">
        <f t="array" ref="L7">INDEX(Cable_L!$B$3:$B$77,MATCH(1,COUNTIFS($G7,Cable_L!$A$3:$A$77,$H7,Cable_L!$C$3:$C$77),0))</f>
        <v>4b</v>
      </c>
      <c r="M7" s="21" t="str">
        <v>54</v>
      </c>
      <c r="U7" s="63" t="s">
        <v>549</v>
      </c>
      <c r="V7" s="63" t="s">
        <v>553</v>
      </c>
      <c r="X7" s="14" t="s">
        <v>422</v>
      </c>
      <c r="Z7" s="2" t="s">
        <v>1283</v>
      </c>
    </row>
    <row r="8" spans="3:26" x14ac:dyDescent="0.25">
      <c r="C8" s="267" t="s">
        <v>637</v>
      </c>
      <c r="D8" s="268" t="s">
        <v>284</v>
      </c>
      <c r="E8" s="14" t="s">
        <v>671</v>
      </c>
      <c r="F8" s="17" t="s">
        <v>765</v>
      </c>
      <c r="G8" s="65" t="str">
        <f t="shared" si="0"/>
        <v>49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6" x14ac:dyDescent="0.25">
      <c r="C9" s="267" t="s">
        <v>632</v>
      </c>
      <c r="D9" s="268" t="s">
        <v>287</v>
      </c>
      <c r="E9" s="14" t="s">
        <v>10</v>
      </c>
      <c r="F9" s="17" t="s">
        <v>810</v>
      </c>
      <c r="G9" s="65" t="str">
        <f t="shared" si="0"/>
        <v>54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c r="X9" s="14" t="s">
        <v>432</v>
      </c>
    </row>
    <row r="10" spans="3:26" x14ac:dyDescent="0.25">
      <c r="C10" s="269" t="s">
        <v>632</v>
      </c>
      <c r="D10" s="270" t="s">
        <v>287</v>
      </c>
      <c r="E10" s="270" t="s">
        <v>10</v>
      </c>
      <c r="F10" s="271" t="s">
        <v>1272</v>
      </c>
      <c r="G10" s="65" t="str">
        <f t="shared" si="0"/>
        <v>54</v>
      </c>
      <c r="H10" s="2" t="s">
        <v>1379</v>
      </c>
      <c r="I10" s="79"/>
      <c r="J10" s="2"/>
      <c r="K10" s="2"/>
      <c r="L10" s="14" t="str" cm="1">
        <f t="array" ref="L10">INDEX(Cable_L!$B$3:$B$77,MATCH(1,COUNTIFS($G10,Cable_L!$A$3:$A$77,$H10,Cable_L!$C$3:$C$77),0))</f>
        <v>4b</v>
      </c>
      <c r="U10" s="2"/>
      <c r="V10"/>
      <c r="X10" s="14" t="s">
        <v>422</v>
      </c>
      <c r="Z10" s="2" t="s">
        <v>1283</v>
      </c>
    </row>
    <row r="11" spans="3:26" x14ac:dyDescent="0.25">
      <c r="C11" s="267" t="s">
        <v>633</v>
      </c>
      <c r="D11" s="268" t="s">
        <v>290</v>
      </c>
      <c r="E11" s="14" t="s">
        <v>14</v>
      </c>
      <c r="F11" s="17" t="s">
        <v>781</v>
      </c>
      <c r="G11" s="65" t="str">
        <f t="shared" si="0"/>
        <v>51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6" x14ac:dyDescent="0.25">
      <c r="C12" s="267" t="s">
        <v>634</v>
      </c>
      <c r="D12" s="268" t="s">
        <v>293</v>
      </c>
      <c r="E12" s="14" t="s">
        <v>18</v>
      </c>
      <c r="F12" s="17" t="s">
        <v>763</v>
      </c>
      <c r="G12" s="65" t="str">
        <f t="shared" si="0"/>
        <v>49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267" t="s">
        <v>639</v>
      </c>
      <c r="D13" s="268" t="s">
        <v>313</v>
      </c>
      <c r="E13" s="14" t="s">
        <v>105</v>
      </c>
      <c r="F13" s="17" t="s">
        <v>799</v>
      </c>
      <c r="G13" s="65" t="str">
        <f t="shared" si="0"/>
        <v>54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25">
      <c r="C14" s="269" t="s">
        <v>639</v>
      </c>
      <c r="D14" s="270" t="s">
        <v>313</v>
      </c>
      <c r="E14" s="270" t="s">
        <v>105</v>
      </c>
      <c r="F14" s="271" t="s">
        <v>1270</v>
      </c>
      <c r="G14" s="65" t="str">
        <f t="shared" si="0"/>
        <v>54</v>
      </c>
      <c r="H14" s="2" t="s">
        <v>1379</v>
      </c>
      <c r="I14" s="79"/>
      <c r="J14" s="2"/>
      <c r="K14" s="2"/>
      <c r="L14" s="14" t="str" cm="1">
        <f t="array" ref="L14">INDEX(Cable_L!$B$3:$B$77,MATCH(1,COUNTIFS($G14,Cable_L!$A$3:$A$77,$H14,Cable_L!$C$3:$C$77),0))</f>
        <v>4b</v>
      </c>
      <c r="U14" s="62" t="s">
        <v>1384</v>
      </c>
      <c r="X14" s="14" t="s">
        <v>422</v>
      </c>
      <c r="Z14" s="2" t="s">
        <v>1283</v>
      </c>
    </row>
    <row r="15" spans="3:26" x14ac:dyDescent="0.25">
      <c r="C15" s="267" t="s">
        <v>638</v>
      </c>
      <c r="D15" s="268" t="s">
        <v>316</v>
      </c>
      <c r="E15" s="14" t="s">
        <v>672</v>
      </c>
      <c r="F15" s="17" t="s">
        <v>811</v>
      </c>
      <c r="G15" s="65" t="str">
        <f t="shared" si="0"/>
        <v>54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25">
      <c r="C16" s="295" t="s">
        <v>638</v>
      </c>
      <c r="D16" s="296" t="s">
        <v>316</v>
      </c>
      <c r="E16" s="296" t="s">
        <v>672</v>
      </c>
      <c r="F16" s="297" t="s">
        <v>1273</v>
      </c>
      <c r="G16" s="65" t="str">
        <f t="shared" si="0"/>
        <v>54</v>
      </c>
      <c r="H16" s="2" t="s">
        <v>1379</v>
      </c>
      <c r="I16" s="79"/>
      <c r="J16" s="2"/>
      <c r="K16" s="2"/>
      <c r="L16" s="14" t="str" cm="1">
        <f t="array" ref="L16">INDEX(Cable_L!$B$3:$B$77,MATCH(1,COUNTIFS($G16,Cable_L!$A$3:$A$77,$H16,Cable_L!$C$3:$C$77),0))</f>
        <v>4b</v>
      </c>
      <c r="X16" s="14" t="s">
        <v>422</v>
      </c>
      <c r="Z16" s="2" t="s">
        <v>1283</v>
      </c>
    </row>
    <row r="17" spans="3:26" x14ac:dyDescent="0.25">
      <c r="C17" s="268"/>
      <c r="D17" s="268"/>
      <c r="G17" s="65" t="str">
        <f t="shared" si="0"/>
        <v/>
      </c>
      <c r="H17" s="2"/>
      <c r="I17" s="2"/>
      <c r="J17" s="2"/>
      <c r="K17" s="2"/>
      <c r="Z17" s="2"/>
    </row>
    <row r="18" spans="3:26" x14ac:dyDescent="0.25">
      <c r="C18" s="265" t="s">
        <v>627</v>
      </c>
      <c r="D18" s="266" t="s">
        <v>260</v>
      </c>
      <c r="E18" s="15" t="s">
        <v>617</v>
      </c>
      <c r="F18" s="23" t="s">
        <v>797</v>
      </c>
      <c r="G18" s="65" t="str">
        <f t="shared" si="0"/>
        <v>53</v>
      </c>
      <c r="H18" s="2" t="s">
        <v>1379</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COUNTIF(O18:O29,R18)</f>
        <v>7</v>
      </c>
      <c r="X18" s="14" t="s">
        <v>432</v>
      </c>
    </row>
    <row r="19" spans="3:26" x14ac:dyDescent="0.25">
      <c r="C19" s="269" t="s">
        <v>627</v>
      </c>
      <c r="D19" s="270" t="s">
        <v>260</v>
      </c>
      <c r="E19" s="270" t="s">
        <v>617</v>
      </c>
      <c r="F19" s="271" t="s">
        <v>1268</v>
      </c>
      <c r="G19" s="65" t="str">
        <f t="shared" si="0"/>
        <v>53</v>
      </c>
      <c r="H19" s="2" t="s">
        <v>1379</v>
      </c>
      <c r="I19" s="79"/>
      <c r="J19" s="2"/>
      <c r="K19" s="2"/>
      <c r="L19" s="14" t="str" cm="1">
        <f t="array" ref="L19">INDEX(Cable_L!$B$3:$B$77,MATCH(1,COUNTIFS($G19,Cable_L!$A$3:$A$77,$H19,Cable_L!$C$3:$C$77),0))</f>
        <v>4b</v>
      </c>
      <c r="M19" s="21" t="str">
        <v>49</v>
      </c>
      <c r="P19" s="21">
        <v>7.2</v>
      </c>
      <c r="Q19" s="14">
        <f>COUNTIF(N18:N29,P19)</f>
        <v>1</v>
      </c>
      <c r="R19" s="21">
        <v>6.8000000000000007</v>
      </c>
      <c r="S19" s="14">
        <f>COUNTIF(O18:O29,R19)</f>
        <v>1</v>
      </c>
      <c r="X19" s="14" t="s">
        <v>422</v>
      </c>
      <c r="Z19" s="2" t="s">
        <v>1283</v>
      </c>
    </row>
    <row r="20" spans="3:26" x14ac:dyDescent="0.25">
      <c r="C20" s="267" t="s">
        <v>628</v>
      </c>
      <c r="D20" s="268" t="s">
        <v>263</v>
      </c>
      <c r="E20" s="14" t="s">
        <v>25</v>
      </c>
      <c r="F20" s="17" t="s">
        <v>766</v>
      </c>
      <c r="G20" s="65" t="str">
        <f t="shared" si="0"/>
        <v>49</v>
      </c>
      <c r="H20" s="2" t="s">
        <v>1379</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6" x14ac:dyDescent="0.25">
      <c r="C21" s="267" t="s">
        <v>629</v>
      </c>
      <c r="D21" s="268" t="s">
        <v>266</v>
      </c>
      <c r="E21" s="14" t="s">
        <v>29</v>
      </c>
      <c r="F21" s="17" t="s">
        <v>737</v>
      </c>
      <c r="G21" s="65" t="str">
        <f t="shared" si="0"/>
        <v>47</v>
      </c>
      <c r="H21" s="2" t="s">
        <v>1379</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267" t="s">
        <v>624</v>
      </c>
      <c r="D22" s="268" t="s">
        <v>269</v>
      </c>
      <c r="E22" s="14" t="s">
        <v>33</v>
      </c>
      <c r="F22" s="17" t="s">
        <v>800</v>
      </c>
      <c r="G22" s="65" t="str">
        <f t="shared" si="0"/>
        <v>55</v>
      </c>
      <c r="H22" s="2" t="s">
        <v>1379</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25">
      <c r="C23" s="269" t="s">
        <v>624</v>
      </c>
      <c r="D23" s="270" t="s">
        <v>269</v>
      </c>
      <c r="E23" s="270" t="s">
        <v>33</v>
      </c>
      <c r="F23" s="271" t="s">
        <v>1275</v>
      </c>
      <c r="G23" s="65" t="str">
        <f t="shared" si="0"/>
        <v>55</v>
      </c>
      <c r="H23" s="2" t="s">
        <v>1379</v>
      </c>
      <c r="I23" s="79"/>
      <c r="J23" s="2"/>
      <c r="K23" s="2"/>
      <c r="L23" s="14" t="str" cm="1">
        <f t="array" ref="L23">INDEX(Cable_L!$B$3:$B$77,MATCH(1,COUNTIFS($G23,Cable_L!$A$3:$A$77,$H23,Cable_L!$C$3:$C$77),0))</f>
        <v>4b</v>
      </c>
      <c r="X23" s="14" t="s">
        <v>422</v>
      </c>
      <c r="Z23" s="2" t="s">
        <v>1283</v>
      </c>
    </row>
    <row r="24" spans="3:26" x14ac:dyDescent="0.25">
      <c r="C24" s="267" t="s">
        <v>625</v>
      </c>
      <c r="D24" s="298" t="s">
        <v>1596</v>
      </c>
      <c r="E24" s="14" t="s">
        <v>37</v>
      </c>
      <c r="F24" s="17" t="s">
        <v>491</v>
      </c>
      <c r="G24" s="65" t="str">
        <f t="shared" si="0"/>
        <v>51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267" t="s">
        <v>626</v>
      </c>
      <c r="D25" s="268" t="s">
        <v>275</v>
      </c>
      <c r="E25" s="14" t="s">
        <v>41</v>
      </c>
      <c r="F25" s="17" t="s">
        <v>764</v>
      </c>
      <c r="G25" s="65" t="str">
        <f t="shared" si="0"/>
        <v>49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267" t="s">
        <v>630</v>
      </c>
      <c r="D26" s="268" t="s">
        <v>538</v>
      </c>
      <c r="E26" s="14" t="s">
        <v>89</v>
      </c>
      <c r="F26" s="17" t="s">
        <v>794</v>
      </c>
      <c r="G26" s="65" t="str">
        <f t="shared" si="0"/>
        <v>53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25">
      <c r="C27" s="269" t="s">
        <v>630</v>
      </c>
      <c r="D27" s="270" t="s">
        <v>538</v>
      </c>
      <c r="E27" s="270" t="s">
        <v>89</v>
      </c>
      <c r="F27" s="271" t="s">
        <v>1267</v>
      </c>
      <c r="G27" s="65" t="str">
        <f t="shared" si="0"/>
        <v>53</v>
      </c>
      <c r="H27" s="2" t="s">
        <v>1379</v>
      </c>
      <c r="I27" s="79"/>
      <c r="J27" s="2"/>
      <c r="K27" s="2"/>
      <c r="L27" s="14" t="str" cm="1">
        <f t="array" ref="L27">INDEX(Cable_L!$B$3:$B$77,MATCH(1,COUNTIFS($G27,Cable_L!$A$3:$A$77,$H27,Cable_L!$C$3:$C$77),0))</f>
        <v>4b</v>
      </c>
      <c r="X27" s="14" t="s">
        <v>422</v>
      </c>
      <c r="Z27" s="2" t="s">
        <v>1283</v>
      </c>
    </row>
    <row r="28" spans="3:26" x14ac:dyDescent="0.25">
      <c r="C28" s="267" t="s">
        <v>623</v>
      </c>
      <c r="D28" s="268" t="s">
        <v>310</v>
      </c>
      <c r="E28" s="14" t="s">
        <v>93</v>
      </c>
      <c r="F28" s="17" t="s">
        <v>801</v>
      </c>
      <c r="G28" s="65" t="str">
        <f t="shared" si="0"/>
        <v>55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25">
      <c r="C29" s="295" t="s">
        <v>623</v>
      </c>
      <c r="D29" s="296" t="s">
        <v>310</v>
      </c>
      <c r="E29" s="296" t="s">
        <v>93</v>
      </c>
      <c r="F29" s="297" t="s">
        <v>1274</v>
      </c>
      <c r="G29" s="65" t="str">
        <f t="shared" si="0"/>
        <v>55</v>
      </c>
      <c r="H29" s="2" t="s">
        <v>1379</v>
      </c>
      <c r="I29" s="79"/>
      <c r="J29" s="2"/>
      <c r="K29" s="2"/>
      <c r="L29" s="14" t="str" cm="1">
        <f t="array" ref="L29">INDEX(Cable_L!$B$3:$B$77,MATCH(1,COUNTIFS($G29,Cable_L!$A$3:$A$77,$H29,Cable_L!$C$3:$C$77),0))</f>
        <v>4b</v>
      </c>
      <c r="X29" s="14" t="s">
        <v>422</v>
      </c>
      <c r="Z29" s="2" t="s">
        <v>1283</v>
      </c>
    </row>
    <row r="30" spans="3:26" x14ac:dyDescent="0.25">
      <c r="C30" s="268"/>
      <c r="D30" s="268"/>
      <c r="G30" s="65" t="str">
        <f t="shared" si="0"/>
        <v/>
      </c>
      <c r="H30" s="2"/>
      <c r="I30" s="2"/>
      <c r="J30" s="2"/>
      <c r="K30" s="2"/>
      <c r="Z30" s="2"/>
    </row>
    <row r="31" spans="3:26" x14ac:dyDescent="0.25">
      <c r="C31" s="265" t="s">
        <v>620</v>
      </c>
      <c r="D31" s="266" t="s">
        <v>242</v>
      </c>
      <c r="E31" s="15" t="s">
        <v>45</v>
      </c>
      <c r="F31" s="23" t="s">
        <v>779</v>
      </c>
      <c r="G31" s="65" t="str">
        <f t="shared" si="0"/>
        <v>51</v>
      </c>
      <c r="H31" s="2" t="s">
        <v>1379</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6" x14ac:dyDescent="0.25">
      <c r="C32" s="267" t="s">
        <v>621</v>
      </c>
      <c r="D32" s="268" t="s">
        <v>245</v>
      </c>
      <c r="E32" s="14" t="s">
        <v>49</v>
      </c>
      <c r="F32" s="17" t="s">
        <v>769</v>
      </c>
      <c r="G32" s="65" t="str">
        <f t="shared" si="0"/>
        <v>49</v>
      </c>
      <c r="H32" s="2" t="s">
        <v>1379</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267" t="s">
        <v>622</v>
      </c>
      <c r="D33" s="268" t="s">
        <v>248</v>
      </c>
      <c r="E33" s="14" t="s">
        <v>53</v>
      </c>
      <c r="F33" s="17" t="s">
        <v>738</v>
      </c>
      <c r="G33" s="65" t="str">
        <f t="shared" si="0"/>
        <v>47</v>
      </c>
      <c r="H33" s="2" t="s">
        <v>1379</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row>
    <row r="34" spans="3:26" x14ac:dyDescent="0.25">
      <c r="C34" s="267" t="s">
        <v>618</v>
      </c>
      <c r="D34" s="268" t="s">
        <v>251</v>
      </c>
      <c r="E34" s="14" t="s">
        <v>57</v>
      </c>
      <c r="F34" s="17" t="s">
        <v>802</v>
      </c>
      <c r="G34" s="65" t="str">
        <f t="shared" si="0"/>
        <v>55</v>
      </c>
      <c r="H34" s="2" t="s">
        <v>1379</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267" t="s">
        <v>619</v>
      </c>
      <c r="D35" s="268" t="s">
        <v>254</v>
      </c>
      <c r="E35" s="14" t="s">
        <v>61</v>
      </c>
      <c r="F35" s="17" t="s">
        <v>780</v>
      </c>
      <c r="G35" s="65" t="str">
        <f t="shared" si="0"/>
        <v>51</v>
      </c>
      <c r="H35" s="2" t="s">
        <v>1379</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267" t="s">
        <v>643</v>
      </c>
      <c r="D36" s="268" t="s">
        <v>257</v>
      </c>
      <c r="E36" s="14" t="s">
        <v>65</v>
      </c>
      <c r="F36" s="17" t="s">
        <v>767</v>
      </c>
      <c r="G36" s="65" t="str">
        <f t="shared" si="0"/>
        <v>49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267" t="s">
        <v>631</v>
      </c>
      <c r="D37" s="268" t="s">
        <v>319</v>
      </c>
      <c r="E37" s="14" t="s">
        <v>97</v>
      </c>
      <c r="F37" s="17" t="s">
        <v>796</v>
      </c>
      <c r="G37" s="65" t="str">
        <f t="shared" si="0"/>
        <v>53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25">
      <c r="C38" s="269" t="s">
        <v>631</v>
      </c>
      <c r="D38" s="270" t="s">
        <v>319</v>
      </c>
      <c r="E38" s="270" t="s">
        <v>97</v>
      </c>
      <c r="F38" s="271" t="s">
        <v>1269</v>
      </c>
      <c r="G38" s="65" t="str">
        <f t="shared" si="0"/>
        <v>53</v>
      </c>
      <c r="H38" s="2" t="s">
        <v>1379</v>
      </c>
      <c r="I38" s="79"/>
      <c r="J38" s="2"/>
      <c r="K38" s="2"/>
      <c r="L38" s="14" t="str" cm="1">
        <f t="array" ref="L38">INDEX(Cable_L!$B$3:$B$77,MATCH(1,COUNTIFS($G38,Cable_L!$A$3:$A$77,$H38,Cable_L!$C$3:$C$77),0))</f>
        <v>4b</v>
      </c>
      <c r="X38" s="14" t="s">
        <v>422</v>
      </c>
      <c r="Z38" s="2" t="s">
        <v>1283</v>
      </c>
    </row>
    <row r="39" spans="3:26" x14ac:dyDescent="0.25">
      <c r="C39" s="272" t="s">
        <v>406</v>
      </c>
      <c r="D39" s="273"/>
      <c r="E39" s="19" t="s">
        <v>101</v>
      </c>
      <c r="F39" s="20"/>
      <c r="G39" s="65" t="str">
        <f t="shared" si="0"/>
        <v/>
      </c>
      <c r="H39" s="2"/>
      <c r="I39" s="2"/>
      <c r="J39" s="2"/>
      <c r="K39" s="2"/>
    </row>
    <row r="40" spans="3:26" x14ac:dyDescent="0.25">
      <c r="C40" s="268"/>
      <c r="D40" s="268"/>
      <c r="G40" s="65" t="str">
        <f t="shared" si="0"/>
        <v/>
      </c>
      <c r="H40" s="2"/>
      <c r="I40" s="2"/>
      <c r="J40" s="2"/>
      <c r="K40" s="2"/>
    </row>
    <row r="41" spans="3:26" x14ac:dyDescent="0.25">
      <c r="C41" s="268"/>
      <c r="D41" s="268"/>
      <c r="G41" s="65" t="str">
        <f t="shared" si="0"/>
        <v/>
      </c>
    </row>
    <row r="42" spans="3:26" x14ac:dyDescent="0.25">
      <c r="C42" s="265" t="s">
        <v>640</v>
      </c>
      <c r="D42" s="266" t="s">
        <v>599</v>
      </c>
      <c r="E42" s="15" t="s">
        <v>436</v>
      </c>
      <c r="F42" s="23" t="s">
        <v>735</v>
      </c>
      <c r="G42" s="65" t="str">
        <f t="shared" si="0"/>
        <v>47</v>
      </c>
      <c r="H42" s="2" t="s">
        <v>1357</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267" t="s">
        <v>641</v>
      </c>
      <c r="D43" s="268" t="s">
        <v>535</v>
      </c>
      <c r="E43" s="14" t="s">
        <v>299</v>
      </c>
      <c r="F43" s="17" t="s">
        <v>736</v>
      </c>
      <c r="G43" s="65" t="str">
        <f t="shared" si="0"/>
        <v>47</v>
      </c>
      <c r="H43" s="2" t="s">
        <v>1357</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267" t="s">
        <v>642</v>
      </c>
      <c r="D44" s="268" t="s">
        <v>537</v>
      </c>
      <c r="E44" s="14" t="s">
        <v>302</v>
      </c>
      <c r="F44" s="17" t="s">
        <v>739</v>
      </c>
      <c r="G44" s="65" t="str">
        <f t="shared" si="0"/>
        <v>47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267" t="s">
        <v>406</v>
      </c>
      <c r="D45" s="268"/>
      <c r="E45" s="14" t="s">
        <v>1327</v>
      </c>
      <c r="F45" s="17"/>
      <c r="G45" s="65" t="str">
        <f t="shared" si="0"/>
        <v/>
      </c>
      <c r="H45" s="2"/>
      <c r="I45" s="2"/>
      <c r="J45" s="2"/>
      <c r="K45" s="2"/>
    </row>
    <row r="46" spans="3:26" x14ac:dyDescent="0.25">
      <c r="C46" s="267" t="s">
        <v>644</v>
      </c>
      <c r="D46" s="268" t="s">
        <v>536</v>
      </c>
      <c r="E46" s="14" t="s">
        <v>305</v>
      </c>
      <c r="F46" s="17" t="s">
        <v>741</v>
      </c>
      <c r="G46" s="65" t="str">
        <f t="shared" si="0"/>
        <v>47</v>
      </c>
      <c r="H46" s="2" t="s">
        <v>1357</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267" t="s">
        <v>406</v>
      </c>
      <c r="D47" s="268"/>
      <c r="E47" s="14" t="s">
        <v>1328</v>
      </c>
      <c r="F47" s="17"/>
      <c r="G47" s="65" t="str">
        <f t="shared" si="0"/>
        <v/>
      </c>
      <c r="H47" s="2"/>
      <c r="I47" s="2"/>
      <c r="J47" s="2"/>
      <c r="K47" s="2"/>
    </row>
    <row r="48" spans="3:26" x14ac:dyDescent="0.25">
      <c r="C48" s="267" t="s">
        <v>406</v>
      </c>
      <c r="D48" s="268"/>
      <c r="E48" s="14" t="s">
        <v>1329</v>
      </c>
      <c r="F48" s="17"/>
      <c r="G48" s="65" t="str">
        <f t="shared" si="0"/>
        <v/>
      </c>
      <c r="H48" s="2"/>
      <c r="I48" s="2"/>
      <c r="J48" s="2"/>
      <c r="K48" s="2"/>
    </row>
    <row r="49" spans="3:19" x14ac:dyDescent="0.25">
      <c r="C49" s="272" t="s">
        <v>406</v>
      </c>
      <c r="D49" s="273"/>
      <c r="E49" s="19" t="s">
        <v>1330</v>
      </c>
      <c r="F49" s="20"/>
      <c r="G49" s="65" t="str">
        <f t="shared" si="0"/>
        <v/>
      </c>
      <c r="H49" s="2"/>
      <c r="I49" s="2"/>
      <c r="J49" s="2"/>
      <c r="K49" s="2"/>
    </row>
    <row r="50" spans="3:19" x14ac:dyDescent="0.25">
      <c r="C50" s="268"/>
      <c r="D50" s="268"/>
      <c r="G50" s="65" t="str">
        <f t="shared" si="0"/>
        <v/>
      </c>
      <c r="H50" s="2"/>
      <c r="I50" s="2"/>
      <c r="J50" s="2"/>
      <c r="K50" s="2"/>
    </row>
    <row r="51" spans="3:19" x14ac:dyDescent="0.25">
      <c r="C51" s="265" t="s">
        <v>659</v>
      </c>
      <c r="D51" s="266" t="s">
        <v>278</v>
      </c>
      <c r="E51" s="15" t="s">
        <v>108</v>
      </c>
      <c r="F51" s="23" t="s">
        <v>789</v>
      </c>
      <c r="G51" s="65" t="str">
        <f t="shared" si="0"/>
        <v>52</v>
      </c>
      <c r="H51" s="2" t="s">
        <v>1379</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267" t="s">
        <v>660</v>
      </c>
      <c r="D52" s="268" t="s">
        <v>281</v>
      </c>
      <c r="E52" s="14" t="s">
        <v>111</v>
      </c>
      <c r="F52" s="17" t="s">
        <v>809</v>
      </c>
      <c r="G52" s="65" t="str">
        <f t="shared" si="0"/>
        <v>52</v>
      </c>
      <c r="H52" s="2" t="s">
        <v>1379</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67" t="s">
        <v>661</v>
      </c>
      <c r="D53" s="268" t="s">
        <v>284</v>
      </c>
      <c r="E53" s="14" t="s">
        <v>673</v>
      </c>
      <c r="F53" s="17" t="s">
        <v>773</v>
      </c>
      <c r="G53" s="65" t="str">
        <f t="shared" si="0"/>
        <v>50</v>
      </c>
      <c r="H53" s="2" t="s">
        <v>1379</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67" t="s">
        <v>656</v>
      </c>
      <c r="D54" s="268" t="s">
        <v>287</v>
      </c>
      <c r="E54" s="14" t="s">
        <v>114</v>
      </c>
      <c r="F54" s="17" t="s">
        <v>805</v>
      </c>
      <c r="G54" s="65" t="str">
        <f t="shared" si="0"/>
        <v>56</v>
      </c>
      <c r="H54" s="2" t="s">
        <v>1379</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67" t="s">
        <v>657</v>
      </c>
      <c r="D55" s="268" t="s">
        <v>290</v>
      </c>
      <c r="E55" s="14" t="s">
        <v>117</v>
      </c>
      <c r="F55" s="17" t="s">
        <v>785</v>
      </c>
      <c r="G55" s="65" t="str">
        <f t="shared" si="0"/>
        <v>51</v>
      </c>
      <c r="H55" s="2" t="s">
        <v>1379</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67" t="s">
        <v>658</v>
      </c>
      <c r="D56" s="268" t="s">
        <v>293</v>
      </c>
      <c r="E56" s="14" t="s">
        <v>120</v>
      </c>
      <c r="F56" s="17" t="s">
        <v>771</v>
      </c>
      <c r="G56" s="65" t="str">
        <f t="shared" si="0"/>
        <v>50</v>
      </c>
      <c r="H56" s="2" t="s">
        <v>1379</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267" t="s">
        <v>406</v>
      </c>
      <c r="D57" s="268"/>
      <c r="E57" s="14" t="s">
        <v>1306</v>
      </c>
      <c r="F57" s="17"/>
      <c r="G57" s="65" t="str">
        <f t="shared" si="0"/>
        <v/>
      </c>
      <c r="H57" s="2"/>
      <c r="I57" s="2"/>
      <c r="J57" s="2"/>
      <c r="K57" s="2"/>
    </row>
    <row r="58" spans="3:19" x14ac:dyDescent="0.25">
      <c r="C58" s="272" t="s">
        <v>406</v>
      </c>
      <c r="D58" s="273"/>
      <c r="E58" s="19" t="s">
        <v>1307</v>
      </c>
      <c r="F58" s="20"/>
      <c r="G58" s="65" t="str">
        <f t="shared" si="0"/>
        <v/>
      </c>
      <c r="H58" s="2"/>
      <c r="I58" s="2"/>
      <c r="J58" s="2"/>
      <c r="K58" s="2"/>
    </row>
    <row r="59" spans="3:19" x14ac:dyDescent="0.25">
      <c r="C59" s="268"/>
      <c r="D59" s="268"/>
      <c r="G59" s="65" t="str">
        <f t="shared" si="0"/>
        <v/>
      </c>
      <c r="H59" s="2"/>
      <c r="I59" s="2"/>
      <c r="J59" s="2"/>
      <c r="K59" s="2"/>
    </row>
    <row r="60" spans="3:19" x14ac:dyDescent="0.25">
      <c r="C60" s="265" t="s">
        <v>653</v>
      </c>
      <c r="D60" s="266" t="s">
        <v>260</v>
      </c>
      <c r="E60" s="15" t="s">
        <v>123</v>
      </c>
      <c r="F60" s="23" t="s">
        <v>787</v>
      </c>
      <c r="G60" s="65" t="str">
        <f t="shared" si="0"/>
        <v>52</v>
      </c>
      <c r="H60" s="2" t="s">
        <v>1379</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267" t="s">
        <v>654</v>
      </c>
      <c r="D61" s="268" t="s">
        <v>263</v>
      </c>
      <c r="E61" s="14" t="s">
        <v>126</v>
      </c>
      <c r="F61" s="17" t="s">
        <v>774</v>
      </c>
      <c r="G61" s="65" t="str">
        <f t="shared" si="0"/>
        <v>50</v>
      </c>
      <c r="H61" s="2" t="s">
        <v>1379</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267" t="s">
        <v>655</v>
      </c>
      <c r="D62" s="268" t="s">
        <v>266</v>
      </c>
      <c r="E62" s="14" t="s">
        <v>129</v>
      </c>
      <c r="F62" s="17" t="s">
        <v>744</v>
      </c>
      <c r="G62" s="65" t="str">
        <f t="shared" si="0"/>
        <v>48</v>
      </c>
      <c r="H62" s="2" t="s">
        <v>1379</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267" t="s">
        <v>650</v>
      </c>
      <c r="D63" s="268" t="s">
        <v>269</v>
      </c>
      <c r="E63" s="14" t="s">
        <v>132</v>
      </c>
      <c r="F63" s="17" t="s">
        <v>803</v>
      </c>
      <c r="G63" s="65" t="str">
        <f t="shared" si="0"/>
        <v>56</v>
      </c>
      <c r="H63" s="2" t="s">
        <v>1379</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67" t="s">
        <v>651</v>
      </c>
      <c r="D64" s="268" t="s">
        <v>272</v>
      </c>
      <c r="E64" s="14" t="s">
        <v>135</v>
      </c>
      <c r="F64" s="17" t="s">
        <v>784</v>
      </c>
      <c r="G64" s="65" t="str">
        <f t="shared" si="0"/>
        <v>51</v>
      </c>
      <c r="H64" s="2" t="s">
        <v>1379</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267" t="s">
        <v>652</v>
      </c>
      <c r="D65" s="268" t="s">
        <v>275</v>
      </c>
      <c r="E65" s="14" t="s">
        <v>138</v>
      </c>
      <c r="F65" s="17" t="s">
        <v>772</v>
      </c>
      <c r="G65" s="65" t="str">
        <f t="shared" si="0"/>
        <v>50</v>
      </c>
      <c r="H65" s="2" t="s">
        <v>1379</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267" t="s">
        <v>406</v>
      </c>
      <c r="D66" s="268"/>
      <c r="E66" s="14" t="s">
        <v>1308</v>
      </c>
      <c r="F66" s="17"/>
      <c r="G66" s="65" t="str">
        <f t="shared" si="0"/>
        <v/>
      </c>
      <c r="H66" s="2"/>
      <c r="I66" s="2"/>
      <c r="J66" s="2"/>
      <c r="K66" s="2"/>
    </row>
    <row r="67" spans="3:20" x14ac:dyDescent="0.25">
      <c r="C67" s="272" t="s">
        <v>406</v>
      </c>
      <c r="D67" s="273"/>
      <c r="E67" s="19" t="s">
        <v>1309</v>
      </c>
      <c r="F67" s="20"/>
      <c r="G67" s="65" t="str">
        <f t="shared" si="0"/>
        <v/>
      </c>
      <c r="H67" s="2"/>
      <c r="I67" s="2"/>
      <c r="J67" s="2"/>
      <c r="K67" s="2"/>
    </row>
    <row r="68" spans="3:20" x14ac:dyDescent="0.25">
      <c r="C68" s="268"/>
      <c r="D68" s="268"/>
      <c r="G68" s="65" t="str">
        <f t="shared" si="0"/>
        <v/>
      </c>
      <c r="H68" s="2"/>
      <c r="I68" s="2"/>
      <c r="J68" s="2"/>
      <c r="K68" s="2"/>
    </row>
    <row r="69" spans="3:20" x14ac:dyDescent="0.25">
      <c r="C69" s="265" t="s">
        <v>647</v>
      </c>
      <c r="D69" s="266" t="s">
        <v>242</v>
      </c>
      <c r="E69" s="15" t="s">
        <v>141</v>
      </c>
      <c r="F69" s="23" t="s">
        <v>782</v>
      </c>
      <c r="G69" s="65" t="str">
        <f t="shared" ref="G69:G110" si="1">IF(LEFT(F69,3)="2.5", MID(F69,7,2),LEFT(F69,2))</f>
        <v>51</v>
      </c>
      <c r="H69" s="2" t="s">
        <v>1379</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267" t="s">
        <v>648</v>
      </c>
      <c r="D70" s="268" t="s">
        <v>245</v>
      </c>
      <c r="E70" s="14" t="s">
        <v>145</v>
      </c>
      <c r="F70" s="17" t="s">
        <v>770</v>
      </c>
      <c r="G70" s="65" t="str">
        <f t="shared" si="1"/>
        <v>49</v>
      </c>
      <c r="H70" s="2" t="s">
        <v>1379</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267" t="s">
        <v>649</v>
      </c>
      <c r="D71" s="268" t="s">
        <v>248</v>
      </c>
      <c r="E71" s="14" t="s">
        <v>148</v>
      </c>
      <c r="F71" s="17" t="s">
        <v>745</v>
      </c>
      <c r="G71" s="65" t="str">
        <f t="shared" si="1"/>
        <v>48</v>
      </c>
      <c r="H71" s="2" t="s">
        <v>1379</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3" t="s">
        <v>1435</v>
      </c>
    </row>
    <row r="72" spans="3:20" x14ac:dyDescent="0.25">
      <c r="C72" s="267" t="s">
        <v>645</v>
      </c>
      <c r="D72" s="268" t="s">
        <v>251</v>
      </c>
      <c r="E72" s="14" t="s">
        <v>151</v>
      </c>
      <c r="F72" s="17" t="s">
        <v>804</v>
      </c>
      <c r="G72" s="65" t="str">
        <f t="shared" si="1"/>
        <v>56</v>
      </c>
      <c r="H72" s="2" t="s">
        <v>1379</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267" t="s">
        <v>646</v>
      </c>
      <c r="D73" s="268" t="s">
        <v>254</v>
      </c>
      <c r="E73" s="14" t="s">
        <v>154</v>
      </c>
      <c r="F73" s="17" t="s">
        <v>783</v>
      </c>
      <c r="G73" s="65" t="str">
        <f t="shared" si="1"/>
        <v>51</v>
      </c>
      <c r="H73" s="2" t="s">
        <v>1379</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267" t="s">
        <v>665</v>
      </c>
      <c r="D74" s="268" t="s">
        <v>257</v>
      </c>
      <c r="E74" s="14" t="s">
        <v>157</v>
      </c>
      <c r="F74" s="17" t="s">
        <v>768</v>
      </c>
      <c r="G74" s="65" t="str">
        <f t="shared" si="1"/>
        <v>49</v>
      </c>
      <c r="H74" s="2" t="s">
        <v>1379</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267" t="s">
        <v>406</v>
      </c>
      <c r="D75" s="268"/>
      <c r="E75" s="14" t="s">
        <v>1310</v>
      </c>
      <c r="F75" s="17"/>
      <c r="G75" s="65" t="str">
        <f t="shared" si="1"/>
        <v/>
      </c>
      <c r="H75" s="2"/>
      <c r="I75" s="2"/>
      <c r="J75" s="2"/>
      <c r="K75" s="2"/>
    </row>
    <row r="76" spans="3:20" x14ac:dyDescent="0.25">
      <c r="C76" s="272" t="s">
        <v>406</v>
      </c>
      <c r="D76" s="273"/>
      <c r="E76" s="19" t="s">
        <v>1311</v>
      </c>
      <c r="F76" s="20"/>
      <c r="G76" s="65" t="str">
        <f t="shared" si="1"/>
        <v/>
      </c>
      <c r="H76" s="2"/>
      <c r="I76" s="2"/>
      <c r="J76" s="2"/>
      <c r="K76" s="2"/>
    </row>
    <row r="77" spans="3:20" x14ac:dyDescent="0.25">
      <c r="C77" s="268"/>
      <c r="D77" s="268"/>
      <c r="G77" s="65" t="str">
        <f t="shared" si="1"/>
        <v/>
      </c>
      <c r="H77" s="2"/>
      <c r="I77" s="2"/>
      <c r="J77" s="2"/>
      <c r="K77" s="2"/>
    </row>
    <row r="78" spans="3:20" x14ac:dyDescent="0.25">
      <c r="C78" s="265" t="s">
        <v>662</v>
      </c>
      <c r="D78" s="266" t="s">
        <v>599</v>
      </c>
      <c r="E78" s="15" t="s">
        <v>358</v>
      </c>
      <c r="F78" s="23" t="s">
        <v>742</v>
      </c>
      <c r="G78" s="65" t="str">
        <f t="shared" si="1"/>
        <v>48</v>
      </c>
      <c r="H78" s="2" t="s">
        <v>1357</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267" t="s">
        <v>663</v>
      </c>
      <c r="D79" s="268" t="s">
        <v>535</v>
      </c>
      <c r="E79" s="14" t="s">
        <v>360</v>
      </c>
      <c r="F79" s="17" t="s">
        <v>743</v>
      </c>
      <c r="G79" s="65" t="str">
        <f t="shared" si="1"/>
        <v>48</v>
      </c>
      <c r="H79" s="2" t="s">
        <v>1357</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267" t="s">
        <v>664</v>
      </c>
      <c r="D80" s="268" t="s">
        <v>537</v>
      </c>
      <c r="E80" s="14" t="s">
        <v>362</v>
      </c>
      <c r="F80" s="17" t="s">
        <v>740</v>
      </c>
      <c r="G80" s="65" t="str">
        <f t="shared" si="1"/>
        <v>47</v>
      </c>
      <c r="H80" s="2" t="s">
        <v>1357</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67" t="s">
        <v>406</v>
      </c>
      <c r="D81" s="268"/>
      <c r="E81" s="14" t="s">
        <v>1343</v>
      </c>
      <c r="F81" s="17"/>
      <c r="G81" s="65" t="str">
        <f t="shared" si="1"/>
        <v/>
      </c>
      <c r="H81" s="2"/>
      <c r="I81" s="2"/>
      <c r="J81" s="2"/>
      <c r="K81" s="2"/>
    </row>
    <row r="82" spans="3:19" x14ac:dyDescent="0.25">
      <c r="C82" s="267" t="s">
        <v>406</v>
      </c>
      <c r="D82" s="268"/>
      <c r="E82" s="14" t="s">
        <v>1344</v>
      </c>
      <c r="F82" s="17"/>
      <c r="G82" s="65" t="str">
        <f t="shared" si="1"/>
        <v/>
      </c>
      <c r="H82" s="2"/>
      <c r="I82" s="2"/>
      <c r="J82" s="2"/>
      <c r="K82" s="2"/>
    </row>
    <row r="83" spans="3:19" x14ac:dyDescent="0.25">
      <c r="C83" s="267" t="s">
        <v>406</v>
      </c>
      <c r="D83" s="268"/>
      <c r="E83" s="14" t="s">
        <v>1345</v>
      </c>
      <c r="F83" s="17"/>
      <c r="G83" s="65" t="str">
        <f t="shared" si="1"/>
        <v/>
      </c>
      <c r="H83" s="2"/>
      <c r="I83" s="2"/>
      <c r="J83" s="2"/>
      <c r="K83" s="2"/>
    </row>
    <row r="84" spans="3:19" x14ac:dyDescent="0.25">
      <c r="C84" s="267" t="s">
        <v>406</v>
      </c>
      <c r="D84" s="268"/>
      <c r="E84" s="14" t="s">
        <v>1346</v>
      </c>
      <c r="F84" s="17"/>
      <c r="G84" s="65" t="str">
        <f t="shared" si="1"/>
        <v/>
      </c>
      <c r="H84" s="2"/>
      <c r="I84" s="2"/>
      <c r="J84" s="2"/>
      <c r="K84" s="2"/>
    </row>
    <row r="85" spans="3:19" x14ac:dyDescent="0.25">
      <c r="C85" s="272" t="s">
        <v>406</v>
      </c>
      <c r="D85" s="273"/>
      <c r="E85" s="19" t="s">
        <v>1347</v>
      </c>
      <c r="F85" s="20"/>
      <c r="G85" s="65" t="str">
        <f t="shared" si="1"/>
        <v/>
      </c>
      <c r="H85" s="2"/>
      <c r="I85" s="2"/>
      <c r="J85" s="2"/>
      <c r="K85" s="2"/>
    </row>
    <row r="86" spans="3:19" x14ac:dyDescent="0.25">
      <c r="C86" s="268"/>
      <c r="D86" s="268"/>
      <c r="G86" s="65" t="str">
        <f t="shared" si="1"/>
        <v/>
      </c>
      <c r="H86" s="2"/>
      <c r="I86" s="2"/>
      <c r="J86" s="2"/>
      <c r="K86" s="2"/>
    </row>
    <row r="87" spans="3:19" x14ac:dyDescent="0.25">
      <c r="C87" s="265" t="s">
        <v>755</v>
      </c>
      <c r="D87" s="266" t="s">
        <v>278</v>
      </c>
      <c r="E87" s="15" t="s">
        <v>176</v>
      </c>
      <c r="F87" s="23" t="s">
        <v>793</v>
      </c>
      <c r="G87" s="65" t="str">
        <f t="shared" si="1"/>
        <v>52</v>
      </c>
      <c r="H87" s="2" t="s">
        <v>1379</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267" t="s">
        <v>756</v>
      </c>
      <c r="D88" s="268" t="s">
        <v>281</v>
      </c>
      <c r="E88" s="14" t="s">
        <v>179</v>
      </c>
      <c r="F88" s="17" t="s">
        <v>790</v>
      </c>
      <c r="G88" s="65" t="str">
        <f t="shared" si="1"/>
        <v>52</v>
      </c>
      <c r="H88" s="2" t="s">
        <v>1379</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67" t="s">
        <v>757</v>
      </c>
      <c r="D89" s="268" t="s">
        <v>284</v>
      </c>
      <c r="E89" s="14" t="s">
        <v>674</v>
      </c>
      <c r="F89" s="17" t="s">
        <v>777</v>
      </c>
      <c r="G89" s="65" t="str">
        <f t="shared" si="1"/>
        <v>50</v>
      </c>
      <c r="H89" s="2" t="s">
        <v>1379</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67" t="s">
        <v>752</v>
      </c>
      <c r="D90" s="268" t="s">
        <v>287</v>
      </c>
      <c r="E90" s="14" t="s">
        <v>182</v>
      </c>
      <c r="F90" s="17" t="s">
        <v>807</v>
      </c>
      <c r="G90" s="65" t="str">
        <f t="shared" si="1"/>
        <v>56</v>
      </c>
      <c r="H90" s="2" t="s">
        <v>1379</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67" t="s">
        <v>753</v>
      </c>
      <c r="D91" s="268" t="s">
        <v>290</v>
      </c>
      <c r="E91" s="14" t="s">
        <v>185</v>
      </c>
      <c r="F91" s="17" t="s">
        <v>788</v>
      </c>
      <c r="G91" s="65" t="str">
        <f t="shared" si="1"/>
        <v>52</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67" t="s">
        <v>754</v>
      </c>
      <c r="D92" s="268" t="s">
        <v>293</v>
      </c>
      <c r="E92" s="14" t="s">
        <v>188</v>
      </c>
      <c r="F92" s="17" t="s">
        <v>775</v>
      </c>
      <c r="G92" s="65" t="str">
        <f t="shared" si="1"/>
        <v>50</v>
      </c>
      <c r="H92" s="2" t="s">
        <v>1379</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267" t="s">
        <v>406</v>
      </c>
      <c r="D93" s="268"/>
      <c r="E93" s="14" t="s">
        <v>1316</v>
      </c>
      <c r="F93" s="17"/>
      <c r="G93" s="65" t="str">
        <f t="shared" si="1"/>
        <v/>
      </c>
      <c r="H93" s="2"/>
      <c r="I93" s="2"/>
      <c r="J93" s="2"/>
      <c r="K93" s="2"/>
    </row>
    <row r="94" spans="3:19" x14ac:dyDescent="0.25">
      <c r="C94" s="272" t="s">
        <v>406</v>
      </c>
      <c r="D94" s="273"/>
      <c r="E94" s="19" t="s">
        <v>1317</v>
      </c>
      <c r="F94" s="20"/>
      <c r="G94" s="65" t="str">
        <f t="shared" si="1"/>
        <v/>
      </c>
      <c r="H94" s="2"/>
      <c r="I94" s="2"/>
      <c r="J94" s="2"/>
      <c r="K94" s="2"/>
    </row>
    <row r="95" spans="3:19" x14ac:dyDescent="0.25">
      <c r="C95" s="268"/>
      <c r="D95" s="268"/>
      <c r="G95" s="65" t="str">
        <f t="shared" si="1"/>
        <v/>
      </c>
      <c r="H95" s="2"/>
      <c r="I95" s="2"/>
      <c r="J95" s="2"/>
      <c r="K95" s="2"/>
    </row>
    <row r="96" spans="3:19" x14ac:dyDescent="0.25">
      <c r="C96" s="265" t="s">
        <v>749</v>
      </c>
      <c r="D96" s="266" t="s">
        <v>260</v>
      </c>
      <c r="E96" s="15" t="s">
        <v>191</v>
      </c>
      <c r="F96" s="23" t="s">
        <v>791</v>
      </c>
      <c r="G96" s="65" t="str">
        <f t="shared" si="1"/>
        <v>52</v>
      </c>
      <c r="H96" s="2" t="s">
        <v>1379</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267" t="s">
        <v>750</v>
      </c>
      <c r="D97" s="268" t="s">
        <v>263</v>
      </c>
      <c r="E97" s="14" t="s">
        <v>193</v>
      </c>
      <c r="F97" s="17" t="s">
        <v>778</v>
      </c>
      <c r="G97" s="65" t="str">
        <f t="shared" si="1"/>
        <v>50</v>
      </c>
      <c r="H97" s="2" t="s">
        <v>1379</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267" t="s">
        <v>751</v>
      </c>
      <c r="D98" s="268" t="s">
        <v>266</v>
      </c>
      <c r="E98" s="14" t="s">
        <v>196</v>
      </c>
      <c r="F98" s="17" t="s">
        <v>762</v>
      </c>
      <c r="G98" s="65" t="str">
        <f t="shared" si="1"/>
        <v>48</v>
      </c>
      <c r="H98" s="2" t="s">
        <v>1379</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267" t="s">
        <v>746</v>
      </c>
      <c r="D99" s="268" t="s">
        <v>269</v>
      </c>
      <c r="E99" s="14" t="s">
        <v>199</v>
      </c>
      <c r="F99" s="17" t="s">
        <v>806</v>
      </c>
      <c r="G99" s="65" t="str">
        <f t="shared" si="1"/>
        <v>56</v>
      </c>
      <c r="H99" s="2" t="s">
        <v>1379</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67" t="s">
        <v>747</v>
      </c>
      <c r="D100" s="268" t="s">
        <v>272</v>
      </c>
      <c r="E100" s="14" t="s">
        <v>202</v>
      </c>
      <c r="F100" s="17" t="s">
        <v>792</v>
      </c>
      <c r="G100" s="65" t="str">
        <f t="shared" si="1"/>
        <v>52</v>
      </c>
      <c r="H100" s="2" t="s">
        <v>1379</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67" t="s">
        <v>748</v>
      </c>
      <c r="D101" s="268" t="s">
        <v>275</v>
      </c>
      <c r="E101" s="14" t="s">
        <v>205</v>
      </c>
      <c r="F101" s="17" t="s">
        <v>776</v>
      </c>
      <c r="G101" s="65" t="str">
        <f t="shared" si="1"/>
        <v>50</v>
      </c>
      <c r="H101" s="2" t="s">
        <v>1379</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267" t="s">
        <v>406</v>
      </c>
      <c r="D102" s="268"/>
      <c r="E102" s="14" t="s">
        <v>1318</v>
      </c>
      <c r="F102" s="17"/>
      <c r="G102" s="65" t="str">
        <f t="shared" si="1"/>
        <v/>
      </c>
      <c r="H102" s="2"/>
      <c r="I102" s="2"/>
      <c r="J102" s="2"/>
      <c r="K102" s="2"/>
    </row>
    <row r="103" spans="3:19" x14ac:dyDescent="0.25">
      <c r="C103" s="272" t="s">
        <v>406</v>
      </c>
      <c r="D103" s="273"/>
      <c r="E103" s="19" t="s">
        <v>1319</v>
      </c>
      <c r="F103" s="20"/>
      <c r="G103" s="65" t="str">
        <f t="shared" si="1"/>
        <v/>
      </c>
      <c r="H103" s="2"/>
      <c r="I103" s="2"/>
      <c r="J103" s="2"/>
      <c r="K103" s="2"/>
    </row>
    <row r="104" spans="3:19" x14ac:dyDescent="0.25">
      <c r="C104" s="268"/>
      <c r="D104" s="268"/>
      <c r="G104" s="65" t="str">
        <f t="shared" si="1"/>
        <v/>
      </c>
      <c r="H104" s="2"/>
      <c r="I104" s="2"/>
      <c r="J104" s="2"/>
      <c r="K104" s="2"/>
    </row>
    <row r="105" spans="3:19" x14ac:dyDescent="0.25">
      <c r="C105" s="351" t="s">
        <v>1355</v>
      </c>
      <c r="D105" s="351"/>
      <c r="E105" s="351"/>
      <c r="F105" s="351"/>
      <c r="G105" s="65" t="str">
        <f t="shared" si="1"/>
        <v/>
      </c>
      <c r="H105" s="2"/>
      <c r="I105" s="2"/>
      <c r="J105" s="2"/>
      <c r="K105" s="2"/>
    </row>
    <row r="106" spans="3:19" x14ac:dyDescent="0.25">
      <c r="C106" s="268"/>
      <c r="D106" s="268"/>
      <c r="G106" s="65" t="str">
        <f t="shared" si="1"/>
        <v/>
      </c>
      <c r="H106" s="2"/>
      <c r="I106" s="2"/>
      <c r="J106" s="2"/>
      <c r="K106" s="2"/>
    </row>
    <row r="107" spans="3:19" x14ac:dyDescent="0.25">
      <c r="C107" s="265" t="s">
        <v>758</v>
      </c>
      <c r="D107" s="266" t="s">
        <v>599</v>
      </c>
      <c r="E107" s="15" t="s">
        <v>400</v>
      </c>
      <c r="F107" s="23" t="s">
        <v>760</v>
      </c>
      <c r="G107" s="65" t="str">
        <f t="shared" si="1"/>
        <v>48</v>
      </c>
      <c r="H107" s="2" t="s">
        <v>1357</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267" t="s">
        <v>759</v>
      </c>
      <c r="D108" s="268" t="s">
        <v>535</v>
      </c>
      <c r="E108" s="14" t="s">
        <v>402</v>
      </c>
      <c r="F108" s="17" t="s">
        <v>761</v>
      </c>
      <c r="G108" s="65" t="str">
        <f t="shared" si="1"/>
        <v>48</v>
      </c>
      <c r="H108" s="2" t="s">
        <v>1357</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267" t="s">
        <v>406</v>
      </c>
      <c r="D109" s="268"/>
      <c r="E109" s="14" t="s">
        <v>404</v>
      </c>
      <c r="F109" s="17"/>
      <c r="G109" s="65" t="str">
        <f t="shared" si="1"/>
        <v/>
      </c>
      <c r="H109" s="2"/>
      <c r="I109" s="2"/>
      <c r="J109" s="2"/>
      <c r="K109" s="2"/>
    </row>
    <row r="110" spans="3:19" x14ac:dyDescent="0.25">
      <c r="C110" s="267" t="s">
        <v>406</v>
      </c>
      <c r="D110" s="268"/>
      <c r="E110" s="14" t="s">
        <v>1348</v>
      </c>
      <c r="F110" s="17"/>
      <c r="G110" s="65" t="str">
        <f t="shared" si="1"/>
        <v/>
      </c>
      <c r="H110" s="2"/>
      <c r="I110" s="2"/>
      <c r="J110" s="2"/>
      <c r="K110" s="2"/>
    </row>
    <row r="111" spans="3:19" x14ac:dyDescent="0.25">
      <c r="C111" s="267" t="s">
        <v>406</v>
      </c>
      <c r="D111" s="268"/>
      <c r="E111" s="14" t="s">
        <v>1349</v>
      </c>
      <c r="F111" s="17"/>
      <c r="G111" s="65"/>
    </row>
    <row r="112" spans="3:19" x14ac:dyDescent="0.25">
      <c r="C112" s="267" t="s">
        <v>406</v>
      </c>
      <c r="D112" s="268"/>
      <c r="E112" s="14" t="s">
        <v>1350</v>
      </c>
      <c r="F112" s="17"/>
      <c r="G112" s="65"/>
    </row>
    <row r="113" spans="3:15" x14ac:dyDescent="0.25">
      <c r="C113" s="267" t="s">
        <v>406</v>
      </c>
      <c r="D113" s="268"/>
      <c r="E113" s="14" t="s">
        <v>1351</v>
      </c>
      <c r="F113" s="17"/>
      <c r="G113" s="65"/>
    </row>
    <row r="114" spans="3:15" x14ac:dyDescent="0.25">
      <c r="C114" s="272" t="s">
        <v>406</v>
      </c>
      <c r="D114" s="273"/>
      <c r="E114" s="19" t="s">
        <v>1352</v>
      </c>
      <c r="F114" s="20"/>
    </row>
    <row r="115" spans="3:15" x14ac:dyDescent="0.25">
      <c r="G115" s="65"/>
    </row>
    <row r="116" spans="3:15" ht="18.75" x14ac:dyDescent="0.25">
      <c r="G116" s="65"/>
      <c r="M116" s="105" t="s">
        <v>1411</v>
      </c>
    </row>
    <row r="117" spans="3:15" ht="18.75" x14ac:dyDescent="0.3">
      <c r="C117" s="51" t="s">
        <v>1302</v>
      </c>
      <c r="G117" s="65"/>
      <c r="M117" s="106"/>
      <c r="N117" s="130" t="s">
        <v>1379</v>
      </c>
      <c r="O117" s="127" t="s">
        <v>1397</v>
      </c>
    </row>
    <row r="118" spans="3:15" ht="18.75" x14ac:dyDescent="0.25">
      <c r="C118" s="24" t="s">
        <v>406</v>
      </c>
      <c r="F118" s="24" t="s">
        <v>1264</v>
      </c>
      <c r="G118" s="65"/>
      <c r="N118" s="132" cm="1">
        <f t="array" ref="N118:N120">_xlfn._xlws.SORT(_xlfn._xlws.FILTER(_xlfn.UNIQUE($N$4:$N$113),_xlfn.UNIQUE($N$4:$N$113)&lt;&gt;""))</f>
        <v>7.2</v>
      </c>
      <c r="O118" s="133">
        <f>COUNTIFS($N$4:$N$113,"=" &amp; N118,$H$4:$H$113,"grn")</f>
        <v>5</v>
      </c>
    </row>
    <row r="119" spans="3:15" ht="18.75" x14ac:dyDescent="0.25">
      <c r="C119" s="24" t="s">
        <v>406</v>
      </c>
      <c r="F119" s="24" t="s">
        <v>1265</v>
      </c>
      <c r="G119" s="65"/>
      <c r="M119" s="13"/>
      <c r="N119" s="134">
        <v>7.6000000000000005</v>
      </c>
      <c r="O119" s="135">
        <f t="shared" ref="O119:O120" si="2">COUNTIFS($N$4:$N$113,"=" &amp; N119,$H$4:$H$113,"grn")</f>
        <v>48</v>
      </c>
    </row>
    <row r="120" spans="3:15" ht="18.75" x14ac:dyDescent="0.25">
      <c r="C120" s="24" t="s">
        <v>406</v>
      </c>
      <c r="F120" s="24" t="s">
        <v>1276</v>
      </c>
      <c r="G120" s="65"/>
      <c r="M120" s="13"/>
      <c r="N120" s="118" t="str">
        <v>|7.6|</v>
      </c>
      <c r="O120" s="119">
        <f t="shared" si="2"/>
        <v>0</v>
      </c>
    </row>
    <row r="121" spans="3:15" ht="18.75" x14ac:dyDescent="0.25">
      <c r="C121" s="24" t="s">
        <v>406</v>
      </c>
      <c r="F121" s="24" t="s">
        <v>1277</v>
      </c>
      <c r="G121" s="65"/>
      <c r="M121" s="13"/>
      <c r="N121" s="113"/>
      <c r="O121" s="114"/>
    </row>
    <row r="122" spans="3:15" ht="18.75" x14ac:dyDescent="0.25">
      <c r="C122" s="24" t="s">
        <v>406</v>
      </c>
      <c r="F122" s="24" t="s">
        <v>1278</v>
      </c>
      <c r="G122" s="65"/>
      <c r="M122" s="13"/>
      <c r="N122" s="131" t="s">
        <v>1357</v>
      </c>
      <c r="O122" s="127" t="s">
        <v>1397</v>
      </c>
    </row>
    <row r="123" spans="3:15" ht="18.75" x14ac:dyDescent="0.25">
      <c r="C123" s="24" t="s">
        <v>406</v>
      </c>
      <c r="F123" s="24" t="s">
        <v>1281</v>
      </c>
      <c r="N123" s="116" cm="1">
        <f t="array" ref="N123:N125">_xlfn._xlws.SORT(_xlfn._xlws.FILTER(_xlfn.UNIQUE($N$4:$N$113),_xlfn.UNIQUE($N$4:$N$113)&lt;&gt;""))</f>
        <v>7.2</v>
      </c>
      <c r="O123" s="117">
        <f>COUNTIFS($N$4:$N$113,"=" &amp; N123,$H$4:$H$113,"yel")</f>
        <v>0</v>
      </c>
    </row>
    <row r="124" spans="3:15" ht="18.75" x14ac:dyDescent="0.25">
      <c r="C124" s="24" t="s">
        <v>406</v>
      </c>
      <c r="F124" s="24" t="s">
        <v>1279</v>
      </c>
      <c r="G124" s="65"/>
      <c r="M124" s="13"/>
      <c r="N124" s="118">
        <v>7.6000000000000005</v>
      </c>
      <c r="O124" s="119">
        <f t="shared" ref="O124:O125" si="3">COUNTIFS($N$4:$N$113,"=" &amp; N124,$H$4:$H$113,"yel")</f>
        <v>0</v>
      </c>
    </row>
    <row r="125" spans="3:15" ht="18.75" x14ac:dyDescent="0.25">
      <c r="C125" s="24" t="s">
        <v>406</v>
      </c>
      <c r="F125" s="24" t="s">
        <v>1280</v>
      </c>
      <c r="G125" s="65"/>
      <c r="M125" s="13"/>
      <c r="N125" s="136" t="str">
        <v>|7.6|</v>
      </c>
      <c r="O125" s="137">
        <f t="shared" si="3"/>
        <v>9</v>
      </c>
    </row>
    <row r="126" spans="3:15" ht="18.75" x14ac:dyDescent="0.25">
      <c r="G126" s="65"/>
      <c r="M126" s="13"/>
      <c r="N126" s="113"/>
      <c r="O126" s="114"/>
    </row>
    <row r="127" spans="3:15" ht="18.75" x14ac:dyDescent="0.25">
      <c r="G127" s="65"/>
      <c r="M127" s="13"/>
      <c r="N127" s="130" t="s">
        <v>1379</v>
      </c>
      <c r="O127" s="127" t="s">
        <v>1398</v>
      </c>
    </row>
    <row r="128" spans="3:15" ht="18.75" x14ac:dyDescent="0.25">
      <c r="G128" s="65"/>
      <c r="N128" s="132" cm="1">
        <f t="array" ref="N128:N129">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6">
    <mergeCell ref="C2:F2"/>
    <mergeCell ref="C105:F105"/>
    <mergeCell ref="I2:K2"/>
    <mergeCell ref="M1:M3"/>
    <mergeCell ref="H1:H3"/>
    <mergeCell ref="L1:L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3" customWidth="1"/>
    <col min="4" max="4" width="23.42578125" hidden="1" customWidth="1"/>
    <col min="5" max="5" width="8.140625" hidden="1" customWidth="1"/>
    <col min="6" max="6" width="37.5703125" style="163" customWidth="1"/>
    <col min="7" max="7" width="9.140625" style="163" customWidth="1"/>
    <col min="8" max="8" width="9.42578125" style="163" customWidth="1"/>
    <col min="9" max="9" width="9.140625" style="163"/>
    <col min="10" max="10" width="5.42578125" style="163"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350" t="s">
        <v>819</v>
      </c>
      <c r="C1" s="350"/>
      <c r="D1" s="350"/>
      <c r="E1" s="350"/>
    </row>
    <row r="2" spans="1:13" ht="12.75" customHeight="1" x14ac:dyDescent="0.25">
      <c r="A2" t="str">
        <f>'Hybrid - IP - Mirror - Stereo'!C2</f>
        <v>Stereo Staves - IP - Mirror</v>
      </c>
      <c r="D2">
        <f>'Hybrid - IP - Mirror - Stereo'!F2</f>
        <v>0</v>
      </c>
      <c r="E2">
        <f>'Hybrid - IP - Mirror - Stereo'!L2</f>
        <v>0</v>
      </c>
      <c r="H2" s="163" t="str">
        <f>'Hybrid - IP - Mirror - Stereo'!N2</f>
        <v>A-bot</v>
      </c>
      <c r="I2" s="163" t="str">
        <f>'Hybrid - IP - Mirror - Stereo'!O2</f>
        <v>C-top</v>
      </c>
      <c r="K2" s="339" t="s">
        <v>1389</v>
      </c>
      <c r="L2" s="339"/>
      <c r="M2" s="339"/>
    </row>
    <row r="3" spans="1:13" s="56" customFormat="1" ht="18" customHeight="1" x14ac:dyDescent="0.25">
      <c r="A3" s="56" t="str">
        <f>'Hybrid - IP - Mirror - Stereo'!C3</f>
        <v>LVR Name</v>
      </c>
      <c r="B3" s="21" t="s">
        <v>1433</v>
      </c>
      <c r="C3" s="167" t="s">
        <v>1429</v>
      </c>
      <c r="D3" s="56" t="str">
        <f>'Hybrid - IP - Mirror - Stereo'!F3</f>
        <v>LVR ID - Connector - Pin</v>
      </c>
      <c r="E3" s="56">
        <f>'Hybrid - IP - Mirror - Stereo'!L3</f>
        <v>0</v>
      </c>
      <c r="F3" s="167" t="s">
        <v>1431</v>
      </c>
      <c r="G3" s="167"/>
      <c r="H3" s="167" t="str">
        <f>'Hybrid - IP - Mirror - Stereo'!N3</f>
        <v>L (m)</v>
      </c>
      <c r="I3" s="167" t="str">
        <f>'Hybrid - IP - Mirror - Stereo'!O3</f>
        <v>L (m)</v>
      </c>
      <c r="J3" s="167"/>
      <c r="K3" s="14"/>
      <c r="L3" s="14"/>
      <c r="M3" s="14"/>
    </row>
    <row r="4" spans="1:13" ht="45" customHeight="1" x14ac:dyDescent="0.25">
      <c r="A4" t="str">
        <f>'Hybrid - IP - Mirror - Stereo'!C4</f>
        <v>PT_a_alpha_S0S_P1W_LV_SRC/RET</v>
      </c>
      <c r="B4" s="14" t="str">
        <f t="shared" ref="B4:B65" si="0">IF(ISNUMBER(SEARCH("_LV",A4)),LEFT(A4,FIND("_LV",A4)-1),"")</f>
        <v>PT_a_alpha_S0S_P1W</v>
      </c>
      <c r="C4" s="163" t="str">
        <f>'Hybrid - IP - Mirror - Stereo'!E4</f>
        <v>P1 - 1/9</v>
      </c>
      <c r="D4" t="str">
        <f>'Hybrid - IP - Mirror - Stereo'!F4</f>
        <v>54 - J12 - 4/3</v>
      </c>
      <c r="E4" t="str">
        <f>'Hybrid - IP - Mirror - Stereo'!L4</f>
        <v>4b</v>
      </c>
      <c r="F4" s="164" t="str">
        <f>CONCATENATE(D4,"   ",E4)</f>
        <v>54 - J12 - 4/3   4b</v>
      </c>
      <c r="G4" s="164"/>
      <c r="H4" s="163">
        <f>'Hybrid - IP - Mirror - Stereo'!N4</f>
        <v>7.6000000000000005</v>
      </c>
      <c r="I4" s="163">
        <f>'Hybrid - IP - Mirror - Stereo'!O4</f>
        <v>6.4</v>
      </c>
      <c r="K4" s="78"/>
    </row>
    <row r="5" spans="1:13" ht="27" customHeight="1" x14ac:dyDescent="0.25">
      <c r="A5" t="str">
        <f>'Hybrid - IP - Mirror - Stereo'!C5</f>
        <v>PT_a_alpha_S0S_P1W_LV_SRC/RET</v>
      </c>
      <c r="B5" s="14" t="str">
        <f t="shared" si="0"/>
        <v>PT_a_alpha_S0S_P1W</v>
      </c>
      <c r="C5" s="163" t="str">
        <f>'Hybrid - IP - Mirror - Stereo'!E5</f>
        <v>P1 - 1/9</v>
      </c>
      <c r="D5" t="str">
        <f>'Hybrid - IP - Mirror - Stereo'!F5</f>
        <v>54 - J12 - 8/7</v>
      </c>
      <c r="E5" t="str">
        <f>'Hybrid - IP - Mirror - Stereo'!L5</f>
        <v>4b</v>
      </c>
      <c r="F5" s="164" t="str">
        <f t="shared" ref="F5:F65" si="1">CONCATENATE(D5,"   ",E5)</f>
        <v>54 - J12 - 8/7   4b</v>
      </c>
      <c r="G5" s="164"/>
      <c r="H5" s="163">
        <f>'Hybrid - IP - Mirror - Stereo'!N5</f>
        <v>0</v>
      </c>
      <c r="I5" s="163">
        <f>'Hybrid - IP - Mirror - Stereo'!O5</f>
        <v>0</v>
      </c>
      <c r="K5" s="79"/>
      <c r="L5" s="2"/>
      <c r="M5" s="2"/>
    </row>
    <row r="6" spans="1:13" ht="45" customHeight="1" x14ac:dyDescent="0.25">
      <c r="A6" t="str">
        <f>'Hybrid - IP - Mirror - Stereo'!C6</f>
        <v>PT_a_alpha_S0S_P2E_LV_SRC/RET</v>
      </c>
      <c r="B6" s="14" t="str">
        <f t="shared" si="0"/>
        <v>PT_a_alpha_S0S_P2E</v>
      </c>
      <c r="C6" s="163" t="str">
        <f>'Hybrid - IP - Mirror - Stereo'!E6</f>
        <v>P1 - 2/10</v>
      </c>
      <c r="D6" t="str">
        <f>'Hybrid - IP - Mirror - Stereo'!F6</f>
        <v>53 - J12 - 2/1</v>
      </c>
      <c r="E6" t="str">
        <f>'Hybrid - IP - Mirror - Stereo'!L6</f>
        <v>4b</v>
      </c>
      <c r="F6" s="165" t="str">
        <f t="shared" si="1"/>
        <v>53 - J12 - 2/1   4b</v>
      </c>
      <c r="G6" s="165"/>
      <c r="H6" s="163">
        <f>'Hybrid - IP - Mirror - Stereo'!N6</f>
        <v>7.6000000000000005</v>
      </c>
      <c r="I6" s="163">
        <f>'Hybrid - IP - Mirror - Stereo'!O6</f>
        <v>6.4</v>
      </c>
      <c r="K6" s="79"/>
      <c r="L6" s="2"/>
      <c r="M6" s="2"/>
    </row>
    <row r="7" spans="1:13" ht="45" customHeight="1" x14ac:dyDescent="0.25">
      <c r="A7" t="str">
        <f>'Hybrid - IP - Mirror - Stereo'!C7</f>
        <v>PT_a_alpha_S0S_P2E_LV_SRC/RET</v>
      </c>
      <c r="B7" s="14" t="str">
        <f t="shared" si="0"/>
        <v>PT_a_alpha_S0S_P2E</v>
      </c>
      <c r="C7" s="163" t="str">
        <f>'Hybrid - IP - Mirror - Stereo'!E7</f>
        <v>P1 - 2/10</v>
      </c>
      <c r="D7" t="str">
        <f>'Hybrid - IP - Mirror - Stereo'!F7</f>
        <v>53 - J12 - 6/5</v>
      </c>
      <c r="E7" t="str">
        <f>'Hybrid - IP - Mirror - Stereo'!L7</f>
        <v>4b</v>
      </c>
      <c r="F7" s="165" t="str">
        <f t="shared" si="1"/>
        <v>53 - J12 - 6/5   4b</v>
      </c>
      <c r="G7" s="165"/>
      <c r="H7" s="163">
        <f>'Hybrid - IP - Mirror - Stereo'!N7</f>
        <v>0</v>
      </c>
      <c r="I7" s="163">
        <f>'Hybrid - IP - Mirror - Stereo'!O7</f>
        <v>0</v>
      </c>
      <c r="K7" s="79"/>
      <c r="L7" s="2"/>
      <c r="M7" s="2"/>
    </row>
    <row r="8" spans="1:13" ht="45" customHeight="1" x14ac:dyDescent="0.25">
      <c r="A8" t="str">
        <f>'Hybrid - IP - Mirror - Stereo'!C8</f>
        <v>PT_a_alpha_S0S_P3_LV_SRC/RET</v>
      </c>
      <c r="B8" s="14" t="str">
        <f t="shared" si="0"/>
        <v>PT_a_alpha_S0S_P3</v>
      </c>
      <c r="C8" s="163" t="str">
        <f>'Hybrid - IP - Mirror - Stereo'!E8</f>
        <v>P1 - 3/11</v>
      </c>
      <c r="D8" t="str">
        <f>'Hybrid - IP - Mirror - Stereo'!F8</f>
        <v>49 - J12 - 4/3</v>
      </c>
      <c r="E8" t="str">
        <f>'Hybrid - IP - Mirror - Stereo'!L8</f>
        <v>4b</v>
      </c>
      <c r="F8" s="163" t="str">
        <f t="shared" si="1"/>
        <v>49 - J12 - 4/3   4b</v>
      </c>
      <c r="H8" s="163">
        <f>'Hybrid - IP - Mirror - Stereo'!N8</f>
        <v>7.6000000000000005</v>
      </c>
      <c r="I8" s="163">
        <f>'Hybrid - IP - Mirror - Stereo'!O8</f>
        <v>6.4</v>
      </c>
      <c r="K8" s="79"/>
      <c r="L8" s="2"/>
      <c r="M8" s="2"/>
    </row>
    <row r="9" spans="1:13" ht="45" customHeight="1" x14ac:dyDescent="0.25">
      <c r="A9" t="str">
        <f>'Hybrid - IP - Mirror - Stereo'!C9</f>
        <v>PT_a_alpha_S0M_P1W_LV_SRC/RET</v>
      </c>
      <c r="B9" s="14" t="str">
        <f t="shared" si="0"/>
        <v>PT_a_alpha_S0M_P1W</v>
      </c>
      <c r="C9" s="163" t="str">
        <f>'Hybrid - IP - Mirror - Stereo'!E9</f>
        <v>P1 - 4/12</v>
      </c>
      <c r="D9" t="str">
        <f>'Hybrid - IP - Mirror - Stereo'!F9</f>
        <v>54 - J13 - 4/3</v>
      </c>
      <c r="E9" t="str">
        <f>'Hybrid - IP - Mirror - Stereo'!L9</f>
        <v>4b</v>
      </c>
      <c r="F9" s="164" t="str">
        <f t="shared" si="1"/>
        <v>54 - J13 - 4/3   4b</v>
      </c>
      <c r="G9" s="164"/>
      <c r="H9" s="163">
        <f>'Hybrid - IP - Mirror - Stereo'!N9</f>
        <v>7.6000000000000005</v>
      </c>
      <c r="I9" s="163">
        <f>'Hybrid - IP - Mirror - Stereo'!O9</f>
        <v>6.4</v>
      </c>
      <c r="K9" s="79"/>
      <c r="L9" s="2"/>
      <c r="M9" s="2"/>
    </row>
    <row r="10" spans="1:13" ht="27" customHeight="1" x14ac:dyDescent="0.25">
      <c r="A10" t="str">
        <f>'Hybrid - IP - Mirror - Stereo'!C10</f>
        <v>PT_a_alpha_S0M_P1W_LV_SRC/RET</v>
      </c>
      <c r="B10" s="14" t="str">
        <f t="shared" si="0"/>
        <v>PT_a_alpha_S0M_P1W</v>
      </c>
      <c r="C10" s="163" t="str">
        <f>'Hybrid - IP - Mirror - Stereo'!E10</f>
        <v>P1 - 4/12</v>
      </c>
      <c r="D10" t="str">
        <f>'Hybrid - IP - Mirror - Stereo'!F10</f>
        <v>54 - J13 - 8/7</v>
      </c>
      <c r="E10" t="str">
        <f>'Hybrid - IP - Mirror - Stereo'!L10</f>
        <v>4b</v>
      </c>
      <c r="F10" s="164" t="str">
        <f t="shared" si="1"/>
        <v>54 - J13 - 8/7   4b</v>
      </c>
      <c r="G10" s="164"/>
      <c r="H10" s="163">
        <f>'Hybrid - IP - Mirror - Stereo'!N10</f>
        <v>0</v>
      </c>
      <c r="I10" s="163">
        <f>'Hybrid - IP - Mirror - Stereo'!O10</f>
        <v>0</v>
      </c>
      <c r="K10" s="79"/>
      <c r="L10" s="2"/>
      <c r="M10" s="2"/>
    </row>
    <row r="11" spans="1:13" ht="45" customHeight="1" x14ac:dyDescent="0.25">
      <c r="A11" t="str">
        <f>'Hybrid - IP - Mirror - Stereo'!C11</f>
        <v>PT_a_alpha_S0M_P2E_LV_SRC/RET</v>
      </c>
      <c r="B11" s="14" t="str">
        <f t="shared" si="0"/>
        <v>PT_a_alpha_S0M_P2E</v>
      </c>
      <c r="C11" s="163" t="str">
        <f>'Hybrid - IP - Mirror - Stereo'!E11</f>
        <v>P1 - 5/13</v>
      </c>
      <c r="D11" t="str">
        <f>'Hybrid - IP - Mirror - Stereo'!F11</f>
        <v>51 - J12 - 2/1</v>
      </c>
      <c r="E11" t="str">
        <f>'Hybrid - IP - Mirror - Stereo'!L11</f>
        <v>4b</v>
      </c>
      <c r="F11" s="163" t="str">
        <f t="shared" si="1"/>
        <v>51 - J12 - 2/1   4b</v>
      </c>
      <c r="H11" s="163">
        <f>'Hybrid - IP - Mirror - Stereo'!N11</f>
        <v>7.6000000000000005</v>
      </c>
      <c r="I11" s="163">
        <f>'Hybrid - IP - Mirror - Stereo'!O11</f>
        <v>6.4</v>
      </c>
      <c r="K11" s="79"/>
      <c r="L11" s="2"/>
      <c r="M11" s="2"/>
    </row>
    <row r="12" spans="1:13" ht="45" customHeight="1" x14ac:dyDescent="0.25">
      <c r="A12" t="str">
        <f>'Hybrid - IP - Mirror - Stereo'!C12</f>
        <v>PT_a_alpha_S0M_P3_LV_SRC/RET</v>
      </c>
      <c r="B12" s="14" t="str">
        <f t="shared" si="0"/>
        <v>PT_a_alpha_S0M_P3</v>
      </c>
      <c r="C12" s="163" t="str">
        <f>'Hybrid - IP - Mirror - Stereo'!E12</f>
        <v>P1 - 6/14</v>
      </c>
      <c r="D12" t="str">
        <f>'Hybrid - IP - Mirror - Stereo'!F12</f>
        <v>49 - J12 - 8/7</v>
      </c>
      <c r="E12" t="str">
        <f>'Hybrid - IP - Mirror - Stereo'!L12</f>
        <v>4b</v>
      </c>
      <c r="F12" s="163" t="str">
        <f t="shared" si="1"/>
        <v>49 - J12 - 8/7   4b</v>
      </c>
      <c r="H12" s="163">
        <f>'Hybrid - IP - Mirror - Stereo'!N12</f>
        <v>7.6000000000000005</v>
      </c>
      <c r="I12" s="163">
        <f>'Hybrid - IP - Mirror - Stereo'!O12</f>
        <v>6.4</v>
      </c>
      <c r="K12" s="79"/>
      <c r="L12" s="2"/>
      <c r="M12" s="2"/>
    </row>
    <row r="13" spans="1:13" ht="45" customHeight="1" x14ac:dyDescent="0.25">
      <c r="A13" t="str">
        <f>'Hybrid - IP - Mirror - Stereo'!C13</f>
        <v>PT_a_alpha_S0S_P1E_LV_SRC/RET</v>
      </c>
      <c r="B13" s="14" t="str">
        <f t="shared" si="0"/>
        <v>PT_a_alpha_S0S_P1E</v>
      </c>
      <c r="C13" s="163" t="str">
        <f>'Hybrid - IP - Mirror - Stereo'!E13</f>
        <v>P1 - 7/15</v>
      </c>
      <c r="D13" t="str">
        <f>'Hybrid - IP - Mirror - Stereo'!F13</f>
        <v>54 - J12 - 2/1</v>
      </c>
      <c r="E13" t="str">
        <f>'Hybrid - IP - Mirror - Stereo'!L13</f>
        <v>4b</v>
      </c>
      <c r="F13" s="165" t="str">
        <f t="shared" si="1"/>
        <v>54 - J12 - 2/1   4b</v>
      </c>
      <c r="G13" s="165"/>
      <c r="H13" s="163">
        <f>'Hybrid - IP - Mirror - Stereo'!N13</f>
        <v>7.6000000000000005</v>
      </c>
      <c r="I13" s="163">
        <f>'Hybrid - IP - Mirror - Stereo'!O13</f>
        <v>6.4</v>
      </c>
      <c r="K13" s="79"/>
      <c r="L13" s="2"/>
      <c r="M13" s="2"/>
    </row>
    <row r="14" spans="1:13" ht="45" customHeight="1" x14ac:dyDescent="0.25">
      <c r="A14" t="str">
        <f>'Hybrid - IP - Mirror - Stereo'!C14</f>
        <v>PT_a_alpha_S0S_P1E_LV_SRC/RET</v>
      </c>
      <c r="B14" s="14" t="str">
        <f t="shared" si="0"/>
        <v>PT_a_alpha_S0S_P1E</v>
      </c>
      <c r="C14" s="163" t="str">
        <f>'Hybrid - IP - Mirror - Stereo'!E14</f>
        <v>P1 - 7/15</v>
      </c>
      <c r="D14" t="str">
        <f>'Hybrid - IP - Mirror - Stereo'!F14</f>
        <v>54 - J12 - 6/5</v>
      </c>
      <c r="E14" t="str">
        <f>'Hybrid - IP - Mirror - Stereo'!L14</f>
        <v>4b</v>
      </c>
      <c r="F14" s="165" t="str">
        <f t="shared" si="1"/>
        <v>54 - J12 - 6/5   4b</v>
      </c>
      <c r="G14" s="165"/>
      <c r="H14" s="163">
        <f>'Hybrid - IP - Mirror - Stereo'!N14</f>
        <v>0</v>
      </c>
      <c r="I14" s="163">
        <f>'Hybrid - IP - Mirror - Stereo'!O14</f>
        <v>0</v>
      </c>
      <c r="K14" s="79"/>
      <c r="L14" s="2"/>
      <c r="M14" s="2"/>
    </row>
    <row r="15" spans="1:13" ht="45" customHeight="1" x14ac:dyDescent="0.25">
      <c r="A15" t="str">
        <f>'Hybrid - IP - Mirror - Stereo'!C15</f>
        <v>PT_a_alpha_S0M_P1E_LV_SRC/RET</v>
      </c>
      <c r="B15" s="14" t="str">
        <f t="shared" si="0"/>
        <v>PT_a_alpha_S0M_P1E</v>
      </c>
      <c r="C15" s="163" t="str">
        <f>'Hybrid - IP - Mirror - Stereo'!E15</f>
        <v>P1 - 8/16</v>
      </c>
      <c r="D15" t="str">
        <f>'Hybrid - IP - Mirror - Stereo'!F15</f>
        <v>54 - J13 - 2/1</v>
      </c>
      <c r="E15" t="str">
        <f>'Hybrid - IP - Mirror - Stereo'!L15</f>
        <v>4b</v>
      </c>
      <c r="F15" s="164" t="str">
        <f t="shared" si="1"/>
        <v>54 - J13 - 2/1   4b</v>
      </c>
      <c r="G15" s="164"/>
      <c r="H15" s="163">
        <f>'Hybrid - IP - Mirror - Stereo'!N15</f>
        <v>7.6000000000000005</v>
      </c>
      <c r="I15" s="163">
        <f>'Hybrid - IP - Mirror - Stereo'!O15</f>
        <v>6.4</v>
      </c>
      <c r="K15" s="79"/>
      <c r="L15" s="2"/>
      <c r="M15" s="2"/>
    </row>
    <row r="16" spans="1:13" ht="26.25" customHeight="1" x14ac:dyDescent="0.25">
      <c r="A16" t="str">
        <f>'Hybrid - IP - Mirror - Stereo'!C16</f>
        <v>PT_a_alpha_S0M_P1E_LV_SRC/RET</v>
      </c>
      <c r="B16" s="14" t="str">
        <f t="shared" si="0"/>
        <v>PT_a_alpha_S0M_P1E</v>
      </c>
      <c r="C16" s="163" t="str">
        <f>'Hybrid - IP - Mirror - Stereo'!E16</f>
        <v>P1 - 8/16</v>
      </c>
      <c r="D16" t="str">
        <f>'Hybrid - IP - Mirror - Stereo'!F16</f>
        <v>54 - J13 - 6/5</v>
      </c>
      <c r="E16" t="str">
        <f>'Hybrid - IP - Mirror - Stereo'!L16</f>
        <v>4b</v>
      </c>
      <c r="F16" s="164" t="str">
        <f t="shared" si="1"/>
        <v>54 - J13 - 6/5   4b</v>
      </c>
      <c r="G16" s="164"/>
      <c r="H16" s="163">
        <f>'Hybrid - IP - Mirror - Stereo'!N16</f>
        <v>0</v>
      </c>
      <c r="I16" s="163">
        <f>'Hybrid - IP - Mirror - Stereo'!O16</f>
        <v>0</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3" t="str">
        <f>'Hybrid - IP - Mirror - Stereo'!E18</f>
        <v>P2 - 1/9</v>
      </c>
      <c r="D18" t="str">
        <f>'Hybrid - IP - Mirror - Stereo'!F18</f>
        <v>53 - J13 - 4/3</v>
      </c>
      <c r="E18" t="str">
        <f>'Hybrid - IP - Mirror - Stereo'!L18</f>
        <v>4b</v>
      </c>
      <c r="F18" s="165" t="str">
        <f t="shared" si="1"/>
        <v>53 - J13 - 4/3   4b</v>
      </c>
      <c r="G18" s="165"/>
      <c r="H18" s="163">
        <f>'Hybrid - IP - Mirror - Stereo'!N18</f>
        <v>7.6000000000000005</v>
      </c>
      <c r="I18" s="163">
        <f>'Hybrid - IP - Mirror - Stereo'!O18</f>
        <v>6.4</v>
      </c>
      <c r="K18" s="79"/>
      <c r="L18" s="2"/>
      <c r="M18" s="2"/>
    </row>
    <row r="19" spans="1:13" ht="45" customHeight="1" x14ac:dyDescent="0.25">
      <c r="A19" t="str">
        <f>'Hybrid - IP - Mirror - Stereo'!C19</f>
        <v>PT_a_alpha_S1S_P1W_LV_SRC/RET</v>
      </c>
      <c r="B19" s="14" t="str">
        <f t="shared" si="0"/>
        <v>PT_a_alpha_S1S_P1W</v>
      </c>
      <c r="C19" s="163" t="str">
        <f>'Hybrid - IP - Mirror - Stereo'!E19</f>
        <v>P2 - 1/9</v>
      </c>
      <c r="D19" t="str">
        <f>'Hybrid - IP - Mirror - Stereo'!F19</f>
        <v>53 - J13 - 8/7</v>
      </c>
      <c r="E19" t="str">
        <f>'Hybrid - IP - Mirror - Stereo'!L19</f>
        <v>4b</v>
      </c>
      <c r="F19" s="165" t="str">
        <f t="shared" si="1"/>
        <v>53 - J13 - 8/7   4b</v>
      </c>
      <c r="G19" s="165"/>
      <c r="H19" s="163">
        <f>'Hybrid - IP - Mirror - Stereo'!N19</f>
        <v>0</v>
      </c>
      <c r="I19" s="163">
        <f>'Hybrid - IP - Mirror - Stereo'!O19</f>
        <v>0</v>
      </c>
      <c r="K19" s="79"/>
      <c r="L19" s="2"/>
      <c r="M19" s="2"/>
    </row>
    <row r="20" spans="1:13" ht="45" customHeight="1" x14ac:dyDescent="0.25">
      <c r="A20" t="str">
        <f>'Hybrid - IP - Mirror - Stereo'!C20</f>
        <v>PT_a_alpha_S1S_P2E_LV_SRC/RET</v>
      </c>
      <c r="B20" s="14" t="str">
        <f t="shared" si="0"/>
        <v>PT_a_alpha_S1S_P2E</v>
      </c>
      <c r="C20" s="163" t="str">
        <f>'Hybrid - IP - Mirror - Stereo'!E20</f>
        <v>P2 - 2/10</v>
      </c>
      <c r="D20" t="str">
        <f>'Hybrid - IP - Mirror - Stereo'!F20</f>
        <v>49 - J12 - 2/1</v>
      </c>
      <c r="E20" t="str">
        <f>'Hybrid - IP - Mirror - Stereo'!L20</f>
        <v>4b</v>
      </c>
      <c r="F20" s="163" t="str">
        <f t="shared" si="1"/>
        <v>49 - J12 - 2/1   4b</v>
      </c>
      <c r="H20" s="163">
        <f>'Hybrid - IP - Mirror - Stereo'!N20</f>
        <v>7.6000000000000005</v>
      </c>
      <c r="I20" s="163">
        <f>'Hybrid - IP - Mirror - Stereo'!O20</f>
        <v>6.4</v>
      </c>
      <c r="K20" s="79"/>
      <c r="L20" s="2"/>
      <c r="M20" s="2"/>
    </row>
    <row r="21" spans="1:13" ht="45" customHeight="1" x14ac:dyDescent="0.25">
      <c r="A21" t="str">
        <f>'Hybrid - IP - Mirror - Stereo'!C21</f>
        <v>PT_a_alpha_S1S_P3_LV_SRC/RET</v>
      </c>
      <c r="B21" s="14" t="str">
        <f t="shared" si="0"/>
        <v>PT_a_alpha_S1S_P3</v>
      </c>
      <c r="C21" s="163" t="str">
        <f>'Hybrid - IP - Mirror - Stereo'!E21</f>
        <v>P2 - 3/11</v>
      </c>
      <c r="D21" t="str">
        <f>'Hybrid - IP - Mirror - Stereo'!F21</f>
        <v>47 - J12 - 4/3</v>
      </c>
      <c r="E21" t="str">
        <f>'Hybrid - IP - Mirror - Stereo'!L21</f>
        <v>3d</v>
      </c>
      <c r="F21" s="163" t="str">
        <f t="shared" si="1"/>
        <v>47 - J12 - 4/3   3d</v>
      </c>
      <c r="H21" s="163">
        <f>'Hybrid - IP - Mirror - Stereo'!N21</f>
        <v>7.2</v>
      </c>
      <c r="I21" s="163">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3" t="str">
        <f>'Hybrid - IP - Mirror - Stereo'!E22</f>
        <v>P2 - 4/12</v>
      </c>
      <c r="D22" t="str">
        <f>'Hybrid - IP - Mirror - Stereo'!F22</f>
        <v>55 - J12 - 4/3</v>
      </c>
      <c r="E22" t="str">
        <f>'Hybrid - IP - Mirror - Stereo'!L22</f>
        <v>4b</v>
      </c>
      <c r="F22" s="164" t="str">
        <f t="shared" si="1"/>
        <v>55 - J12 - 4/3   4b</v>
      </c>
      <c r="G22" s="164"/>
      <c r="H22" s="163">
        <f>'Hybrid - IP - Mirror - Stereo'!N22</f>
        <v>7.6000000000000005</v>
      </c>
      <c r="I22" s="163">
        <f>'Hybrid - IP - Mirror - Stereo'!O22</f>
        <v>6.4</v>
      </c>
      <c r="K22" s="79"/>
      <c r="L22" s="2"/>
      <c r="M22" s="2"/>
    </row>
    <row r="23" spans="1:13" ht="25.5" customHeight="1" x14ac:dyDescent="0.25">
      <c r="A23" t="str">
        <f>'Hybrid - IP - Mirror - Stereo'!C23</f>
        <v>PT_a_alpha_S1M_P1W_LV_SRC/RET</v>
      </c>
      <c r="B23" s="14" t="str">
        <f t="shared" si="0"/>
        <v>PT_a_alpha_S1M_P1W</v>
      </c>
      <c r="C23" s="163" t="str">
        <f>'Hybrid - IP - Mirror - Stereo'!E23</f>
        <v>P2 - 4/12</v>
      </c>
      <c r="D23" t="str">
        <f>'Hybrid - IP - Mirror - Stereo'!F23</f>
        <v>55 - J12 - 8/7</v>
      </c>
      <c r="E23" t="str">
        <f>'Hybrid - IP - Mirror - Stereo'!L23</f>
        <v>4b</v>
      </c>
      <c r="F23" s="164" t="str">
        <f t="shared" si="1"/>
        <v>55 - J12 - 8/7   4b</v>
      </c>
      <c r="G23" s="164"/>
      <c r="H23" s="163">
        <f>'Hybrid - IP - Mirror - Stereo'!N23</f>
        <v>0</v>
      </c>
      <c r="I23" s="163">
        <f>'Hybrid - IP - Mirror - Stereo'!O23</f>
        <v>0</v>
      </c>
      <c r="K23" s="79"/>
      <c r="L23" s="2"/>
      <c r="M23" s="2"/>
    </row>
    <row r="24" spans="1:13" ht="45" customHeight="1" x14ac:dyDescent="0.25">
      <c r="A24" t="str">
        <f>'Hybrid - IP - Mirror - Stereo'!C24</f>
        <v>PT_a_alpha_S1M_P2E_LV_SRC/RET</v>
      </c>
      <c r="B24" s="14" t="str">
        <f t="shared" si="0"/>
        <v>PT_a_alpha_S1M_P2E</v>
      </c>
      <c r="C24" s="163" t="str">
        <f>'Hybrid - IP - Mirror - Stereo'!E24</f>
        <v>P2 - 5/13</v>
      </c>
      <c r="D24" t="str">
        <f>'Hybrid - IP - Mirror - Stereo'!F24</f>
        <v>51 - J12 - 4/3</v>
      </c>
      <c r="E24" t="str">
        <f>'Hybrid - IP - Mirror - Stereo'!L24</f>
        <v>4b</v>
      </c>
      <c r="F24" s="163" t="str">
        <f t="shared" si="1"/>
        <v>51 - J12 - 4/3   4b</v>
      </c>
      <c r="H24" s="163">
        <f>'Hybrid - IP - Mirror - Stereo'!N24</f>
        <v>7.6000000000000005</v>
      </c>
      <c r="I24" s="163">
        <f>'Hybrid - IP - Mirror - Stereo'!O24</f>
        <v>6.4</v>
      </c>
      <c r="K24" s="79"/>
      <c r="L24" s="2"/>
      <c r="M24" s="2"/>
    </row>
    <row r="25" spans="1:13" ht="45" customHeight="1" x14ac:dyDescent="0.25">
      <c r="A25" t="str">
        <f>'Hybrid - IP - Mirror - Stereo'!C25</f>
        <v>PT_a_alpha_S1M_P3_LV_SRC/RET</v>
      </c>
      <c r="B25" s="14" t="str">
        <f t="shared" si="0"/>
        <v>PT_a_alpha_S1M_P3</v>
      </c>
      <c r="C25" s="163" t="str">
        <f>'Hybrid - IP - Mirror - Stereo'!E25</f>
        <v>P2 - 6/14</v>
      </c>
      <c r="D25" t="str">
        <f>'Hybrid - IP - Mirror - Stereo'!F25</f>
        <v>49 - J12 - 6/5</v>
      </c>
      <c r="E25" t="str">
        <f>'Hybrid - IP - Mirror - Stereo'!L25</f>
        <v>4b</v>
      </c>
      <c r="F25" s="163" t="str">
        <f t="shared" si="1"/>
        <v>49 - J12 - 6/5   4b</v>
      </c>
      <c r="H25" s="163">
        <f>'Hybrid - IP - Mirror - Stereo'!N25</f>
        <v>7.6000000000000005</v>
      </c>
      <c r="I25" s="163">
        <f>'Hybrid - IP - Mirror - Stereo'!O25</f>
        <v>6.4</v>
      </c>
      <c r="K25" s="79"/>
      <c r="L25" s="2"/>
      <c r="M25" s="2"/>
    </row>
    <row r="26" spans="1:13" ht="45" customHeight="1" x14ac:dyDescent="0.25">
      <c r="A26" t="str">
        <f>'Hybrid - IP - Mirror - Stereo'!C26</f>
        <v>PT_a_alpha_S0S_P2W_LV_SRC/RET</v>
      </c>
      <c r="B26" s="14" t="str">
        <f t="shared" si="0"/>
        <v>PT_a_alpha_S0S_P2W</v>
      </c>
      <c r="C26" s="163" t="str">
        <f>'Hybrid - IP - Mirror - Stereo'!E26</f>
        <v>P2 - 7/15</v>
      </c>
      <c r="D26" t="str">
        <f>'Hybrid - IP - Mirror - Stereo'!F26</f>
        <v>53 - J12 - 4/3</v>
      </c>
      <c r="E26" t="str">
        <f>'Hybrid - IP - Mirror - Stereo'!L26</f>
        <v>4b</v>
      </c>
      <c r="F26" s="165" t="str">
        <f t="shared" si="1"/>
        <v>53 - J12 - 4/3   4b</v>
      </c>
      <c r="G26" s="165"/>
      <c r="H26" s="163">
        <f>'Hybrid - IP - Mirror - Stereo'!N26</f>
        <v>7.6000000000000005</v>
      </c>
      <c r="I26" s="163">
        <f>'Hybrid - IP - Mirror - Stereo'!O26</f>
        <v>6.4</v>
      </c>
      <c r="K26" s="79"/>
      <c r="L26" s="2"/>
      <c r="M26" s="2"/>
    </row>
    <row r="27" spans="1:13" ht="45" customHeight="1" x14ac:dyDescent="0.25">
      <c r="A27" t="str">
        <f>'Hybrid - IP - Mirror - Stereo'!C27</f>
        <v>PT_a_alpha_S0S_P2W_LV_SRC/RET</v>
      </c>
      <c r="B27" s="14" t="str">
        <f t="shared" si="0"/>
        <v>PT_a_alpha_S0S_P2W</v>
      </c>
      <c r="C27" s="163" t="str">
        <f>'Hybrid - IP - Mirror - Stereo'!E27</f>
        <v>P2 - 7/15</v>
      </c>
      <c r="D27" t="str">
        <f>'Hybrid - IP - Mirror - Stereo'!F27</f>
        <v>53 - J12 - 8/7</v>
      </c>
      <c r="E27" t="str">
        <f>'Hybrid - IP - Mirror - Stereo'!L27</f>
        <v>4b</v>
      </c>
      <c r="F27" s="165" t="str">
        <f t="shared" si="1"/>
        <v>53 - J12 - 8/7   4b</v>
      </c>
      <c r="G27" s="165"/>
      <c r="H27" s="163">
        <f>'Hybrid - IP - Mirror - Stereo'!N27</f>
        <v>0</v>
      </c>
      <c r="I27" s="163">
        <f>'Hybrid - IP - Mirror - Stereo'!O27</f>
        <v>0</v>
      </c>
      <c r="K27" s="79"/>
      <c r="L27" s="2"/>
      <c r="M27" s="2"/>
    </row>
    <row r="28" spans="1:13" ht="45" customHeight="1" x14ac:dyDescent="0.25">
      <c r="A28" t="str">
        <f>'Hybrid - IP - Mirror - Stereo'!C28</f>
        <v>PT_a_alpha_S1M_P1E_LV_SRC/RET</v>
      </c>
      <c r="B28" s="14" t="str">
        <f t="shared" si="0"/>
        <v>PT_a_alpha_S1M_P1E</v>
      </c>
      <c r="C28" s="163" t="str">
        <f>'Hybrid - IP - Mirror - Stereo'!E28</f>
        <v>P2 - 8/16</v>
      </c>
      <c r="D28" t="str">
        <f>'Hybrid - IP - Mirror - Stereo'!F28</f>
        <v>55 - J12 - 2/1</v>
      </c>
      <c r="E28" t="str">
        <f>'Hybrid - IP - Mirror - Stereo'!L28</f>
        <v>4b</v>
      </c>
      <c r="F28" s="164" t="str">
        <f t="shared" si="1"/>
        <v>55 - J12 - 2/1   4b</v>
      </c>
      <c r="G28" s="164"/>
      <c r="H28" s="163">
        <f>'Hybrid - IP - Mirror - Stereo'!N28</f>
        <v>7.6000000000000005</v>
      </c>
      <c r="I28" s="163">
        <f>'Hybrid - IP - Mirror - Stereo'!O28</f>
        <v>6.4</v>
      </c>
      <c r="K28" s="79"/>
      <c r="L28" s="2"/>
      <c r="M28" s="2"/>
    </row>
    <row r="29" spans="1:13" ht="45" customHeight="1" x14ac:dyDescent="0.25">
      <c r="A29" t="str">
        <f>'Hybrid - IP - Mirror - Stereo'!C29</f>
        <v>PT_a_alpha_S1M_P1E_LV_SRC/RET</v>
      </c>
      <c r="B29" s="14" t="str">
        <f t="shared" si="0"/>
        <v>PT_a_alpha_S1M_P1E</v>
      </c>
      <c r="C29" s="163" t="str">
        <f>'Hybrid - IP - Mirror - Stereo'!E29</f>
        <v>P2 - 8/16</v>
      </c>
      <c r="D29" t="str">
        <f>'Hybrid - IP - Mirror - Stereo'!F29</f>
        <v>55 - J12 - 6/5</v>
      </c>
      <c r="E29" t="str">
        <f>'Hybrid - IP - Mirror - Stereo'!L29</f>
        <v>4b</v>
      </c>
      <c r="F29" s="164" t="str">
        <f t="shared" si="1"/>
        <v>55 - J12 - 6/5   4b</v>
      </c>
      <c r="G29" s="164"/>
      <c r="H29" s="163">
        <f>'Hybrid - IP - Mirror - Stereo'!N29</f>
        <v>0</v>
      </c>
      <c r="I29" s="163">
        <f>'Hybrid - IP - Mirror - Stereo'!O29</f>
        <v>0</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3" t="str">
        <f>'Hybrid - IP - Mirror - Stereo'!E31</f>
        <v>P3 - 1/9</v>
      </c>
      <c r="D31" t="str">
        <f>'Hybrid - IP - Mirror - Stereo'!F31</f>
        <v>51 - J12 - 8/7</v>
      </c>
      <c r="E31" t="str">
        <f>'Hybrid - IP - Mirror - Stereo'!L31</f>
        <v>4b</v>
      </c>
      <c r="F31" s="163" t="str">
        <f t="shared" si="1"/>
        <v>51 - J12 - 8/7   4b</v>
      </c>
      <c r="H31" s="163">
        <f>'Hybrid - IP - Mirror - Stereo'!N31</f>
        <v>7.6000000000000005</v>
      </c>
      <c r="I31" s="163">
        <f>'Hybrid - IP - Mirror - Stereo'!O31</f>
        <v>6.4</v>
      </c>
      <c r="K31" s="79"/>
      <c r="L31" s="2"/>
      <c r="M31" s="2"/>
    </row>
    <row r="32" spans="1:13" ht="45" customHeight="1" x14ac:dyDescent="0.25">
      <c r="A32" t="str">
        <f>'Hybrid - IP - Mirror - Stereo'!C32</f>
        <v>PT_a_alpha_S2S_P2E_LV_SRC/RET</v>
      </c>
      <c r="B32" s="14" t="str">
        <f t="shared" si="0"/>
        <v>PT_a_alpha_S2S_P2E</v>
      </c>
      <c r="C32" s="163" t="str">
        <f>'Hybrid - IP - Mirror - Stereo'!E32</f>
        <v>P3 - 2/10</v>
      </c>
      <c r="D32" t="str">
        <f>'Hybrid - IP - Mirror - Stereo'!F32</f>
        <v>49 - J13 - 4/3</v>
      </c>
      <c r="E32" t="str">
        <f>'Hybrid - IP - Mirror - Stereo'!L32</f>
        <v>4b</v>
      </c>
      <c r="F32" s="163" t="str">
        <f t="shared" si="1"/>
        <v>49 - J13 - 4/3   4b</v>
      </c>
      <c r="H32" s="163">
        <f>'Hybrid - IP - Mirror - Stereo'!N32</f>
        <v>7.6000000000000005</v>
      </c>
      <c r="I32" s="163">
        <f>'Hybrid - IP - Mirror - Stereo'!O32</f>
        <v>6.4</v>
      </c>
      <c r="K32" s="79"/>
      <c r="L32" s="2"/>
      <c r="M32" s="2"/>
    </row>
    <row r="33" spans="1:13" ht="45" customHeight="1" x14ac:dyDescent="0.25">
      <c r="A33" t="str">
        <f>'Hybrid - IP - Mirror - Stereo'!C33</f>
        <v>PT_a_alpha_S2S_P3_LV_SRC/RET</v>
      </c>
      <c r="B33" s="14" t="str">
        <f t="shared" si="0"/>
        <v>PT_a_alpha_S2S_P3</v>
      </c>
      <c r="C33" s="163" t="str">
        <f>'Hybrid - IP - Mirror - Stereo'!E33</f>
        <v>P3 - 3/11</v>
      </c>
      <c r="D33" t="str">
        <f>'Hybrid - IP - Mirror - Stereo'!F33</f>
        <v>47 - J12 - 2/1</v>
      </c>
      <c r="E33" t="str">
        <f>'Hybrid - IP - Mirror - Stereo'!L33</f>
        <v>3d</v>
      </c>
      <c r="F33" s="163" t="str">
        <f t="shared" si="1"/>
        <v>47 - J12 - 2/1   3d</v>
      </c>
      <c r="H33" s="163">
        <f>'Hybrid - IP - Mirror - Stereo'!N33</f>
        <v>7.2</v>
      </c>
      <c r="I33" s="163">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3" t="str">
        <f>'Hybrid - IP - Mirror - Stereo'!E34</f>
        <v>P3 - 4/12</v>
      </c>
      <c r="D34" t="str">
        <f>'Hybrid - IP - Mirror - Stereo'!F34</f>
        <v>55 - J13 - 8/7</v>
      </c>
      <c r="E34" t="str">
        <f>'Hybrid - IP - Mirror - Stereo'!L34</f>
        <v>4b</v>
      </c>
      <c r="F34" s="163" t="str">
        <f t="shared" si="1"/>
        <v>55 - J13 - 8/7   4b</v>
      </c>
      <c r="H34" s="163">
        <f>'Hybrid - IP - Mirror - Stereo'!N34</f>
        <v>7.6000000000000005</v>
      </c>
      <c r="I34" s="163">
        <f>'Hybrid - IP - Mirror - Stereo'!O34</f>
        <v>6.4</v>
      </c>
      <c r="K34" s="79"/>
      <c r="L34" s="2"/>
      <c r="M34" s="2"/>
    </row>
    <row r="35" spans="1:13" ht="45" customHeight="1" x14ac:dyDescent="0.25">
      <c r="A35" t="str">
        <f>'Hybrid - IP - Mirror - Stereo'!C35</f>
        <v>PT_a_alpha_S2M_P2E_LV_SRC/RET</v>
      </c>
      <c r="B35" s="14" t="str">
        <f t="shared" si="0"/>
        <v>PT_a_alpha_S2M_P2E</v>
      </c>
      <c r="C35" s="163" t="str">
        <f>'Hybrid - IP - Mirror - Stereo'!E35</f>
        <v>P3 - 5/13</v>
      </c>
      <c r="D35" t="str">
        <f>'Hybrid - IP - Mirror - Stereo'!F35</f>
        <v>51 - J12 - 6/5</v>
      </c>
      <c r="E35" t="str">
        <f>'Hybrid - IP - Mirror - Stereo'!L35</f>
        <v>4b</v>
      </c>
      <c r="F35" s="163" t="str">
        <f t="shared" si="1"/>
        <v>51 - J12 - 6/5   4b</v>
      </c>
      <c r="H35" s="163">
        <f>'Hybrid - IP - Mirror - Stereo'!N35</f>
        <v>7.6000000000000005</v>
      </c>
      <c r="I35" s="163">
        <f>'Hybrid - IP - Mirror - Stereo'!O35</f>
        <v>6.4</v>
      </c>
      <c r="K35" s="79"/>
      <c r="L35" s="2"/>
      <c r="M35" s="2"/>
    </row>
    <row r="36" spans="1:13" ht="45" customHeight="1" x14ac:dyDescent="0.25">
      <c r="A36" t="str">
        <f>'Hybrid - IP - Mirror - Stereo'!C36</f>
        <v>PT_a_alpha_S2M_P3_LV_SRC/RET</v>
      </c>
      <c r="B36" s="14" t="str">
        <f t="shared" si="0"/>
        <v>PT_a_alpha_S2M_P3</v>
      </c>
      <c r="C36" s="163" t="str">
        <f>'Hybrid - IP - Mirror - Stereo'!E36</f>
        <v>P3 - 6/14</v>
      </c>
      <c r="D36" t="str">
        <f>'Hybrid - IP - Mirror - Stereo'!F36</f>
        <v>49 - J13 - 8/7</v>
      </c>
      <c r="E36" t="str">
        <f>'Hybrid - IP - Mirror - Stereo'!L36</f>
        <v>4b</v>
      </c>
      <c r="F36" s="163" t="str">
        <f t="shared" si="1"/>
        <v>49 - J13 - 8/7   4b</v>
      </c>
      <c r="H36" s="163">
        <f>'Hybrid - IP - Mirror - Stereo'!N36</f>
        <v>7.6000000000000005</v>
      </c>
      <c r="I36" s="163">
        <f>'Hybrid - IP - Mirror - Stereo'!O36</f>
        <v>6.4</v>
      </c>
      <c r="K36" s="79"/>
      <c r="L36" s="2"/>
      <c r="M36" s="2"/>
    </row>
    <row r="37" spans="1:13" ht="45" customHeight="1" x14ac:dyDescent="0.25">
      <c r="A37" t="str">
        <f>'Hybrid - IP - Mirror - Stereo'!C37</f>
        <v>PT_a_alpha_S1S_P1E_LV_SRC/RET</v>
      </c>
      <c r="B37" s="14" t="str">
        <f t="shared" si="0"/>
        <v>PT_a_alpha_S1S_P1E</v>
      </c>
      <c r="C37" s="163" t="str">
        <f>'Hybrid - IP - Mirror - Stereo'!E37</f>
        <v>P3 - 7/15</v>
      </c>
      <c r="D37" t="str">
        <f>'Hybrid - IP - Mirror - Stereo'!F37</f>
        <v>53 - J13 - 2/1</v>
      </c>
      <c r="E37" t="str">
        <f>'Hybrid - IP - Mirror - Stereo'!L37</f>
        <v>4b</v>
      </c>
      <c r="F37" s="163" t="str">
        <f t="shared" si="1"/>
        <v>53 - J13 - 2/1   4b</v>
      </c>
      <c r="H37" s="163">
        <f>'Hybrid - IP - Mirror - Stereo'!N37</f>
        <v>7.6000000000000005</v>
      </c>
      <c r="I37" s="163">
        <f>'Hybrid - IP - Mirror - Stereo'!O37</f>
        <v>6.4</v>
      </c>
      <c r="K37" s="79"/>
      <c r="L37" s="2"/>
      <c r="M37" s="2"/>
    </row>
    <row r="38" spans="1:13" ht="45" customHeight="1" x14ac:dyDescent="0.25">
      <c r="A38" t="str">
        <f>'Hybrid - IP - Mirror - Stereo'!C38</f>
        <v>PT_a_alpha_S1S_P1E_LV_SRC/RET</v>
      </c>
      <c r="B38" s="14" t="str">
        <f t="shared" si="0"/>
        <v>PT_a_alpha_S1S_P1E</v>
      </c>
      <c r="C38" s="163" t="str">
        <f>'Hybrid - IP - Mirror - Stereo'!E38</f>
        <v>P3 - 7/15</v>
      </c>
      <c r="D38" t="str">
        <f>'Hybrid - IP - Mirror - Stereo'!F38</f>
        <v>53 - J13 - 6/5</v>
      </c>
      <c r="E38" t="str">
        <f>'Hybrid - IP - Mirror - Stereo'!L38</f>
        <v>4b</v>
      </c>
      <c r="F38" s="163" t="str">
        <f t="shared" si="1"/>
        <v>53 - J13 - 6/5   4b</v>
      </c>
      <c r="H38" s="163">
        <f>'Hybrid - IP - Mirror - Stereo'!N38</f>
        <v>0</v>
      </c>
      <c r="I38" s="163">
        <f>'Hybrid - IP - Mirror - Stereo'!O38</f>
        <v>0</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3" t="str">
        <f>'Hybrid - IP - Mirror - Stereo'!E42</f>
        <v>P19 - 1/9</v>
      </c>
      <c r="D42" t="str">
        <f>'Hybrid - IP - Mirror - Stereo'!F42</f>
        <v>47 - J12 - 8/7</v>
      </c>
      <c r="E42" t="str">
        <f>'Hybrid - IP - Mirror - Stereo'!L42</f>
        <v>3c</v>
      </c>
      <c r="F42" s="163" t="str">
        <f t="shared" si="1"/>
        <v>47 - J12 - 8/7   3c</v>
      </c>
      <c r="H42" s="163" t="str">
        <f>'Hybrid - IP - Mirror - Stereo'!N42</f>
        <v>|7.6|</v>
      </c>
      <c r="I42" s="163">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3" t="str">
        <f>'Hybrid - IP - Mirror - Stereo'!E43</f>
        <v>P19 - 2/10</v>
      </c>
      <c r="D43" t="str">
        <f>'Hybrid - IP - Mirror - Stereo'!F43</f>
        <v>47 - J12 - 6/5</v>
      </c>
      <c r="E43" t="str">
        <f>'Hybrid - IP - Mirror - Stereo'!L43</f>
        <v>3c</v>
      </c>
      <c r="F43" s="163" t="str">
        <f t="shared" si="1"/>
        <v>47 - J12 - 6/5   3c</v>
      </c>
      <c r="H43" s="163" t="str">
        <f>'Hybrid - IP - Mirror - Stereo'!N43</f>
        <v>|7.6|</v>
      </c>
      <c r="I43" s="163">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3" t="str">
        <f>'Hybrid - IP - Mirror - Stereo'!E44</f>
        <v>P19 - 3/11</v>
      </c>
      <c r="D44" t="str">
        <f>'Hybrid - IP - Mirror - Stereo'!F44</f>
        <v>47 - J13 - 8/7</v>
      </c>
      <c r="E44" t="str">
        <f>'Hybrid - IP - Mirror - Stereo'!L44</f>
        <v>3c</v>
      </c>
      <c r="F44" s="163" t="str">
        <f t="shared" si="1"/>
        <v>47 - J13 - 8/7   3c</v>
      </c>
      <c r="H44" s="163" t="str">
        <f>'Hybrid - IP - Mirror - Stereo'!N44</f>
        <v>|7.6|</v>
      </c>
      <c r="I44" s="163">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3" t="str">
        <f>'Hybrid - IP - Mirror - Stereo'!E46</f>
        <v>P19 - 5/13</v>
      </c>
      <c r="D46" t="str">
        <f>'Hybrid - IP - Mirror - Stereo'!F46</f>
        <v>47 - J13 - 4/3</v>
      </c>
      <c r="E46" t="str">
        <f>'Hybrid - IP - Mirror - Stereo'!L46</f>
        <v>3c</v>
      </c>
      <c r="F46" s="163" t="str">
        <f t="shared" si="1"/>
        <v>47 - J13 - 4/3   3c</v>
      </c>
      <c r="H46" s="163" t="str">
        <f>'Hybrid - IP - Mirror - Stereo'!N46</f>
        <v>|7.6|</v>
      </c>
      <c r="I46" s="163">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3">
        <f>'Hybrid - IP - Mirror - Stereo'!E50</f>
        <v>0</v>
      </c>
      <c r="D50">
        <f>'Hybrid - IP - Mirror - Stereo'!F50</f>
        <v>0</v>
      </c>
      <c r="E50">
        <f>'Hybrid - IP - Mirror - Stereo'!L50</f>
        <v>0</v>
      </c>
      <c r="F50" s="163" t="str">
        <f t="shared" si="1"/>
        <v>0   0</v>
      </c>
      <c r="H50" s="163">
        <f>'Hybrid - IP - Mirror - Stereo'!N50</f>
        <v>0</v>
      </c>
      <c r="I50" s="163">
        <f>'Hybrid - IP - Mirror - Stereo'!O50</f>
        <v>0</v>
      </c>
      <c r="K50" s="2"/>
      <c r="L50" s="2"/>
      <c r="M50" s="2"/>
    </row>
    <row r="51" spans="1:13" ht="45" customHeight="1" x14ac:dyDescent="0.25">
      <c r="A51" t="str">
        <f>'Hybrid - IP - Mirror - Stereo'!C51</f>
        <v>PT_a_beta_S0S_P1W_LV_SRC/RET</v>
      </c>
      <c r="B51" s="14" t="str">
        <f t="shared" si="0"/>
        <v>PT_a_beta_S0S_P1W</v>
      </c>
      <c r="C51" s="163" t="str">
        <f>'Hybrid - IP - Mirror - Stereo'!E51</f>
        <v>P7 - 1/9</v>
      </c>
      <c r="D51" t="str">
        <f>'Hybrid - IP - Mirror - Stereo'!F51</f>
        <v>52 - J12 - 2/1</v>
      </c>
      <c r="E51" t="str">
        <f>'Hybrid - IP - Mirror - Stereo'!L51</f>
        <v>4b</v>
      </c>
      <c r="F51" s="163" t="str">
        <f t="shared" si="1"/>
        <v>52 - J12 - 2/1   4b</v>
      </c>
      <c r="H51" s="163">
        <f>'Hybrid - IP - Mirror - Stereo'!N51</f>
        <v>7.6000000000000005</v>
      </c>
      <c r="I51" s="163">
        <f>'Hybrid - IP - Mirror - Stereo'!O51</f>
        <v>6.4</v>
      </c>
      <c r="K51" s="79"/>
      <c r="L51" s="2"/>
      <c r="M51" s="2"/>
    </row>
    <row r="52" spans="1:13" ht="45" customHeight="1" x14ac:dyDescent="0.25">
      <c r="A52" t="str">
        <f>'Hybrid - IP - Mirror - Stereo'!C52</f>
        <v>PT_a_beta_S0S_P2E_LV_SRC/RET</v>
      </c>
      <c r="B52" s="14" t="str">
        <f t="shared" si="0"/>
        <v>PT_a_beta_S0S_P2E</v>
      </c>
      <c r="C52" s="163" t="str">
        <f>'Hybrid - IP - Mirror - Stereo'!E52</f>
        <v>P7 - 2/10</v>
      </c>
      <c r="D52" t="str">
        <f>'Hybrid - IP - Mirror - Stereo'!F52</f>
        <v xml:space="preserve">52 - J12 - 8/7 </v>
      </c>
      <c r="E52" t="str">
        <f>'Hybrid - IP - Mirror - Stereo'!L52</f>
        <v>4b</v>
      </c>
      <c r="F52" s="163" t="str">
        <f t="shared" si="1"/>
        <v>52 - J12 - 8/7    4b</v>
      </c>
      <c r="H52" s="163">
        <f>'Hybrid - IP - Mirror - Stereo'!N52</f>
        <v>7.6000000000000005</v>
      </c>
      <c r="I52" s="163">
        <f>'Hybrid - IP - Mirror - Stereo'!O52</f>
        <v>6.4</v>
      </c>
      <c r="K52" s="79"/>
      <c r="L52" s="2"/>
      <c r="M52" s="2"/>
    </row>
    <row r="53" spans="1:13" ht="45" customHeight="1" x14ac:dyDescent="0.25">
      <c r="A53" t="str">
        <f>'Hybrid - IP - Mirror - Stereo'!C53</f>
        <v>PT_a_beta_S0S_P3_LV_SRC/RET</v>
      </c>
      <c r="B53" s="14" t="str">
        <f t="shared" si="0"/>
        <v>PT_a_beta_S0S_P3</v>
      </c>
      <c r="C53" s="163" t="str">
        <f>'Hybrid - IP - Mirror - Stereo'!E53</f>
        <v>P7 - 3/11</v>
      </c>
      <c r="D53" t="str">
        <f>'Hybrid - IP - Mirror - Stereo'!F53</f>
        <v>50 - J12 - 4/3</v>
      </c>
      <c r="E53" t="str">
        <f>'Hybrid - IP - Mirror - Stereo'!L53</f>
        <v>4b</v>
      </c>
      <c r="F53" s="163" t="str">
        <f t="shared" si="1"/>
        <v>50 - J12 - 4/3   4b</v>
      </c>
      <c r="H53" s="163">
        <f>'Hybrid - IP - Mirror - Stereo'!N53</f>
        <v>7.6000000000000005</v>
      </c>
      <c r="I53" s="163">
        <f>'Hybrid - IP - Mirror - Stereo'!O53</f>
        <v>6.4</v>
      </c>
      <c r="K53" s="79"/>
      <c r="L53" s="2"/>
      <c r="M53" s="2"/>
    </row>
    <row r="54" spans="1:13" ht="45" customHeight="1" x14ac:dyDescent="0.25">
      <c r="A54" t="str">
        <f>'Hybrid - IP - Mirror - Stereo'!C54</f>
        <v>PT_a_beta_S0M_P1W_LV_SRC/RET</v>
      </c>
      <c r="B54" s="14" t="str">
        <f t="shared" si="0"/>
        <v>PT_a_beta_S0M_P1W</v>
      </c>
      <c r="C54" s="163" t="str">
        <f>'Hybrid - IP - Mirror - Stereo'!E54</f>
        <v>P7 - 4/12</v>
      </c>
      <c r="D54" t="str">
        <f>'Hybrid - IP - Mirror - Stereo'!F54</f>
        <v>56 - J12 - 2/1</v>
      </c>
      <c r="E54" t="str">
        <f>'Hybrid - IP - Mirror - Stereo'!L54</f>
        <v>4b</v>
      </c>
      <c r="F54" s="163" t="str">
        <f t="shared" si="1"/>
        <v>56 - J12 - 2/1   4b</v>
      </c>
      <c r="H54" s="163">
        <f>'Hybrid - IP - Mirror - Stereo'!N54</f>
        <v>7.6000000000000005</v>
      </c>
      <c r="I54" s="163">
        <f>'Hybrid - IP - Mirror - Stereo'!O54</f>
        <v>6.4</v>
      </c>
      <c r="K54" s="79"/>
      <c r="L54" s="2"/>
      <c r="M54" s="2"/>
    </row>
    <row r="55" spans="1:13" ht="45" customHeight="1" x14ac:dyDescent="0.25">
      <c r="A55" t="str">
        <f>'Hybrid - IP - Mirror - Stereo'!C55</f>
        <v>PT_a_beta_S0M_P2E_LV_SRC/RET</v>
      </c>
      <c r="B55" s="14" t="str">
        <f t="shared" si="0"/>
        <v>PT_a_beta_S0M_P2E</v>
      </c>
      <c r="C55" s="163" t="str">
        <f>'Hybrid - IP - Mirror - Stereo'!E55</f>
        <v>P7 - 5/13</v>
      </c>
      <c r="D55" t="str">
        <f>'Hybrid - IP - Mirror - Stereo'!F55</f>
        <v>51 - J13 - 2/1</v>
      </c>
      <c r="E55" t="str">
        <f>'Hybrid - IP - Mirror - Stereo'!L55</f>
        <v>4b</v>
      </c>
      <c r="F55" s="163" t="str">
        <f t="shared" si="1"/>
        <v>51 - J13 - 2/1   4b</v>
      </c>
      <c r="H55" s="163">
        <f>'Hybrid - IP - Mirror - Stereo'!N55</f>
        <v>7.6000000000000005</v>
      </c>
      <c r="I55" s="163">
        <f>'Hybrid - IP - Mirror - Stereo'!O55</f>
        <v>6.4</v>
      </c>
      <c r="K55" s="79"/>
      <c r="L55" s="2"/>
      <c r="M55" s="2"/>
    </row>
    <row r="56" spans="1:13" ht="45" customHeight="1" x14ac:dyDescent="0.25">
      <c r="A56" t="str">
        <f>'Hybrid - IP - Mirror - Stereo'!C56</f>
        <v>PT_a_beta_S0M_P3_LV_SRC/RET</v>
      </c>
      <c r="B56" s="14" t="str">
        <f t="shared" si="0"/>
        <v>PT_a_beta_S0M_P3</v>
      </c>
      <c r="C56" s="163" t="str">
        <f>'Hybrid - IP - Mirror - Stereo'!E56</f>
        <v>P7 - 6/14</v>
      </c>
      <c r="D56" t="str">
        <f>'Hybrid - IP - Mirror - Stereo'!F56</f>
        <v>50 - J12 - 8/7</v>
      </c>
      <c r="E56" t="str">
        <f>'Hybrid - IP - Mirror - Stereo'!L56</f>
        <v>4b</v>
      </c>
      <c r="F56" s="163" t="str">
        <f t="shared" si="1"/>
        <v>50 - J12 - 8/7   4b</v>
      </c>
      <c r="H56" s="163">
        <f>'Hybrid - IP - Mirror - Stereo'!N56</f>
        <v>7.6000000000000005</v>
      </c>
      <c r="I56" s="163">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3" t="str">
        <f>'Hybrid - IP - Mirror - Stereo'!E60</f>
        <v>P8 - 1/9</v>
      </c>
      <c r="D60" t="str">
        <f>'Hybrid - IP - Mirror - Stereo'!F60</f>
        <v>52 - J12 - 6/5</v>
      </c>
      <c r="E60" t="str">
        <f>'Hybrid - IP - Mirror - Stereo'!L60</f>
        <v>4b</v>
      </c>
      <c r="F60" s="163" t="str">
        <f t="shared" si="1"/>
        <v>52 - J12 - 6/5   4b</v>
      </c>
      <c r="H60" s="163">
        <f>'Hybrid - IP - Mirror - Stereo'!N60</f>
        <v>7.6000000000000005</v>
      </c>
      <c r="I60" s="163">
        <f>'Hybrid - IP - Mirror - Stereo'!O60</f>
        <v>6.4</v>
      </c>
      <c r="K60" s="79"/>
      <c r="L60" s="2"/>
      <c r="M60" s="2"/>
    </row>
    <row r="61" spans="1:13" ht="45" customHeight="1" x14ac:dyDescent="0.25">
      <c r="A61" t="str">
        <f>'Hybrid - IP - Mirror - Stereo'!C61</f>
        <v>PT_a_beta_S1S_P2E_LV_SRC/RET</v>
      </c>
      <c r="B61" s="14" t="str">
        <f t="shared" si="0"/>
        <v>PT_a_beta_S1S_P2E</v>
      </c>
      <c r="C61" s="163" t="str">
        <f>'Hybrid - IP - Mirror - Stereo'!E61</f>
        <v>P8 - 2/10</v>
      </c>
      <c r="D61" t="str">
        <f>'Hybrid - IP - Mirror - Stereo'!F61</f>
        <v>50 - J12 - 2/1</v>
      </c>
      <c r="E61" t="str">
        <f>'Hybrid - IP - Mirror - Stereo'!L61</f>
        <v>4b</v>
      </c>
      <c r="F61" s="163" t="str">
        <f t="shared" si="1"/>
        <v>50 - J12 - 2/1   4b</v>
      </c>
      <c r="H61" s="163">
        <f>'Hybrid - IP - Mirror - Stereo'!N61</f>
        <v>7.6000000000000005</v>
      </c>
      <c r="I61" s="163">
        <f>'Hybrid - IP - Mirror - Stereo'!O61</f>
        <v>6.4</v>
      </c>
      <c r="K61" s="79"/>
      <c r="L61" s="2"/>
      <c r="M61" s="2"/>
    </row>
    <row r="62" spans="1:13" ht="45" customHeight="1" x14ac:dyDescent="0.25">
      <c r="A62" t="str">
        <f>'Hybrid - IP - Mirror - Stereo'!C62</f>
        <v>PT_a_beta_S1S_P3_LV_SRC/RET</v>
      </c>
      <c r="B62" s="14" t="str">
        <f t="shared" si="0"/>
        <v>PT_a_beta_S1S_P3</v>
      </c>
      <c r="C62" s="163" t="str">
        <f>'Hybrid - IP - Mirror - Stereo'!E62</f>
        <v>P8 - 3/11</v>
      </c>
      <c r="D62" t="str">
        <f>'Hybrid - IP - Mirror - Stereo'!F62</f>
        <v>48 - J12 - 4/3</v>
      </c>
      <c r="E62" t="str">
        <f>'Hybrid - IP - Mirror - Stereo'!L62</f>
        <v>3d</v>
      </c>
      <c r="F62" s="163" t="str">
        <f t="shared" si="1"/>
        <v>48 - J12 - 4/3   3d</v>
      </c>
      <c r="H62" s="163">
        <f>'Hybrid - IP - Mirror - Stereo'!N62</f>
        <v>7.2</v>
      </c>
      <c r="I62" s="163">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3" t="str">
        <f>'Hybrid - IP - Mirror - Stereo'!E63</f>
        <v>P8 - 4/12</v>
      </c>
      <c r="D63" t="str">
        <f>'Hybrid - IP - Mirror - Stereo'!F63</f>
        <v>56 - J12 - 8/7</v>
      </c>
      <c r="E63" t="str">
        <f>'Hybrid - IP - Mirror - Stereo'!L63</f>
        <v>4b</v>
      </c>
      <c r="F63" s="163" t="str">
        <f t="shared" si="1"/>
        <v>56 - J12 - 8/7   4b</v>
      </c>
      <c r="H63" s="163">
        <f>'Hybrid - IP - Mirror - Stereo'!N63</f>
        <v>7.6000000000000005</v>
      </c>
      <c r="I63" s="163">
        <f>'Hybrid - IP - Mirror - Stereo'!O63</f>
        <v>6.4</v>
      </c>
      <c r="K63" s="79"/>
      <c r="L63" s="2"/>
      <c r="M63" s="2"/>
    </row>
    <row r="64" spans="1:13" ht="45" customHeight="1" x14ac:dyDescent="0.25">
      <c r="A64" t="str">
        <f>'Hybrid - IP - Mirror - Stereo'!C64</f>
        <v>PT_a_beta_S1M_P2E_LV_SRC/RET</v>
      </c>
      <c r="B64" s="14" t="str">
        <f t="shared" si="0"/>
        <v>PT_a_beta_S1M_P2E</v>
      </c>
      <c r="C64" s="163" t="str">
        <f>'Hybrid - IP - Mirror - Stereo'!E64</f>
        <v>P8 - 5/13</v>
      </c>
      <c r="D64" t="str">
        <f>'Hybrid - IP - Mirror - Stereo'!F64</f>
        <v>51 - J13 - 4/3</v>
      </c>
      <c r="E64" t="str">
        <f>'Hybrid - IP - Mirror - Stereo'!L64</f>
        <v>4b</v>
      </c>
      <c r="F64" s="163" t="str">
        <f t="shared" si="1"/>
        <v>51 - J13 - 4/3   4b</v>
      </c>
      <c r="H64" s="163">
        <f>'Hybrid - IP - Mirror - Stereo'!N64</f>
        <v>7.6000000000000005</v>
      </c>
      <c r="I64" s="163">
        <f>'Hybrid - IP - Mirror - Stereo'!O64</f>
        <v>6.4</v>
      </c>
      <c r="K64" s="79"/>
      <c r="L64" s="2"/>
      <c r="M64" s="2"/>
    </row>
    <row r="65" spans="1:15" ht="45" customHeight="1" x14ac:dyDescent="0.25">
      <c r="A65" t="str">
        <f>'Hybrid - IP - Mirror - Stereo'!C65</f>
        <v>PT_a_beta_S1M_P3_LV_SRC/RET</v>
      </c>
      <c r="B65" s="14" t="str">
        <f t="shared" si="0"/>
        <v>PT_a_beta_S1M_P3</v>
      </c>
      <c r="C65" s="163" t="str">
        <f>'Hybrid - IP - Mirror - Stereo'!E65</f>
        <v>P8 - 6/14</v>
      </c>
      <c r="D65" t="str">
        <f>'Hybrid - IP - Mirror - Stereo'!F65</f>
        <v>50 - J12 - 6/5</v>
      </c>
      <c r="E65" t="str">
        <f>'Hybrid - IP - Mirror - Stereo'!L65</f>
        <v>4b</v>
      </c>
      <c r="F65" s="163" t="str">
        <f t="shared" si="1"/>
        <v>50 - J12 - 6/5   4b</v>
      </c>
      <c r="H65" s="163">
        <f>'Hybrid - IP - Mirror - Stereo'!N65</f>
        <v>7.6000000000000005</v>
      </c>
      <c r="I65" s="163">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3" t="str">
        <f>'Hybrid - IP - Mirror - Stereo'!E69</f>
        <v>P9 - 1/9</v>
      </c>
      <c r="D69" t="str">
        <f>'Hybrid - IP - Mirror - Stereo'!F69</f>
        <v>51 - J13 - 8/7</v>
      </c>
      <c r="E69" t="str">
        <f>'Hybrid - IP - Mirror - Stereo'!L69</f>
        <v>4b</v>
      </c>
      <c r="F69" s="163" t="str">
        <f t="shared" ref="F69:F108" si="3">CONCATENATE(D69,"   ",E69)</f>
        <v>51 - J13 - 8/7   4b</v>
      </c>
      <c r="H69" s="163">
        <f>'Hybrid - IP - Mirror - Stereo'!N69</f>
        <v>7.6000000000000005</v>
      </c>
      <c r="I69" s="163">
        <f>'Hybrid - IP - Mirror - Stereo'!O69</f>
        <v>6.4</v>
      </c>
      <c r="K69" s="79"/>
      <c r="L69" s="2"/>
      <c r="M69" s="2"/>
    </row>
    <row r="70" spans="1:15" ht="45" customHeight="1" x14ac:dyDescent="0.25">
      <c r="A70" t="str">
        <f>'Hybrid - IP - Mirror - Stereo'!C70</f>
        <v>PT_a_beta_S2S_P2E_LV_SRC/RET</v>
      </c>
      <c r="B70" s="14" t="str">
        <f t="shared" si="2"/>
        <v>PT_a_beta_S2S_P2E</v>
      </c>
      <c r="C70" s="163" t="str">
        <f>'Hybrid - IP - Mirror - Stereo'!E70</f>
        <v>P9 - 2/10</v>
      </c>
      <c r="D70" t="str">
        <f>'Hybrid - IP - Mirror - Stereo'!F70</f>
        <v>49 - J13 - 2/1</v>
      </c>
      <c r="E70" t="str">
        <f>'Hybrid - IP - Mirror - Stereo'!L70</f>
        <v>4b</v>
      </c>
      <c r="F70" s="163" t="str">
        <f t="shared" si="3"/>
        <v>49 - J13 - 2/1   4b</v>
      </c>
      <c r="H70" s="163">
        <f>'Hybrid - IP - Mirror - Stereo'!N70</f>
        <v>7.6000000000000005</v>
      </c>
      <c r="I70" s="163">
        <f>'Hybrid - IP - Mirror - Stereo'!O70</f>
        <v>6.4</v>
      </c>
      <c r="K70" s="79"/>
      <c r="L70" s="2"/>
      <c r="M70" s="2"/>
    </row>
    <row r="71" spans="1:15" ht="45" customHeight="1" x14ac:dyDescent="0.25">
      <c r="A71" t="str">
        <f>'Hybrid - IP - Mirror - Stereo'!C71</f>
        <v>PT_a_beta_S2S_P3_LV_SRC/RET</v>
      </c>
      <c r="B71" s="14" t="str">
        <f t="shared" si="2"/>
        <v>PT_a_beta_S2S_P3</v>
      </c>
      <c r="C71" s="163" t="str">
        <f>'Hybrid - IP - Mirror - Stereo'!E71</f>
        <v>P9 - 3/11</v>
      </c>
      <c r="D71" t="str">
        <f>'Hybrid - IP - Mirror - Stereo'!F71</f>
        <v>48 - J12 - 2/1</v>
      </c>
      <c r="E71" t="str">
        <f>'Hybrid - IP - Mirror - Stereo'!L71</f>
        <v>3d</v>
      </c>
      <c r="F71" s="163" t="str">
        <f t="shared" si="3"/>
        <v>48 - J12 - 2/1   3d</v>
      </c>
      <c r="H71" s="163">
        <f>'Hybrid - IP - Mirror - Stereo'!N71</f>
        <v>7.2</v>
      </c>
      <c r="I71" s="163">
        <f>'Hybrid - IP - Mirror - Stereo'!O71</f>
        <v>6.8000000000000007</v>
      </c>
      <c r="K71" s="79"/>
      <c r="L71" s="2"/>
      <c r="M71" s="80"/>
      <c r="O71" s="183" t="s">
        <v>1438</v>
      </c>
    </row>
    <row r="72" spans="1:15" ht="45" customHeight="1" x14ac:dyDescent="0.25">
      <c r="A72" t="str">
        <f>'Hybrid - IP - Mirror - Stereo'!C72</f>
        <v>PT_a_beta_S2M_P1W_LV_SRC/RET</v>
      </c>
      <c r="B72" s="14" t="str">
        <f t="shared" si="2"/>
        <v>PT_a_beta_S2M_P1W</v>
      </c>
      <c r="C72" s="163" t="str">
        <f>'Hybrid - IP - Mirror - Stereo'!E72</f>
        <v>P9 - 4/12</v>
      </c>
      <c r="D72" t="str">
        <f>'Hybrid - IP - Mirror - Stereo'!F72</f>
        <v>56 - J12 - 6/5</v>
      </c>
      <c r="E72" t="str">
        <f>'Hybrid - IP - Mirror - Stereo'!L72</f>
        <v>4b</v>
      </c>
      <c r="F72" s="163" t="str">
        <f t="shared" si="3"/>
        <v>56 - J12 - 6/5   4b</v>
      </c>
      <c r="H72" s="163">
        <f>'Hybrid - IP - Mirror - Stereo'!N72</f>
        <v>7.6000000000000005</v>
      </c>
      <c r="I72" s="163">
        <f>'Hybrid - IP - Mirror - Stereo'!O72</f>
        <v>6.4</v>
      </c>
      <c r="K72" s="79"/>
      <c r="L72" s="2"/>
      <c r="M72" s="2"/>
    </row>
    <row r="73" spans="1:15" ht="45" customHeight="1" x14ac:dyDescent="0.25">
      <c r="A73" t="str">
        <f>'Hybrid - IP - Mirror - Stereo'!C73</f>
        <v>PT_a_beta_S2M_P2E_LV_SRC/RET</v>
      </c>
      <c r="B73" s="14" t="str">
        <f t="shared" si="2"/>
        <v>PT_a_beta_S2M_P2E</v>
      </c>
      <c r="C73" s="163" t="str">
        <f>'Hybrid - IP - Mirror - Stereo'!E73</f>
        <v>P9 - 5/13</v>
      </c>
      <c r="D73" t="str">
        <f>'Hybrid - IP - Mirror - Stereo'!F73</f>
        <v>51 - J13 - 6/5</v>
      </c>
      <c r="E73" t="str">
        <f>'Hybrid - IP - Mirror - Stereo'!L73</f>
        <v>4b</v>
      </c>
      <c r="F73" s="163" t="str">
        <f t="shared" si="3"/>
        <v>51 - J13 - 6/5   4b</v>
      </c>
      <c r="H73" s="163">
        <f>'Hybrid - IP - Mirror - Stereo'!N73</f>
        <v>7.6000000000000005</v>
      </c>
      <c r="I73" s="163">
        <f>'Hybrid - IP - Mirror - Stereo'!O73</f>
        <v>6.4</v>
      </c>
      <c r="K73" s="79"/>
      <c r="L73" s="2"/>
      <c r="M73" s="2"/>
    </row>
    <row r="74" spans="1:15" ht="45" customHeight="1" x14ac:dyDescent="0.25">
      <c r="A74" t="str">
        <f>'Hybrid - IP - Mirror - Stereo'!C74</f>
        <v>PT_a_beta_S2M_P3_LV_SRC/RET</v>
      </c>
      <c r="B74" s="14" t="str">
        <f t="shared" si="2"/>
        <v>PT_a_beta_S2M_P3</v>
      </c>
      <c r="C74" s="163" t="str">
        <f>'Hybrid - IP - Mirror - Stereo'!E74</f>
        <v>P9 - 6/14</v>
      </c>
      <c r="D74" t="str">
        <f>'Hybrid - IP - Mirror - Stereo'!F74</f>
        <v>49 - J13 - 6/5</v>
      </c>
      <c r="E74" t="str">
        <f>'Hybrid - IP - Mirror - Stereo'!L74</f>
        <v>4b</v>
      </c>
      <c r="F74" s="163" t="str">
        <f t="shared" si="3"/>
        <v>49 - J13 - 6/5   4b</v>
      </c>
      <c r="H74" s="163">
        <f>'Hybrid - IP - Mirror - Stereo'!N74</f>
        <v>7.6000000000000005</v>
      </c>
      <c r="I74" s="163">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3" t="str">
        <f>'Hybrid - IP - Mirror - Stereo'!E78</f>
        <v>P25 - 1/9</v>
      </c>
      <c r="D78" t="str">
        <f>'Hybrid - IP - Mirror - Stereo'!F78</f>
        <v>48 - J12 - 8/7</v>
      </c>
      <c r="E78" t="str">
        <f>'Hybrid - IP - Mirror - Stereo'!L78</f>
        <v>3c</v>
      </c>
      <c r="F78" s="163" t="str">
        <f t="shared" si="3"/>
        <v>48 - J12 - 8/7   3c</v>
      </c>
      <c r="H78" s="163" t="str">
        <f>'Hybrid - IP - Mirror - Stereo'!N78</f>
        <v>|7.6|</v>
      </c>
      <c r="I78" s="163">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3" t="str">
        <f>'Hybrid - IP - Mirror - Stereo'!E79</f>
        <v>P25 - 2/10</v>
      </c>
      <c r="D79" t="str">
        <f>'Hybrid - IP - Mirror - Stereo'!F79</f>
        <v>48 - J12 - 6/5</v>
      </c>
      <c r="E79" t="str">
        <f>'Hybrid - IP - Mirror - Stereo'!L79</f>
        <v>3c</v>
      </c>
      <c r="F79" s="163" t="str">
        <f t="shared" si="3"/>
        <v>48 - J12 - 6/5   3c</v>
      </c>
      <c r="H79" s="163" t="str">
        <f>'Hybrid - IP - Mirror - Stereo'!N79</f>
        <v>|7.6|</v>
      </c>
      <c r="I79" s="163">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3" t="str">
        <f>'Hybrid - IP - Mirror - Stereo'!E80</f>
        <v>P25 - 3/11</v>
      </c>
      <c r="D80" t="str">
        <f>'Hybrid - IP - Mirror - Stereo'!F80</f>
        <v>47 - J13 - 6/5</v>
      </c>
      <c r="E80" t="str">
        <f>'Hybrid - IP - Mirror - Stereo'!L80</f>
        <v>3c</v>
      </c>
      <c r="F80" s="163" t="str">
        <f t="shared" si="3"/>
        <v>47 - J13 - 6/5   3c</v>
      </c>
      <c r="H80" s="163" t="str">
        <f>'Hybrid - IP - Mirror - Stereo'!N80</f>
        <v>|7.6|</v>
      </c>
      <c r="I80" s="163">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3" t="str">
        <f>'Hybrid - IP - Mirror - Stereo'!E87</f>
        <v>P13 - 1/9</v>
      </c>
      <c r="D87" t="str">
        <f>'Hybrid - IP - Mirror - Stereo'!F87</f>
        <v>52 - J13 - 2/1</v>
      </c>
      <c r="E87" t="str">
        <f>'Hybrid - IP - Mirror - Stereo'!L87</f>
        <v>4b</v>
      </c>
      <c r="F87" s="163" t="str">
        <f t="shared" si="3"/>
        <v>52 - J13 - 2/1   4b</v>
      </c>
      <c r="H87" s="163">
        <f>'Hybrid - IP - Mirror - Stereo'!N87</f>
        <v>7.6000000000000005</v>
      </c>
      <c r="I87" s="163">
        <f>'Hybrid - IP - Mirror - Stereo'!O87</f>
        <v>6.4</v>
      </c>
      <c r="K87" s="79"/>
      <c r="L87" s="2"/>
      <c r="M87" s="2"/>
    </row>
    <row r="88" spans="1:13" ht="45" customHeight="1" x14ac:dyDescent="0.25">
      <c r="A88" t="str">
        <f>'Hybrid - IP - Mirror - Stereo'!C88</f>
        <v>PT_a_gamma_S0S_P2E_LV_SRC/RET</v>
      </c>
      <c r="B88" s="14" t="str">
        <f t="shared" si="2"/>
        <v>PT_a_gamma_S0S_P2E</v>
      </c>
      <c r="C88" s="163" t="str">
        <f>'Hybrid - IP - Mirror - Stereo'!E88</f>
        <v>P13 - 2/10</v>
      </c>
      <c r="D88" t="str">
        <f>'Hybrid - IP - Mirror - Stereo'!F88</f>
        <v>52 - J13 - 8/7</v>
      </c>
      <c r="E88" t="str">
        <f>'Hybrid - IP - Mirror - Stereo'!L88</f>
        <v>4b</v>
      </c>
      <c r="F88" s="163" t="str">
        <f t="shared" si="3"/>
        <v>52 - J13 - 8/7   4b</v>
      </c>
      <c r="H88" s="163">
        <f>'Hybrid - IP - Mirror - Stereo'!N88</f>
        <v>7.6000000000000005</v>
      </c>
      <c r="I88" s="163">
        <f>'Hybrid - IP - Mirror - Stereo'!O88</f>
        <v>6.4</v>
      </c>
      <c r="K88" s="79"/>
      <c r="L88" s="2"/>
      <c r="M88" s="2"/>
    </row>
    <row r="89" spans="1:13" ht="45" customHeight="1" x14ac:dyDescent="0.25">
      <c r="A89" t="str">
        <f>'Hybrid - IP - Mirror - Stereo'!C89</f>
        <v>PT_a_gamma_S0S_P3_LV_SRC/RET</v>
      </c>
      <c r="B89" s="14" t="str">
        <f t="shared" si="2"/>
        <v>PT_a_gamma_S0S_P3</v>
      </c>
      <c r="C89" s="163" t="str">
        <f>'Hybrid - IP - Mirror - Stereo'!E89</f>
        <v>P13 - 3/11</v>
      </c>
      <c r="D89" t="str">
        <f>'Hybrid - IP - Mirror - Stereo'!F89</f>
        <v>50 - J13 - 4/3</v>
      </c>
      <c r="E89" t="str">
        <f>'Hybrid - IP - Mirror - Stereo'!L89</f>
        <v>4b</v>
      </c>
      <c r="F89" s="163" t="str">
        <f t="shared" si="3"/>
        <v>50 - J13 - 4/3   4b</v>
      </c>
      <c r="H89" s="163">
        <f>'Hybrid - IP - Mirror - Stereo'!N89</f>
        <v>7.6000000000000005</v>
      </c>
      <c r="I89" s="163">
        <f>'Hybrid - IP - Mirror - Stereo'!O89</f>
        <v>6.4</v>
      </c>
      <c r="K89" s="79"/>
      <c r="L89" s="2"/>
      <c r="M89" s="2"/>
    </row>
    <row r="90" spans="1:13" ht="45" customHeight="1" x14ac:dyDescent="0.25">
      <c r="A90" t="str">
        <f>'Hybrid - IP - Mirror - Stereo'!C90</f>
        <v>PT_a_gamma_S0M_P1W_LV_SRC/RET</v>
      </c>
      <c r="B90" s="14" t="str">
        <f t="shared" si="2"/>
        <v>PT_a_gamma_S0M_P1W</v>
      </c>
      <c r="C90" s="163" t="str">
        <f>'Hybrid - IP - Mirror - Stereo'!E90</f>
        <v>P13 - 4/12</v>
      </c>
      <c r="D90" t="str">
        <f>'Hybrid - IP - Mirror - Stereo'!F90</f>
        <v>56 - J13 - 2/1</v>
      </c>
      <c r="E90" t="str">
        <f>'Hybrid - IP - Mirror - Stereo'!L90</f>
        <v>4b</v>
      </c>
      <c r="F90" s="163" t="str">
        <f t="shared" si="3"/>
        <v>56 - J13 - 2/1   4b</v>
      </c>
      <c r="H90" s="163">
        <f>'Hybrid - IP - Mirror - Stereo'!N90</f>
        <v>7.6000000000000005</v>
      </c>
      <c r="I90" s="163">
        <f>'Hybrid - IP - Mirror - Stereo'!O90</f>
        <v>6.4</v>
      </c>
      <c r="K90" s="79"/>
      <c r="L90" s="2"/>
      <c r="M90" s="2"/>
    </row>
    <row r="91" spans="1:13" ht="45" customHeight="1" x14ac:dyDescent="0.25">
      <c r="A91" t="str">
        <f>'Hybrid - IP - Mirror - Stereo'!C91</f>
        <v>PT_a_gamma_S0M_P2E_LV_SRC/RET</v>
      </c>
      <c r="B91" s="14" t="str">
        <f t="shared" si="2"/>
        <v>PT_a_gamma_S0M_P2E</v>
      </c>
      <c r="C91" s="163" t="str">
        <f>'Hybrid - IP - Mirror - Stereo'!E91</f>
        <v>P13 - 5/13</v>
      </c>
      <c r="D91" t="str">
        <f>'Hybrid - IP - Mirror - Stereo'!F91</f>
        <v>52 - J12 - 4/3</v>
      </c>
      <c r="E91" t="str">
        <f>'Hybrid - IP - Mirror - Stereo'!L91</f>
        <v>4b</v>
      </c>
      <c r="F91" s="163" t="str">
        <f t="shared" si="3"/>
        <v>52 - J12 - 4/3   4b</v>
      </c>
      <c r="H91" s="163">
        <f>'Hybrid - IP - Mirror - Stereo'!N91</f>
        <v>7.6000000000000005</v>
      </c>
      <c r="I91" s="163">
        <f>'Hybrid - IP - Mirror - Stereo'!O91</f>
        <v>6.4</v>
      </c>
      <c r="K91" s="79"/>
      <c r="L91" s="2"/>
      <c r="M91" s="2"/>
    </row>
    <row r="92" spans="1:13" ht="45" customHeight="1" x14ac:dyDescent="0.25">
      <c r="A92" t="str">
        <f>'Hybrid - IP - Mirror - Stereo'!C92</f>
        <v>PT_a_gamma_S0M_P3_LV_SRC/RET</v>
      </c>
      <c r="B92" s="14" t="str">
        <f t="shared" si="2"/>
        <v>PT_a_gamma_S0M_P3</v>
      </c>
      <c r="C92" s="163" t="str">
        <f>'Hybrid - IP - Mirror - Stereo'!E92</f>
        <v>P13 - 6/14</v>
      </c>
      <c r="D92" t="str">
        <f>'Hybrid - IP - Mirror - Stereo'!F92</f>
        <v>50 - J13 - 8/7</v>
      </c>
      <c r="E92" t="str">
        <f>'Hybrid - IP - Mirror - Stereo'!L92</f>
        <v>4b</v>
      </c>
      <c r="F92" s="163" t="str">
        <f t="shared" si="3"/>
        <v>50 - J13 - 8/7   4b</v>
      </c>
      <c r="H92" s="163">
        <f>'Hybrid - IP - Mirror - Stereo'!N92</f>
        <v>7.6000000000000005</v>
      </c>
      <c r="I92" s="163">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3" t="str">
        <f>'Hybrid - IP - Mirror - Stereo'!E96</f>
        <v>P14 - 1/9</v>
      </c>
      <c r="D96" t="str">
        <f>'Hybrid - IP - Mirror - Stereo'!F96</f>
        <v>52 - J13 - 6/5</v>
      </c>
      <c r="E96" t="str">
        <f>'Hybrid - IP - Mirror - Stereo'!L96</f>
        <v>4b</v>
      </c>
      <c r="F96" s="163" t="str">
        <f t="shared" si="3"/>
        <v>52 - J13 - 6/5   4b</v>
      </c>
      <c r="H96" s="163">
        <f>'Hybrid - IP - Mirror - Stereo'!N96</f>
        <v>7.6000000000000005</v>
      </c>
      <c r="I96" s="163">
        <f>'Hybrid - IP - Mirror - Stereo'!O96</f>
        <v>6.4</v>
      </c>
      <c r="K96" s="79"/>
      <c r="L96" s="2"/>
      <c r="M96" s="2"/>
    </row>
    <row r="97" spans="1:13" ht="45" customHeight="1" x14ac:dyDescent="0.25">
      <c r="A97" t="str">
        <f>'Hybrid - IP - Mirror - Stereo'!C97</f>
        <v>PT_a_gamma_S1S_P2E_LV_SRC/RET</v>
      </c>
      <c r="B97" s="14" t="str">
        <f t="shared" si="2"/>
        <v>PT_a_gamma_S1S_P2E</v>
      </c>
      <c r="C97" s="163" t="str">
        <f>'Hybrid - IP - Mirror - Stereo'!E97</f>
        <v>P14 - 2/10</v>
      </c>
      <c r="D97" t="str">
        <f>'Hybrid - IP - Mirror - Stereo'!F97</f>
        <v>50 - J13 - 2/1</v>
      </c>
      <c r="E97" t="str">
        <f>'Hybrid - IP - Mirror - Stereo'!L97</f>
        <v>4b</v>
      </c>
      <c r="F97" s="163" t="str">
        <f t="shared" si="3"/>
        <v>50 - J13 - 2/1   4b</v>
      </c>
      <c r="H97" s="163">
        <f>'Hybrid - IP - Mirror - Stereo'!N97</f>
        <v>7.6000000000000005</v>
      </c>
      <c r="I97" s="163">
        <f>'Hybrid - IP - Mirror - Stereo'!O97</f>
        <v>6.4</v>
      </c>
      <c r="K97" s="79"/>
      <c r="L97" s="2"/>
      <c r="M97" s="2"/>
    </row>
    <row r="98" spans="1:13" ht="45" customHeight="1" x14ac:dyDescent="0.25">
      <c r="A98" t="str">
        <f>'Hybrid - IP - Mirror - Stereo'!C98</f>
        <v>PT_a_gamma_S1S_P3_LV_SRC/RET</v>
      </c>
      <c r="B98" s="14" t="str">
        <f t="shared" si="2"/>
        <v>PT_a_gamma_S1S_P3</v>
      </c>
      <c r="C98" s="163" t="str">
        <f>'Hybrid - IP - Mirror - Stereo'!E98</f>
        <v>P14 - 3/11</v>
      </c>
      <c r="D98" t="str">
        <f>'Hybrid - IP - Mirror - Stereo'!F98</f>
        <v>48 - J13 - 4/3</v>
      </c>
      <c r="E98" t="str">
        <f>'Hybrid - IP - Mirror - Stereo'!L98</f>
        <v>3d</v>
      </c>
      <c r="F98" s="163" t="str">
        <f t="shared" si="3"/>
        <v>48 - J13 - 4/3   3d</v>
      </c>
      <c r="H98" s="163">
        <f>'Hybrid - IP - Mirror - Stereo'!N98</f>
        <v>7.2</v>
      </c>
      <c r="I98" s="163">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3" t="str">
        <f>'Hybrid - IP - Mirror - Stereo'!E99</f>
        <v>P14 - 4/12</v>
      </c>
      <c r="D99" t="str">
        <f>'Hybrid - IP - Mirror - Stereo'!F99</f>
        <v>56 - J13 - 8/7</v>
      </c>
      <c r="E99" t="str">
        <f>'Hybrid - IP - Mirror - Stereo'!L99</f>
        <v>4b</v>
      </c>
      <c r="F99" s="163" t="str">
        <f t="shared" si="3"/>
        <v>56 - J13 - 8/7   4b</v>
      </c>
      <c r="H99" s="163">
        <f>'Hybrid - IP - Mirror - Stereo'!N99</f>
        <v>7.6000000000000005</v>
      </c>
      <c r="I99" s="163">
        <f>'Hybrid - IP - Mirror - Stereo'!O99</f>
        <v>6.4</v>
      </c>
      <c r="K99" s="79"/>
      <c r="L99" s="2"/>
      <c r="M99" s="2"/>
    </row>
    <row r="100" spans="1:13" ht="45" customHeight="1" x14ac:dyDescent="0.25">
      <c r="A100" t="str">
        <f>'Hybrid - IP - Mirror - Stereo'!C100</f>
        <v>PT_a_gamma_S1M_P2E_LV_SRC/RET</v>
      </c>
      <c r="B100" s="14" t="str">
        <f t="shared" si="2"/>
        <v>PT_a_gamma_S1M_P2E</v>
      </c>
      <c r="C100" s="163" t="str">
        <f>'Hybrid - IP - Mirror - Stereo'!E100</f>
        <v>P14 - 5/13</v>
      </c>
      <c r="D100" t="str">
        <f>'Hybrid - IP - Mirror - Stereo'!F100</f>
        <v>52 - J13 - 4/3</v>
      </c>
      <c r="E100" t="str">
        <f>'Hybrid - IP - Mirror - Stereo'!L100</f>
        <v>4b</v>
      </c>
      <c r="F100" s="163" t="str">
        <f t="shared" si="3"/>
        <v>52 - J13 - 4/3   4b</v>
      </c>
      <c r="H100" s="163">
        <f>'Hybrid - IP - Mirror - Stereo'!N100</f>
        <v>7.6000000000000005</v>
      </c>
      <c r="I100" s="163">
        <f>'Hybrid - IP - Mirror - Stereo'!O100</f>
        <v>6.4</v>
      </c>
      <c r="K100" s="79"/>
      <c r="L100" s="2"/>
      <c r="M100" s="2"/>
    </row>
    <row r="101" spans="1:13" ht="45" customHeight="1" x14ac:dyDescent="0.25">
      <c r="A101" t="str">
        <f>'Hybrid - IP - Mirror - Stereo'!C101</f>
        <v>PT_a_gamma_S1M_P3_LV_SRC/RET</v>
      </c>
      <c r="B101" s="14" t="str">
        <f t="shared" si="2"/>
        <v>PT_a_gamma_S1M_P3</v>
      </c>
      <c r="C101" s="163" t="str">
        <f>'Hybrid - IP - Mirror - Stereo'!E101</f>
        <v>P14 - 6/14</v>
      </c>
      <c r="D101" t="str">
        <f>'Hybrid - IP - Mirror - Stereo'!F101</f>
        <v>50 - J13 - 6/5</v>
      </c>
      <c r="E101" t="str">
        <f>'Hybrid - IP - Mirror - Stereo'!L101</f>
        <v>4b</v>
      </c>
      <c r="F101" s="163" t="str">
        <f t="shared" si="3"/>
        <v>50 - J13 - 6/5   4b</v>
      </c>
      <c r="H101" s="163">
        <f>'Hybrid - IP - Mirror - Stereo'!N101</f>
        <v>7.6000000000000005</v>
      </c>
      <c r="I101" s="163">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3" t="str">
        <f>'Hybrid - IP - Mirror - Stereo'!E107</f>
        <v>P31 - 1/9</v>
      </c>
      <c r="D107" t="str">
        <f>'Hybrid - IP - Mirror - Stereo'!F107</f>
        <v>48 - J13 - 8/7</v>
      </c>
      <c r="E107" t="str">
        <f>'Hybrid - IP - Mirror - Stereo'!L107</f>
        <v>3c</v>
      </c>
      <c r="F107" s="163" t="str">
        <f t="shared" si="3"/>
        <v>48 - J13 - 8/7   3c</v>
      </c>
      <c r="H107" s="163" t="str">
        <f>'Hybrid - IP - Mirror - Stereo'!N107</f>
        <v>|7.6|</v>
      </c>
      <c r="I107" s="163">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3" t="str">
        <f>'Hybrid - IP - Mirror - Stereo'!E108</f>
        <v>P31 - 2/10</v>
      </c>
      <c r="D108" t="str">
        <f>'Hybrid - IP - Mirror - Stereo'!F108</f>
        <v>48 - J13 - 6/5</v>
      </c>
      <c r="E108" t="str">
        <f>'Hybrid - IP - Mirror - Stereo'!L108</f>
        <v>3c</v>
      </c>
      <c r="F108" s="163" t="str">
        <f t="shared" si="3"/>
        <v>48 - J13 - 6/5   3c</v>
      </c>
      <c r="H108" s="163" t="str">
        <f>'Hybrid - IP - Mirror - Stereo'!N108</f>
        <v>|7.6|</v>
      </c>
      <c r="I108" s="163">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zoomScale="85" zoomScaleNormal="85" workbookViewId="0">
      <selection activeCell="U36" sqref="U36"/>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336" t="s">
        <v>1391</v>
      </c>
      <c r="L1" s="337" t="s">
        <v>1434</v>
      </c>
      <c r="M1" s="338" t="s">
        <v>1390</v>
      </c>
    </row>
    <row r="2" spans="3:24" ht="23.25" customHeight="1" x14ac:dyDescent="0.3">
      <c r="C2" s="354" t="s">
        <v>818</v>
      </c>
      <c r="D2" s="354"/>
      <c r="E2" s="354"/>
      <c r="F2" s="354"/>
      <c r="G2" s="21" t="s">
        <v>1363</v>
      </c>
      <c r="H2" s="336"/>
      <c r="I2" s="339" t="s">
        <v>1389</v>
      </c>
      <c r="J2" s="339"/>
      <c r="K2" s="339"/>
      <c r="L2" s="337"/>
      <c r="M2" s="337"/>
      <c r="N2" s="14" t="s">
        <v>1362</v>
      </c>
      <c r="O2" s="14" t="s">
        <v>1366</v>
      </c>
      <c r="P2" s="64" t="str">
        <f>N2</f>
        <v>A-bot</v>
      </c>
      <c r="R2" s="64" t="str">
        <f>O2</f>
        <v>C-top</v>
      </c>
      <c r="U2" s="1" t="s">
        <v>1282</v>
      </c>
      <c r="V2"/>
    </row>
    <row r="3" spans="3:24" ht="63.75" customHeight="1" x14ac:dyDescent="0.25">
      <c r="C3" s="50" t="s">
        <v>237</v>
      </c>
      <c r="D3" s="50" t="s">
        <v>238</v>
      </c>
      <c r="E3" s="138" t="s">
        <v>239</v>
      </c>
      <c r="F3" s="138" t="s">
        <v>240</v>
      </c>
      <c r="H3" s="336"/>
      <c r="L3" s="337"/>
      <c r="M3" s="337"/>
      <c r="N3" s="14" t="s">
        <v>1386</v>
      </c>
      <c r="O3" s="14" t="s">
        <v>1386</v>
      </c>
      <c r="P3" s="21" t="s">
        <v>1386</v>
      </c>
      <c r="Q3" s="14" t="s">
        <v>1387</v>
      </c>
      <c r="R3" s="21" t="s">
        <v>1388</v>
      </c>
      <c r="S3" s="14" t="s">
        <v>1387</v>
      </c>
      <c r="U3" s="2" t="s">
        <v>546</v>
      </c>
      <c r="V3" t="b">
        <v>1</v>
      </c>
    </row>
    <row r="4" spans="3:24" x14ac:dyDescent="0.25">
      <c r="C4" s="256" t="s">
        <v>569</v>
      </c>
      <c r="D4" s="257" t="s">
        <v>44</v>
      </c>
      <c r="E4" s="257" t="s">
        <v>243</v>
      </c>
      <c r="F4" s="299" t="s">
        <v>723</v>
      </c>
      <c r="G4" s="65" t="str">
        <f>IF(LEFT(F4,3)="2.5", MID(F4,7,2),LEFT(F4,2))</f>
        <v>44</v>
      </c>
      <c r="H4" s="14" t="s">
        <v>1379</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545</v>
      </c>
      <c r="V4" s="2" t="s">
        <v>553</v>
      </c>
    </row>
    <row r="5" spans="3:24" x14ac:dyDescent="0.25">
      <c r="C5" s="260" t="s">
        <v>569</v>
      </c>
      <c r="D5" s="261" t="s">
        <v>44</v>
      </c>
      <c r="E5" s="261" t="s">
        <v>243</v>
      </c>
      <c r="F5" s="262" t="s">
        <v>1253</v>
      </c>
      <c r="G5" s="65" t="str">
        <f t="shared" ref="G5:G68" si="0">IF(LEFT(F5,3)="2.5", MID(F5,7,2),LEFT(F5,2))</f>
        <v>44</v>
      </c>
      <c r="H5" s="2" t="s">
        <v>1379</v>
      </c>
      <c r="I5" s="79"/>
      <c r="J5" s="2"/>
      <c r="K5" s="2"/>
      <c r="L5" s="14" t="str" cm="1">
        <f t="array" ref="L5">INDEX(Cable_L!$B$3:$B$77,MATCH(1,COUNTIFS($G5,Cable_L!$A$3:$A$77,$H5,Cable_L!$C$3:$C$77),0))</f>
        <v>4b</v>
      </c>
      <c r="M5" s="21" t="str">
        <v>41</v>
      </c>
      <c r="U5" s="63" t="s">
        <v>547</v>
      </c>
      <c r="V5" s="63" t="s">
        <v>553</v>
      </c>
      <c r="X5" s="32" t="s">
        <v>1283</v>
      </c>
    </row>
    <row r="6" spans="3:24" x14ac:dyDescent="0.25">
      <c r="C6" s="258" t="s">
        <v>570</v>
      </c>
      <c r="D6" s="259" t="s">
        <v>543</v>
      </c>
      <c r="E6" s="259" t="s">
        <v>246</v>
      </c>
      <c r="F6" s="300" t="s">
        <v>721</v>
      </c>
      <c r="G6" s="65" t="str">
        <f t="shared" si="0"/>
        <v>43</v>
      </c>
      <c r="H6" s="2" t="s">
        <v>1379</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row>
    <row r="7" spans="3:24" x14ac:dyDescent="0.25">
      <c r="C7" s="260" t="s">
        <v>570</v>
      </c>
      <c r="D7" s="261" t="s">
        <v>543</v>
      </c>
      <c r="E7" s="261" t="s">
        <v>246</v>
      </c>
      <c r="F7" s="262" t="s">
        <v>1248</v>
      </c>
      <c r="G7" s="65" t="str">
        <f t="shared" si="0"/>
        <v>43</v>
      </c>
      <c r="H7" s="2" t="s">
        <v>1379</v>
      </c>
      <c r="I7" s="79"/>
      <c r="J7" s="2"/>
      <c r="K7" s="2"/>
      <c r="L7" s="14" t="str" cm="1">
        <f t="array" ref="L7">INDEX(Cable_L!$B$3:$B$77,MATCH(1,COUNTIFS($G7,Cable_L!$A$3:$A$77,$H7,Cable_L!$C$3:$C$77),0))</f>
        <v>4b</v>
      </c>
      <c r="M7" s="21" t="str">
        <v>44</v>
      </c>
      <c r="U7" s="63" t="s">
        <v>549</v>
      </c>
      <c r="V7" s="63" t="s">
        <v>553</v>
      </c>
      <c r="X7" s="32" t="s">
        <v>1283</v>
      </c>
    </row>
    <row r="8" spans="3:24" x14ac:dyDescent="0.25">
      <c r="C8" s="258" t="s">
        <v>571</v>
      </c>
      <c r="D8" s="301" t="s">
        <v>52</v>
      </c>
      <c r="E8" s="259" t="s">
        <v>249</v>
      </c>
      <c r="F8" s="300" t="s">
        <v>691</v>
      </c>
      <c r="G8" s="65" t="str">
        <f t="shared" si="0"/>
        <v>39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4" x14ac:dyDescent="0.25">
      <c r="C9" s="258" t="s">
        <v>573</v>
      </c>
      <c r="D9" s="259" t="s">
        <v>56</v>
      </c>
      <c r="E9" s="259" t="s">
        <v>252</v>
      </c>
      <c r="F9" s="300" t="s">
        <v>725</v>
      </c>
      <c r="G9" s="65" t="str">
        <f t="shared" si="0"/>
        <v>44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row>
    <row r="10" spans="3:24" x14ac:dyDescent="0.25">
      <c r="C10" s="260" t="s">
        <v>573</v>
      </c>
      <c r="D10" s="261" t="s">
        <v>56</v>
      </c>
      <c r="E10" s="261" t="s">
        <v>252</v>
      </c>
      <c r="F10" s="262" t="s">
        <v>1255</v>
      </c>
      <c r="G10" s="65" t="str">
        <f t="shared" si="0"/>
        <v>44</v>
      </c>
      <c r="H10" s="2" t="s">
        <v>1379</v>
      </c>
      <c r="I10" s="79"/>
      <c r="J10" s="2"/>
      <c r="K10" s="2"/>
      <c r="L10" s="14" t="str" cm="1">
        <f t="array" ref="L10">INDEX(Cable_L!$B$3:$B$77,MATCH(1,COUNTIFS($G10,Cable_L!$A$3:$A$77,$H10,Cable_L!$C$3:$C$77),0))</f>
        <v>4b</v>
      </c>
      <c r="U10" s="2"/>
      <c r="V10"/>
      <c r="X10" s="32" t="s">
        <v>1283</v>
      </c>
    </row>
    <row r="11" spans="3:24" x14ac:dyDescent="0.25">
      <c r="C11" s="258" t="s">
        <v>574</v>
      </c>
      <c r="D11" s="259" t="s">
        <v>60</v>
      </c>
      <c r="E11" s="259" t="s">
        <v>255</v>
      </c>
      <c r="F11" s="300" t="s">
        <v>707</v>
      </c>
      <c r="G11" s="65" t="str">
        <f t="shared" si="0"/>
        <v>41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4" x14ac:dyDescent="0.25">
      <c r="C12" s="258" t="s">
        <v>575</v>
      </c>
      <c r="D12" s="259" t="s">
        <v>64</v>
      </c>
      <c r="E12" s="259" t="s">
        <v>258</v>
      </c>
      <c r="F12" s="300" t="s">
        <v>689</v>
      </c>
      <c r="G12" s="65" t="str">
        <f t="shared" si="0"/>
        <v>39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258" t="s">
        <v>572</v>
      </c>
      <c r="D13" s="259" t="s">
        <v>96</v>
      </c>
      <c r="E13" s="259" t="s">
        <v>320</v>
      </c>
      <c r="F13" s="300" t="s">
        <v>724</v>
      </c>
      <c r="G13" s="65" t="str">
        <f t="shared" si="0"/>
        <v>44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25">
      <c r="C14" s="260" t="s">
        <v>572</v>
      </c>
      <c r="D14" s="261" t="s">
        <v>96</v>
      </c>
      <c r="E14" s="261" t="s">
        <v>320</v>
      </c>
      <c r="F14" s="262" t="s">
        <v>1252</v>
      </c>
      <c r="G14" s="65" t="str">
        <f t="shared" si="0"/>
        <v>44</v>
      </c>
      <c r="H14" s="2" t="s">
        <v>1379</v>
      </c>
      <c r="I14" s="79"/>
      <c r="J14" s="2"/>
      <c r="K14" s="2"/>
      <c r="L14" s="14" t="str" cm="1">
        <f t="array" ref="L14">INDEX(Cable_L!$B$3:$B$77,MATCH(1,COUNTIFS($G14,Cable_L!$A$3:$A$77,$H14,Cable_L!$C$3:$C$77),0))</f>
        <v>4b</v>
      </c>
      <c r="U14" s="62" t="s">
        <v>1384</v>
      </c>
      <c r="X14" s="32" t="s">
        <v>1283</v>
      </c>
    </row>
    <row r="15" spans="3:24" x14ac:dyDescent="0.25">
      <c r="C15" s="258" t="s">
        <v>576</v>
      </c>
      <c r="D15" s="259" t="s">
        <v>100</v>
      </c>
      <c r="E15" s="259" t="s">
        <v>666</v>
      </c>
      <c r="F15" s="300" t="s">
        <v>726</v>
      </c>
      <c r="G15" s="65" t="str">
        <f t="shared" si="0"/>
        <v>44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25">
      <c r="C16" s="287" t="s">
        <v>576</v>
      </c>
      <c r="D16" s="288" t="s">
        <v>100</v>
      </c>
      <c r="E16" s="288" t="s">
        <v>666</v>
      </c>
      <c r="F16" s="289" t="s">
        <v>1254</v>
      </c>
      <c r="G16" s="65" t="str">
        <f t="shared" si="0"/>
        <v>44</v>
      </c>
      <c r="H16" s="2" t="s">
        <v>1379</v>
      </c>
      <c r="I16" s="79"/>
      <c r="J16" s="2"/>
      <c r="K16" s="2"/>
      <c r="L16" s="14" t="str" cm="1">
        <f t="array" ref="L16">INDEX(Cable_L!$B$3:$B$77,MATCH(1,COUNTIFS($G16,Cable_L!$A$3:$A$77,$H16,Cable_L!$C$3:$C$77),0))</f>
        <v>4b</v>
      </c>
      <c r="X16" s="32" t="s">
        <v>1283</v>
      </c>
    </row>
    <row r="17" spans="3:24" x14ac:dyDescent="0.25">
      <c r="C17" s="259"/>
      <c r="D17" s="259"/>
      <c r="E17" s="259"/>
      <c r="F17" s="259"/>
      <c r="G17" s="65" t="str">
        <f t="shared" si="0"/>
        <v/>
      </c>
      <c r="H17" s="2"/>
      <c r="I17" s="2"/>
      <c r="J17" s="2"/>
      <c r="K17" s="2"/>
      <c r="X17" s="32"/>
    </row>
    <row r="18" spans="3:24" x14ac:dyDescent="0.25">
      <c r="C18" s="256" t="s">
        <v>564</v>
      </c>
      <c r="D18" s="257" t="s">
        <v>542</v>
      </c>
      <c r="E18" s="257" t="s">
        <v>261</v>
      </c>
      <c r="F18" s="299" t="s">
        <v>722</v>
      </c>
      <c r="G18" s="65" t="str">
        <f t="shared" si="0"/>
        <v>43</v>
      </c>
      <c r="H18" s="2" t="s">
        <v>1379</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COUNTIF(O18:O25,R18)</f>
        <v>5</v>
      </c>
    </row>
    <row r="19" spans="3:24" x14ac:dyDescent="0.25">
      <c r="C19" s="260" t="s">
        <v>564</v>
      </c>
      <c r="D19" s="259" t="s">
        <v>542</v>
      </c>
      <c r="E19" s="261" t="s">
        <v>261</v>
      </c>
      <c r="F19" s="262" t="s">
        <v>1251</v>
      </c>
      <c r="G19" s="65" t="str">
        <f t="shared" si="0"/>
        <v>43</v>
      </c>
      <c r="H19" s="2" t="s">
        <v>1379</v>
      </c>
      <c r="I19" s="79"/>
      <c r="J19" s="2"/>
      <c r="K19" s="2"/>
      <c r="L19" s="14" t="str" cm="1">
        <f t="array" ref="L19">INDEX(Cable_L!$B$3:$B$77,MATCH(1,COUNTIFS($G19,Cable_L!$A$3:$A$77,$H19,Cable_L!$C$3:$C$77),0))</f>
        <v>4b</v>
      </c>
      <c r="M19" s="21" t="str">
        <v>39</v>
      </c>
      <c r="P19" s="21">
        <v>7.2</v>
      </c>
      <c r="Q19" s="14">
        <f>COUNTIF(N19:N26,P19)</f>
        <v>1</v>
      </c>
      <c r="R19" s="21">
        <v>6.8000000000000007</v>
      </c>
      <c r="S19" s="14">
        <f>COUNTIF(O19:O29,R19)</f>
        <v>1</v>
      </c>
      <c r="X19" s="32" t="s">
        <v>1283</v>
      </c>
    </row>
    <row r="20" spans="3:24" x14ac:dyDescent="0.25">
      <c r="C20" s="258" t="s">
        <v>565</v>
      </c>
      <c r="D20" s="259" t="s">
        <v>541</v>
      </c>
      <c r="E20" s="259" t="s">
        <v>264</v>
      </c>
      <c r="F20" s="300"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4" x14ac:dyDescent="0.25">
      <c r="C21" s="258" t="s">
        <v>566</v>
      </c>
      <c r="D21" s="259" t="s">
        <v>539</v>
      </c>
      <c r="E21" s="259" t="s">
        <v>267</v>
      </c>
      <c r="F21" s="300"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258" t="s">
        <v>561</v>
      </c>
      <c r="D22" s="259" t="s">
        <v>32</v>
      </c>
      <c r="E22" s="259" t="s">
        <v>270</v>
      </c>
      <c r="F22" s="300" t="s">
        <v>727</v>
      </c>
      <c r="G22" s="65" t="str">
        <f t="shared" si="0"/>
        <v>45</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25">
      <c r="C23" s="260" t="s">
        <v>561</v>
      </c>
      <c r="D23" s="261" t="s">
        <v>32</v>
      </c>
      <c r="E23" s="261" t="s">
        <v>270</v>
      </c>
      <c r="F23" s="262" t="s">
        <v>1257</v>
      </c>
      <c r="G23" s="65" t="str">
        <f t="shared" si="0"/>
        <v>45</v>
      </c>
      <c r="H23" s="2" t="s">
        <v>1379</v>
      </c>
      <c r="I23" s="79"/>
      <c r="J23" s="2"/>
      <c r="K23" s="2"/>
      <c r="L23" s="14" t="str" cm="1">
        <f t="array" ref="L23">INDEX(Cable_L!$B$3:$B$77,MATCH(1,COUNTIFS($G23,Cable_L!$A$3:$A$77,$H23,Cable_L!$C$3:$C$77),0))</f>
        <v>4b</v>
      </c>
      <c r="X23" s="32" t="s">
        <v>1283</v>
      </c>
    </row>
    <row r="24" spans="3:24" x14ac:dyDescent="0.25">
      <c r="C24" s="258" t="s">
        <v>562</v>
      </c>
      <c r="D24" s="259" t="s">
        <v>36</v>
      </c>
      <c r="E24" s="259" t="s">
        <v>273</v>
      </c>
      <c r="F24" s="300" t="s">
        <v>492</v>
      </c>
      <c r="G24" s="65" t="str">
        <f t="shared" si="0"/>
        <v>41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258" t="s">
        <v>563</v>
      </c>
      <c r="D25" s="259" t="s">
        <v>40</v>
      </c>
      <c r="E25" s="259" t="s">
        <v>276</v>
      </c>
      <c r="F25" s="300" t="s">
        <v>690</v>
      </c>
      <c r="G25" s="65" t="str">
        <f t="shared" si="0"/>
        <v>39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258" t="s">
        <v>568</v>
      </c>
      <c r="D26" s="259" t="s">
        <v>667</v>
      </c>
      <c r="E26" s="259" t="s">
        <v>308</v>
      </c>
      <c r="F26" s="300" t="s">
        <v>720</v>
      </c>
      <c r="G26" s="65" t="str">
        <f t="shared" si="0"/>
        <v>43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25">
      <c r="C27" s="260" t="s">
        <v>568</v>
      </c>
      <c r="D27" s="261" t="s">
        <v>667</v>
      </c>
      <c r="E27" s="261" t="s">
        <v>308</v>
      </c>
      <c r="F27" s="262" t="s">
        <v>1249</v>
      </c>
      <c r="G27" s="65" t="str">
        <f t="shared" si="0"/>
        <v>43</v>
      </c>
      <c r="H27" s="2" t="s">
        <v>1379</v>
      </c>
      <c r="I27" s="79"/>
      <c r="J27" s="2"/>
      <c r="K27" s="2"/>
      <c r="L27" s="14" t="str" cm="1">
        <f t="array" ref="L27">INDEX(Cable_L!$B$3:$B$77,MATCH(1,COUNTIFS($G27,Cable_L!$A$3:$A$77,$H27,Cable_L!$C$3:$C$77),0))</f>
        <v>4b</v>
      </c>
      <c r="X27" s="32" t="s">
        <v>1283</v>
      </c>
    </row>
    <row r="28" spans="3:24" x14ac:dyDescent="0.25">
      <c r="C28" s="258" t="s">
        <v>560</v>
      </c>
      <c r="D28" s="259" t="s">
        <v>92</v>
      </c>
      <c r="E28" s="259" t="s">
        <v>311</v>
      </c>
      <c r="F28" s="300" t="s">
        <v>728</v>
      </c>
      <c r="G28" s="65" t="str">
        <f t="shared" si="0"/>
        <v>45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25">
      <c r="C29" s="287" t="s">
        <v>560</v>
      </c>
      <c r="D29" s="288" t="s">
        <v>92</v>
      </c>
      <c r="E29" s="288" t="s">
        <v>311</v>
      </c>
      <c r="F29" s="289" t="s">
        <v>1256</v>
      </c>
      <c r="G29" s="65" t="str">
        <f t="shared" si="0"/>
        <v>45</v>
      </c>
      <c r="H29" s="2" t="s">
        <v>1379</v>
      </c>
      <c r="I29" s="79"/>
      <c r="J29" s="2"/>
      <c r="K29" s="2"/>
      <c r="L29" s="14" t="str" cm="1">
        <f t="array" ref="L29">INDEX(Cable_L!$B$3:$B$77,MATCH(1,COUNTIFS($G29,Cable_L!$A$3:$A$77,$H29,Cable_L!$C$3:$C$77),0))</f>
        <v>4b</v>
      </c>
      <c r="X29" s="32" t="s">
        <v>1283</v>
      </c>
    </row>
    <row r="30" spans="3:24" x14ac:dyDescent="0.25">
      <c r="C30" s="259"/>
      <c r="D30" s="259"/>
      <c r="E30" s="259"/>
      <c r="F30" s="259"/>
      <c r="G30" s="65" t="str">
        <f t="shared" si="0"/>
        <v/>
      </c>
      <c r="H30" s="2"/>
      <c r="I30" s="2"/>
      <c r="J30" s="2"/>
      <c r="K30" s="2"/>
      <c r="X30" s="32"/>
    </row>
    <row r="31" spans="3:24" x14ac:dyDescent="0.25">
      <c r="C31" s="256" t="s">
        <v>557</v>
      </c>
      <c r="D31" s="257" t="s">
        <v>1</v>
      </c>
      <c r="E31" s="257" t="s">
        <v>279</v>
      </c>
      <c r="F31" s="299" t="s">
        <v>705</v>
      </c>
      <c r="G31" s="65" t="str">
        <f t="shared" si="0"/>
        <v>41</v>
      </c>
      <c r="H31" s="2" t="s">
        <v>1379</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_xlfn._xlws.FILTER(_xlfn.UNIQUE(N31:N38),_xlfn.UNIQUE(N31:N38)&lt;&gt;"")</f>
        <v>7.6000000000000005</v>
      </c>
      <c r="Q31" s="14">
        <f>COUNTIF(N31:N38,P31)</f>
        <v>6</v>
      </c>
      <c r="R31" s="21" cm="1">
        <f t="array" ref="R31">_xlfn._xlws.FILTER(_xlfn.UNIQUE(O31:O38),_xlfn.UNIQUE(O31:O38)&lt;&gt;"")</f>
        <v>6.4</v>
      </c>
      <c r="S31" s="14">
        <f>COUNTIF(O31:O38,R31)</f>
        <v>6</v>
      </c>
    </row>
    <row r="32" spans="3:24" x14ac:dyDescent="0.25">
      <c r="C32" s="258" t="s">
        <v>558</v>
      </c>
      <c r="D32" s="259" t="s">
        <v>5</v>
      </c>
      <c r="E32" s="259" t="s">
        <v>282</v>
      </c>
      <c r="F32" s="300" t="s">
        <v>695</v>
      </c>
      <c r="G32" s="65" t="str">
        <f t="shared" si="0"/>
        <v>39</v>
      </c>
      <c r="H32" s="2" t="s">
        <v>1379</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row>
    <row r="33" spans="3:24" x14ac:dyDescent="0.25">
      <c r="C33" s="258" t="s">
        <v>406</v>
      </c>
      <c r="D33" s="259"/>
      <c r="E33" s="259" t="s">
        <v>285</v>
      </c>
      <c r="F33" s="300"/>
      <c r="G33" s="65" t="str">
        <f t="shared" si="0"/>
        <v/>
      </c>
      <c r="H33" s="2"/>
      <c r="I33" s="79"/>
      <c r="J33" s="2"/>
      <c r="K33" s="2"/>
      <c r="M33" s="21" t="str">
        <v>41</v>
      </c>
    </row>
    <row r="34" spans="3:24" x14ac:dyDescent="0.25">
      <c r="C34" s="258" t="s">
        <v>554</v>
      </c>
      <c r="D34" s="259" t="s">
        <v>9</v>
      </c>
      <c r="E34" s="259" t="s">
        <v>288</v>
      </c>
      <c r="F34" s="300" t="s">
        <v>729</v>
      </c>
      <c r="G34" s="65" t="str">
        <f t="shared" si="0"/>
        <v>45</v>
      </c>
      <c r="H34" s="2" t="s">
        <v>1379</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258" t="s">
        <v>555</v>
      </c>
      <c r="D35" s="259" t="s">
        <v>13</v>
      </c>
      <c r="E35" s="259" t="s">
        <v>291</v>
      </c>
      <c r="F35" s="300" t="s">
        <v>706</v>
      </c>
      <c r="G35" s="65" t="str">
        <f t="shared" si="0"/>
        <v>41</v>
      </c>
      <c r="H35" s="2" t="s">
        <v>1379</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258" t="s">
        <v>556</v>
      </c>
      <c r="D36" s="259" t="s">
        <v>17</v>
      </c>
      <c r="E36" s="259" t="s">
        <v>294</v>
      </c>
      <c r="F36" s="300" t="s">
        <v>693</v>
      </c>
      <c r="G36" s="65" t="str">
        <f t="shared" si="0"/>
        <v>39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258" t="s">
        <v>567</v>
      </c>
      <c r="D37" s="290" t="s">
        <v>544</v>
      </c>
      <c r="E37" s="259" t="s">
        <v>314</v>
      </c>
      <c r="F37" s="300" t="s">
        <v>808</v>
      </c>
      <c r="G37" s="65" t="str">
        <f t="shared" si="0"/>
        <v>43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25">
      <c r="C38" s="260" t="s">
        <v>567</v>
      </c>
      <c r="D38" s="290" t="s">
        <v>544</v>
      </c>
      <c r="E38" s="261" t="s">
        <v>314</v>
      </c>
      <c r="F38" s="262" t="s">
        <v>1250</v>
      </c>
      <c r="G38" s="65" t="str">
        <f t="shared" si="0"/>
        <v>43</v>
      </c>
      <c r="H38" s="2" t="s">
        <v>1379</v>
      </c>
      <c r="I38" s="79"/>
      <c r="J38" s="2"/>
      <c r="K38" s="2"/>
      <c r="L38" s="14" t="str" cm="1">
        <f t="array" ref="L38">INDEX(Cable_L!$B$3:$B$77,MATCH(1,COUNTIFS($G38,Cable_L!$A$3:$A$77,$H38,Cable_L!$C$3:$C$77),0))</f>
        <v>4b</v>
      </c>
      <c r="X38" s="32" t="s">
        <v>1283</v>
      </c>
    </row>
    <row r="39" spans="3:24" x14ac:dyDescent="0.25">
      <c r="C39" s="263" t="s">
        <v>406</v>
      </c>
      <c r="D39" s="264"/>
      <c r="E39" s="264" t="s">
        <v>317</v>
      </c>
      <c r="F39" s="294"/>
      <c r="G39" s="65" t="str">
        <f t="shared" si="0"/>
        <v/>
      </c>
      <c r="H39" s="2"/>
      <c r="I39" s="2"/>
      <c r="J39" s="2"/>
      <c r="K39" s="2"/>
    </row>
    <row r="40" spans="3:24" x14ac:dyDescent="0.25">
      <c r="C40" s="259"/>
      <c r="D40" s="259"/>
      <c r="E40" s="259"/>
      <c r="F40" s="259"/>
      <c r="G40" s="65" t="str">
        <f t="shared" si="0"/>
        <v/>
      </c>
      <c r="H40" s="2"/>
      <c r="I40" s="2"/>
      <c r="J40" s="2"/>
      <c r="K40" s="2"/>
    </row>
    <row r="41" spans="3:24" x14ac:dyDescent="0.25">
      <c r="C41" s="256" t="s">
        <v>577</v>
      </c>
      <c r="D41" s="257" t="s">
        <v>84</v>
      </c>
      <c r="E41" s="257" t="s">
        <v>69</v>
      </c>
      <c r="F41" s="299"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258" t="s">
        <v>578</v>
      </c>
      <c r="D42" s="259" t="s">
        <v>668</v>
      </c>
      <c r="E42" s="259" t="s">
        <v>73</v>
      </c>
      <c r="F42" s="300" t="s">
        <v>676</v>
      </c>
      <c r="G42" s="65" t="str">
        <f t="shared" si="0"/>
        <v>37</v>
      </c>
      <c r="H42" s="2" t="s">
        <v>1357</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258" t="s">
        <v>579</v>
      </c>
      <c r="D43" s="259" t="s">
        <v>669</v>
      </c>
      <c r="E43" s="259" t="s">
        <v>77</v>
      </c>
      <c r="F43" s="300" t="s">
        <v>679</v>
      </c>
      <c r="G43" s="65" t="str">
        <f t="shared" si="0"/>
        <v>37</v>
      </c>
      <c r="H43" s="2" t="s">
        <v>1357</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258" t="s">
        <v>559</v>
      </c>
      <c r="D44" s="259" t="s">
        <v>80</v>
      </c>
      <c r="E44" s="259" t="s">
        <v>81</v>
      </c>
      <c r="F44" s="300" t="s">
        <v>678</v>
      </c>
      <c r="G44" s="65" t="str">
        <f t="shared" si="0"/>
        <v>37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258" t="s">
        <v>580</v>
      </c>
      <c r="D45" s="259" t="s">
        <v>68</v>
      </c>
      <c r="E45" s="259" t="s">
        <v>85</v>
      </c>
      <c r="F45" s="300" t="s">
        <v>681</v>
      </c>
      <c r="G45" s="65" t="str">
        <f t="shared" si="0"/>
        <v>37</v>
      </c>
      <c r="H45" s="2" t="s">
        <v>1357</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258" t="s">
        <v>406</v>
      </c>
      <c r="D46" s="259"/>
      <c r="E46" s="259" t="s">
        <v>1303</v>
      </c>
      <c r="F46" s="300"/>
      <c r="G46" s="65" t="str">
        <f t="shared" si="0"/>
        <v/>
      </c>
      <c r="H46" s="2"/>
      <c r="I46" s="2"/>
      <c r="J46" s="2"/>
      <c r="K46" s="2"/>
    </row>
    <row r="47" spans="3:24" x14ac:dyDescent="0.25">
      <c r="C47" s="258" t="s">
        <v>406</v>
      </c>
      <c r="D47" s="259"/>
      <c r="E47" s="259" t="s">
        <v>1304</v>
      </c>
      <c r="F47" s="300"/>
      <c r="G47" s="65" t="str">
        <f t="shared" si="0"/>
        <v/>
      </c>
      <c r="H47" s="2"/>
      <c r="I47" s="2"/>
      <c r="J47" s="2"/>
      <c r="K47" s="2"/>
    </row>
    <row r="48" spans="3:24" x14ac:dyDescent="0.25">
      <c r="C48" s="263" t="s">
        <v>406</v>
      </c>
      <c r="D48" s="264"/>
      <c r="E48" s="264" t="s">
        <v>1305</v>
      </c>
      <c r="F48" s="294"/>
      <c r="G48" s="65" t="str">
        <f t="shared" si="0"/>
        <v/>
      </c>
      <c r="H48" s="2"/>
      <c r="I48" s="2"/>
      <c r="J48" s="2"/>
      <c r="K48" s="2"/>
    </row>
    <row r="49" spans="3:19" x14ac:dyDescent="0.25">
      <c r="C49" s="259"/>
      <c r="D49" s="259"/>
      <c r="E49" s="259"/>
      <c r="F49" s="259"/>
      <c r="G49" s="65" t="str">
        <f t="shared" si="0"/>
        <v/>
      </c>
      <c r="H49" s="2"/>
      <c r="I49" s="2"/>
      <c r="J49" s="2"/>
      <c r="K49" s="2"/>
    </row>
    <row r="50" spans="3:19" x14ac:dyDescent="0.25">
      <c r="C50" s="256" t="s">
        <v>596</v>
      </c>
      <c r="D50" s="257" t="s">
        <v>44</v>
      </c>
      <c r="E50" s="257" t="s">
        <v>322</v>
      </c>
      <c r="F50" s="299" t="s">
        <v>715</v>
      </c>
      <c r="G50" s="65" t="str">
        <f t="shared" si="0"/>
        <v>42</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258" t="s">
        <v>597</v>
      </c>
      <c r="D51" s="292" t="s">
        <v>48</v>
      </c>
      <c r="E51" s="259" t="s">
        <v>324</v>
      </c>
      <c r="F51" s="300" t="s">
        <v>712</v>
      </c>
      <c r="G51" s="65" t="str">
        <f t="shared" si="0"/>
        <v>42</v>
      </c>
      <c r="H51" s="2" t="s">
        <v>1379</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258" t="s">
        <v>598</v>
      </c>
      <c r="D52" s="292" t="s">
        <v>52</v>
      </c>
      <c r="E52" s="259" t="s">
        <v>326</v>
      </c>
      <c r="F52" s="300" t="s">
        <v>699</v>
      </c>
      <c r="G52" s="65" t="str">
        <f t="shared" si="0"/>
        <v>40</v>
      </c>
      <c r="H52" s="2" t="s">
        <v>1379</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58" t="s">
        <v>593</v>
      </c>
      <c r="D53" s="259" t="s">
        <v>56</v>
      </c>
      <c r="E53" s="259" t="s">
        <v>328</v>
      </c>
      <c r="F53" s="300" t="s">
        <v>732</v>
      </c>
      <c r="G53" s="65" t="str">
        <f t="shared" si="0"/>
        <v>46</v>
      </c>
      <c r="H53" s="2" t="s">
        <v>1379</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58" t="s">
        <v>594</v>
      </c>
      <c r="D54" s="259" t="s">
        <v>60</v>
      </c>
      <c r="E54" s="259" t="s">
        <v>330</v>
      </c>
      <c r="F54" s="300" t="s">
        <v>711</v>
      </c>
      <c r="G54" s="65" t="str">
        <f t="shared" si="0"/>
        <v>41</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58" t="s">
        <v>595</v>
      </c>
      <c r="D55" s="259" t="s">
        <v>64</v>
      </c>
      <c r="E55" s="259" t="s">
        <v>332</v>
      </c>
      <c r="F55" s="300" t="s">
        <v>697</v>
      </c>
      <c r="G55" s="65" t="str">
        <f t="shared" si="0"/>
        <v>40</v>
      </c>
      <c r="H55" s="2" t="s">
        <v>1379</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58" t="s">
        <v>406</v>
      </c>
      <c r="D56" s="259"/>
      <c r="E56" s="259" t="s">
        <v>1335</v>
      </c>
      <c r="F56" s="300"/>
      <c r="G56" s="65" t="str">
        <f t="shared" si="0"/>
        <v/>
      </c>
      <c r="H56" s="2"/>
      <c r="I56" s="2"/>
      <c r="J56" s="2"/>
      <c r="K56" s="2"/>
    </row>
    <row r="57" spans="3:19" x14ac:dyDescent="0.25">
      <c r="C57" s="263" t="s">
        <v>406</v>
      </c>
      <c r="D57" s="264"/>
      <c r="E57" s="264" t="s">
        <v>1336</v>
      </c>
      <c r="F57" s="294"/>
      <c r="G57" s="65" t="str">
        <f t="shared" si="0"/>
        <v/>
      </c>
      <c r="H57" s="2"/>
      <c r="I57" s="2"/>
      <c r="J57" s="2"/>
      <c r="K57" s="2"/>
    </row>
    <row r="58" spans="3:19" x14ac:dyDescent="0.25">
      <c r="C58" s="259"/>
      <c r="D58" s="259"/>
      <c r="E58" s="259"/>
      <c r="F58" s="259"/>
      <c r="G58" s="65" t="str">
        <f t="shared" si="0"/>
        <v/>
      </c>
      <c r="H58" s="2"/>
      <c r="I58" s="2"/>
      <c r="J58" s="2"/>
      <c r="K58" s="2"/>
    </row>
    <row r="59" spans="3:19" x14ac:dyDescent="0.25">
      <c r="C59" s="256" t="s">
        <v>590</v>
      </c>
      <c r="D59" s="257" t="s">
        <v>542</v>
      </c>
      <c r="E59" s="257" t="s">
        <v>334</v>
      </c>
      <c r="F59" s="299" t="s">
        <v>713</v>
      </c>
      <c r="G59" s="65" t="str">
        <f t="shared" si="0"/>
        <v>42</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258" t="s">
        <v>591</v>
      </c>
      <c r="D60" s="259" t="s">
        <v>541</v>
      </c>
      <c r="E60" s="259" t="s">
        <v>336</v>
      </c>
      <c r="F60" s="300" t="s">
        <v>700</v>
      </c>
      <c r="G60" s="65" t="str">
        <f t="shared" si="0"/>
        <v>40</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258" t="s">
        <v>592</v>
      </c>
      <c r="D61" s="259" t="s">
        <v>539</v>
      </c>
      <c r="E61" s="259" t="s">
        <v>338</v>
      </c>
      <c r="F61" s="300" t="s">
        <v>684</v>
      </c>
      <c r="G61" s="65" t="str">
        <f t="shared" si="0"/>
        <v>38</v>
      </c>
      <c r="H61" s="2" t="s">
        <v>1379</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258" t="s">
        <v>587</v>
      </c>
      <c r="D62" s="259" t="s">
        <v>32</v>
      </c>
      <c r="E62" s="259" t="s">
        <v>340</v>
      </c>
      <c r="F62" s="300" t="s">
        <v>730</v>
      </c>
      <c r="G62" s="65" t="str">
        <f t="shared" si="0"/>
        <v>46</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258" t="s">
        <v>588</v>
      </c>
      <c r="D63" s="259" t="s">
        <v>36</v>
      </c>
      <c r="E63" s="259" t="s">
        <v>342</v>
      </c>
      <c r="F63" s="300" t="s">
        <v>710</v>
      </c>
      <c r="G63" s="65" t="str">
        <f t="shared" si="0"/>
        <v>41</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58" t="s">
        <v>589</v>
      </c>
      <c r="D64" s="259" t="s">
        <v>40</v>
      </c>
      <c r="E64" s="259" t="s">
        <v>344</v>
      </c>
      <c r="F64" s="300" t="s">
        <v>698</v>
      </c>
      <c r="G64" s="65" t="str">
        <f t="shared" si="0"/>
        <v>40</v>
      </c>
      <c r="H64" s="2" t="s">
        <v>1379</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258" t="s">
        <v>406</v>
      </c>
      <c r="D65" s="259"/>
      <c r="E65" s="259" t="s">
        <v>1331</v>
      </c>
      <c r="F65" s="300"/>
      <c r="G65" s="65" t="str">
        <f t="shared" si="0"/>
        <v/>
      </c>
      <c r="H65" s="2"/>
      <c r="I65" s="2"/>
      <c r="J65" s="2"/>
      <c r="K65" s="2"/>
    </row>
    <row r="66" spans="3:19" x14ac:dyDescent="0.25">
      <c r="C66" s="263" t="s">
        <v>406</v>
      </c>
      <c r="D66" s="264"/>
      <c r="E66" s="264" t="s">
        <v>1332</v>
      </c>
      <c r="F66" s="294"/>
      <c r="G66" s="65" t="str">
        <f t="shared" si="0"/>
        <v/>
      </c>
      <c r="H66" s="2"/>
      <c r="I66" s="2"/>
      <c r="J66" s="2"/>
      <c r="K66" s="2"/>
    </row>
    <row r="67" spans="3:19" x14ac:dyDescent="0.25">
      <c r="C67" s="259"/>
      <c r="D67" s="259"/>
      <c r="E67" s="259"/>
      <c r="F67" s="259"/>
      <c r="G67" s="65" t="str">
        <f t="shared" si="0"/>
        <v/>
      </c>
      <c r="H67" s="2"/>
      <c r="I67" s="2"/>
      <c r="J67" s="2"/>
      <c r="K67" s="2"/>
    </row>
    <row r="68" spans="3:19" x14ac:dyDescent="0.25">
      <c r="C68" s="256" t="s">
        <v>584</v>
      </c>
      <c r="D68" s="257" t="s">
        <v>1</v>
      </c>
      <c r="E68" s="257" t="s">
        <v>346</v>
      </c>
      <c r="F68" s="299" t="s">
        <v>708</v>
      </c>
      <c r="G68" s="65" t="str">
        <f t="shared" si="0"/>
        <v>41</v>
      </c>
      <c r="H68" s="2" t="s">
        <v>1379</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258" t="s">
        <v>585</v>
      </c>
      <c r="D69" s="259" t="s">
        <v>5</v>
      </c>
      <c r="E69" s="259" t="s">
        <v>348</v>
      </c>
      <c r="F69" s="300" t="s">
        <v>696</v>
      </c>
      <c r="G69" s="65" t="str">
        <f t="shared" ref="G69:G110" si="1">IF(LEFT(F69,3)="2.5", MID(F69,7,2),LEFT(F69,2))</f>
        <v>39</v>
      </c>
      <c r="H69" s="2" t="s">
        <v>1379</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258" t="s">
        <v>406</v>
      </c>
      <c r="D70" s="259"/>
      <c r="E70" s="259" t="s">
        <v>350</v>
      </c>
      <c r="F70" s="300"/>
      <c r="G70" s="65" t="str">
        <f t="shared" si="1"/>
        <v/>
      </c>
      <c r="H70" s="2"/>
      <c r="I70" s="79"/>
      <c r="J70" s="2"/>
      <c r="K70" s="2"/>
      <c r="M70" s="21" t="str">
        <v>41</v>
      </c>
    </row>
    <row r="71" spans="3:19" x14ac:dyDescent="0.25">
      <c r="C71" s="258" t="s">
        <v>581</v>
      </c>
      <c r="D71" s="259" t="s">
        <v>9</v>
      </c>
      <c r="E71" s="259" t="s">
        <v>352</v>
      </c>
      <c r="F71" s="300" t="s">
        <v>731</v>
      </c>
      <c r="G71" s="65" t="str">
        <f t="shared" si="1"/>
        <v>46</v>
      </c>
      <c r="H71" s="2" t="s">
        <v>1379</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258" t="s">
        <v>582</v>
      </c>
      <c r="D72" s="259" t="s">
        <v>13</v>
      </c>
      <c r="E72" s="259" t="s">
        <v>354</v>
      </c>
      <c r="F72" s="300" t="s">
        <v>709</v>
      </c>
      <c r="G72" s="65" t="str">
        <f t="shared" si="1"/>
        <v>41</v>
      </c>
      <c r="H72" s="2" t="s">
        <v>1379</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258" t="s">
        <v>583</v>
      </c>
      <c r="D73" s="259" t="s">
        <v>17</v>
      </c>
      <c r="E73" s="259" t="s">
        <v>356</v>
      </c>
      <c r="F73" s="300" t="s">
        <v>694</v>
      </c>
      <c r="G73" s="65" t="str">
        <f t="shared" si="1"/>
        <v>39</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258" t="s">
        <v>406</v>
      </c>
      <c r="D74" s="259"/>
      <c r="E74" s="259" t="s">
        <v>1333</v>
      </c>
      <c r="F74" s="300"/>
      <c r="G74" s="65" t="str">
        <f t="shared" si="1"/>
        <v/>
      </c>
      <c r="H74" s="2"/>
      <c r="I74" s="2"/>
      <c r="J74" s="2"/>
      <c r="K74" s="2"/>
    </row>
    <row r="75" spans="3:19" x14ac:dyDescent="0.25">
      <c r="C75" s="263" t="s">
        <v>406</v>
      </c>
      <c r="D75" s="264"/>
      <c r="E75" s="264" t="s">
        <v>1334</v>
      </c>
      <c r="F75" s="294"/>
      <c r="G75" s="65" t="str">
        <f t="shared" si="1"/>
        <v/>
      </c>
      <c r="H75" s="2"/>
      <c r="I75" s="2"/>
      <c r="J75" s="2"/>
      <c r="K75" s="2"/>
    </row>
    <row r="76" spans="3:19" x14ac:dyDescent="0.25">
      <c r="C76" s="259"/>
      <c r="D76" s="259"/>
      <c r="E76" s="259"/>
      <c r="F76" s="259"/>
      <c r="G76" s="65" t="str">
        <f t="shared" si="1"/>
        <v/>
      </c>
      <c r="H76" s="2"/>
      <c r="I76" s="2"/>
      <c r="J76" s="2"/>
      <c r="K76" s="2"/>
    </row>
    <row r="77" spans="3:19" x14ac:dyDescent="0.25">
      <c r="C77" s="256" t="s">
        <v>600</v>
      </c>
      <c r="D77" s="257" t="s">
        <v>670</v>
      </c>
      <c r="E77" s="257" t="s">
        <v>161</v>
      </c>
      <c r="F77" s="299" t="s">
        <v>682</v>
      </c>
      <c r="G77" s="65" t="str">
        <f t="shared" si="1"/>
        <v>38</v>
      </c>
      <c r="H77" s="2" t="s">
        <v>1357</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258" t="s">
        <v>601</v>
      </c>
      <c r="D78" s="259" t="s">
        <v>668</v>
      </c>
      <c r="E78" s="259" t="s">
        <v>165</v>
      </c>
      <c r="F78" s="300" t="s">
        <v>683</v>
      </c>
      <c r="G78" s="65" t="str">
        <f t="shared" si="1"/>
        <v>38</v>
      </c>
      <c r="H78" s="2" t="s">
        <v>1357</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258" t="s">
        <v>602</v>
      </c>
      <c r="D79" s="259" t="s">
        <v>669</v>
      </c>
      <c r="E79" s="259" t="s">
        <v>169</v>
      </c>
      <c r="F79" s="300" t="s">
        <v>680</v>
      </c>
      <c r="G79" s="65" t="str">
        <f t="shared" si="1"/>
        <v>37</v>
      </c>
      <c r="H79" s="2" t="s">
        <v>1357</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258" t="s">
        <v>586</v>
      </c>
      <c r="D80" s="259" t="s">
        <v>80</v>
      </c>
      <c r="E80" s="259" t="s">
        <v>173</v>
      </c>
      <c r="F80" s="300" t="s">
        <v>685</v>
      </c>
      <c r="G80" s="65" t="str">
        <f t="shared" si="1"/>
        <v>38</v>
      </c>
      <c r="H80" s="2" t="s">
        <v>1357</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58" t="s">
        <v>406</v>
      </c>
      <c r="D81" s="259"/>
      <c r="E81" s="259" t="s">
        <v>1312</v>
      </c>
      <c r="F81" s="300"/>
      <c r="G81" s="65" t="str">
        <f t="shared" si="1"/>
        <v/>
      </c>
      <c r="H81" s="2"/>
      <c r="I81" s="2"/>
      <c r="J81" s="2"/>
      <c r="K81" s="2"/>
    </row>
    <row r="82" spans="3:19" x14ac:dyDescent="0.25">
      <c r="C82" s="258" t="s">
        <v>406</v>
      </c>
      <c r="D82" s="259"/>
      <c r="E82" s="259" t="s">
        <v>1313</v>
      </c>
      <c r="F82" s="300"/>
      <c r="G82" s="65" t="str">
        <f t="shared" si="1"/>
        <v/>
      </c>
      <c r="H82" s="2"/>
      <c r="I82" s="2"/>
      <c r="J82" s="2"/>
      <c r="K82" s="2"/>
    </row>
    <row r="83" spans="3:19" x14ac:dyDescent="0.25">
      <c r="C83" s="258" t="s">
        <v>406</v>
      </c>
      <c r="D83" s="259"/>
      <c r="E83" s="259" t="s">
        <v>1314</v>
      </c>
      <c r="F83" s="300"/>
      <c r="G83" s="65" t="str">
        <f t="shared" si="1"/>
        <v/>
      </c>
      <c r="H83" s="2"/>
      <c r="I83" s="2"/>
      <c r="J83" s="2"/>
      <c r="K83" s="2"/>
    </row>
    <row r="84" spans="3:19" x14ac:dyDescent="0.25">
      <c r="C84" s="263" t="s">
        <v>406</v>
      </c>
      <c r="D84" s="264"/>
      <c r="E84" s="264" t="s">
        <v>1315</v>
      </c>
      <c r="F84" s="294"/>
      <c r="G84" s="65" t="str">
        <f t="shared" si="1"/>
        <v/>
      </c>
      <c r="H84" s="2"/>
      <c r="I84" s="2"/>
      <c r="J84" s="2"/>
      <c r="K84" s="2"/>
    </row>
    <row r="85" spans="3:19" x14ac:dyDescent="0.25">
      <c r="C85" s="259"/>
      <c r="D85" s="259"/>
      <c r="E85" s="259"/>
      <c r="F85" s="259"/>
      <c r="G85" s="65" t="str">
        <f t="shared" si="1"/>
        <v/>
      </c>
      <c r="H85" s="2"/>
      <c r="I85" s="2"/>
      <c r="J85" s="2"/>
      <c r="K85" s="2"/>
    </row>
    <row r="86" spans="3:19" x14ac:dyDescent="0.25">
      <c r="C86" s="256" t="s">
        <v>612</v>
      </c>
      <c r="D86" s="257" t="s">
        <v>44</v>
      </c>
      <c r="E86" s="257" t="s">
        <v>364</v>
      </c>
      <c r="F86" s="299" t="s">
        <v>716</v>
      </c>
      <c r="G86" s="65" t="str">
        <f t="shared" si="1"/>
        <v>42</v>
      </c>
      <c r="H86" s="2" t="s">
        <v>1379</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258" t="s">
        <v>613</v>
      </c>
      <c r="D87" s="290" t="s">
        <v>48</v>
      </c>
      <c r="E87" s="259" t="s">
        <v>366</v>
      </c>
      <c r="F87" s="300" t="s">
        <v>719</v>
      </c>
      <c r="G87" s="65" t="str">
        <f t="shared" si="1"/>
        <v>42</v>
      </c>
      <c r="H87" s="2" t="s">
        <v>1379</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258" t="s">
        <v>614</v>
      </c>
      <c r="D88" s="290" t="s">
        <v>52</v>
      </c>
      <c r="E88" s="259" t="s">
        <v>368</v>
      </c>
      <c r="F88" s="300" t="s">
        <v>703</v>
      </c>
      <c r="G88" s="65" t="str">
        <f t="shared" si="1"/>
        <v>40</v>
      </c>
      <c r="H88" s="2" t="s">
        <v>1379</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58" t="s">
        <v>609</v>
      </c>
      <c r="D89" s="259" t="s">
        <v>56</v>
      </c>
      <c r="E89" s="259" t="s">
        <v>370</v>
      </c>
      <c r="F89" s="300" t="s">
        <v>734</v>
      </c>
      <c r="G89" s="65" t="str">
        <f t="shared" si="1"/>
        <v>46</v>
      </c>
      <c r="H89" s="2" t="s">
        <v>1379</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58" t="s">
        <v>610</v>
      </c>
      <c r="D90" s="259" t="s">
        <v>60</v>
      </c>
      <c r="E90" s="259" t="s">
        <v>372</v>
      </c>
      <c r="F90" s="300" t="s">
        <v>714</v>
      </c>
      <c r="G90" s="65" t="str">
        <f t="shared" si="1"/>
        <v>42</v>
      </c>
      <c r="H90" s="2" t="s">
        <v>1379</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58" t="s">
        <v>611</v>
      </c>
      <c r="D91" s="259" t="s">
        <v>64</v>
      </c>
      <c r="E91" s="259" t="s">
        <v>374</v>
      </c>
      <c r="F91" s="300" t="s">
        <v>701</v>
      </c>
      <c r="G91" s="65" t="str">
        <f t="shared" si="1"/>
        <v>40</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58" t="s">
        <v>406</v>
      </c>
      <c r="D92" s="259"/>
      <c r="E92" s="259" t="s">
        <v>1339</v>
      </c>
      <c r="F92" s="300"/>
      <c r="G92" s="65" t="str">
        <f t="shared" si="1"/>
        <v/>
      </c>
      <c r="H92" s="2"/>
      <c r="I92" s="2"/>
      <c r="J92" s="2"/>
      <c r="K92" s="2"/>
    </row>
    <row r="93" spans="3:19" x14ac:dyDescent="0.25">
      <c r="C93" s="263" t="s">
        <v>406</v>
      </c>
      <c r="D93" s="264"/>
      <c r="E93" s="264" t="s">
        <v>1340</v>
      </c>
      <c r="F93" s="294"/>
      <c r="G93" s="65" t="str">
        <f t="shared" si="1"/>
        <v/>
      </c>
      <c r="H93" s="2"/>
      <c r="I93" s="2"/>
      <c r="J93" s="2"/>
      <c r="K93" s="2"/>
    </row>
    <row r="94" spans="3:19" x14ac:dyDescent="0.25">
      <c r="C94" s="259"/>
      <c r="D94" s="259"/>
      <c r="E94" s="259"/>
      <c r="F94" s="259"/>
      <c r="G94" s="65" t="str">
        <f t="shared" si="1"/>
        <v/>
      </c>
      <c r="H94" s="2"/>
      <c r="I94" s="2"/>
      <c r="J94" s="2"/>
      <c r="K94" s="2"/>
    </row>
    <row r="95" spans="3:19" x14ac:dyDescent="0.25">
      <c r="C95" s="256" t="s">
        <v>606</v>
      </c>
      <c r="D95" s="257" t="s">
        <v>542</v>
      </c>
      <c r="E95" s="257" t="s">
        <v>376</v>
      </c>
      <c r="F95" s="299" t="s">
        <v>717</v>
      </c>
      <c r="G95" s="65" t="str">
        <f t="shared" si="1"/>
        <v>42</v>
      </c>
      <c r="H95" s="2" t="s">
        <v>1379</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258" t="s">
        <v>607</v>
      </c>
      <c r="D96" s="259" t="s">
        <v>541</v>
      </c>
      <c r="E96" s="259" t="s">
        <v>378</v>
      </c>
      <c r="F96" s="300" t="s">
        <v>704</v>
      </c>
      <c r="G96" s="65" t="str">
        <f t="shared" si="1"/>
        <v>40</v>
      </c>
      <c r="H96" s="2" t="s">
        <v>1379</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258" t="s">
        <v>608</v>
      </c>
      <c r="D97" s="259" t="s">
        <v>539</v>
      </c>
      <c r="E97" s="259" t="s">
        <v>380</v>
      </c>
      <c r="F97" s="300" t="s">
        <v>688</v>
      </c>
      <c r="G97" s="65" t="str">
        <f t="shared" si="1"/>
        <v>38</v>
      </c>
      <c r="H97" s="2" t="s">
        <v>1379</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258" t="s">
        <v>603</v>
      </c>
      <c r="D98" s="259" t="s">
        <v>32</v>
      </c>
      <c r="E98" s="259" t="s">
        <v>382</v>
      </c>
      <c r="F98" s="300" t="s">
        <v>733</v>
      </c>
      <c r="G98" s="65" t="str">
        <f t="shared" si="1"/>
        <v>46</v>
      </c>
      <c r="H98" s="2" t="s">
        <v>1379</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258" t="s">
        <v>604</v>
      </c>
      <c r="D99" s="259" t="s">
        <v>36</v>
      </c>
      <c r="E99" s="259" t="s">
        <v>384</v>
      </c>
      <c r="F99" s="300" t="s">
        <v>718</v>
      </c>
      <c r="G99" s="65" t="str">
        <f t="shared" si="1"/>
        <v>42</v>
      </c>
      <c r="H99" s="2" t="s">
        <v>1379</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58" t="s">
        <v>605</v>
      </c>
      <c r="D100" s="259" t="s">
        <v>40</v>
      </c>
      <c r="E100" s="259" t="s">
        <v>386</v>
      </c>
      <c r="F100" s="300" t="s">
        <v>702</v>
      </c>
      <c r="G100" s="65" t="str">
        <f t="shared" si="1"/>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58" t="s">
        <v>406</v>
      </c>
      <c r="D101" s="259"/>
      <c r="E101" s="259" t="s">
        <v>1337</v>
      </c>
      <c r="F101" s="300"/>
      <c r="G101" s="65" t="str">
        <f t="shared" si="1"/>
        <v/>
      </c>
      <c r="H101" s="2"/>
      <c r="I101" s="2"/>
      <c r="J101" s="2"/>
      <c r="K101" s="2"/>
    </row>
    <row r="102" spans="3:19" x14ac:dyDescent="0.25">
      <c r="C102" s="263" t="s">
        <v>406</v>
      </c>
      <c r="D102" s="264"/>
      <c r="E102" s="264" t="s">
        <v>1338</v>
      </c>
      <c r="F102" s="294"/>
      <c r="G102" s="65" t="str">
        <f t="shared" si="1"/>
        <v/>
      </c>
      <c r="H102" s="2"/>
      <c r="I102" s="2"/>
      <c r="J102" s="2"/>
      <c r="K102" s="2"/>
    </row>
    <row r="103" spans="3:19" x14ac:dyDescent="0.25">
      <c r="C103" s="259"/>
      <c r="D103" s="259"/>
      <c r="E103" s="259"/>
      <c r="F103" s="259"/>
      <c r="G103" s="65" t="str">
        <f t="shared" si="1"/>
        <v/>
      </c>
      <c r="H103" s="2"/>
      <c r="I103" s="2"/>
      <c r="J103" s="2"/>
      <c r="K103" s="2"/>
    </row>
    <row r="104" spans="3:19" x14ac:dyDescent="0.25">
      <c r="C104" s="355" t="s">
        <v>1354</v>
      </c>
      <c r="D104" s="355"/>
      <c r="E104" s="355"/>
      <c r="F104" s="355"/>
      <c r="G104" s="65" t="str">
        <f t="shared" si="1"/>
        <v/>
      </c>
      <c r="H104" s="2"/>
      <c r="I104" s="2"/>
      <c r="J104" s="2"/>
      <c r="K104" s="2"/>
    </row>
    <row r="105" spans="3:19" x14ac:dyDescent="0.25">
      <c r="C105" s="259"/>
      <c r="D105" s="259"/>
      <c r="E105" s="259"/>
      <c r="F105" s="259"/>
      <c r="G105" s="65" t="str">
        <f t="shared" si="1"/>
        <v/>
      </c>
      <c r="H105" s="2"/>
      <c r="I105" s="2"/>
      <c r="J105" s="2"/>
      <c r="K105" s="2"/>
    </row>
    <row r="106" spans="3:19" x14ac:dyDescent="0.25">
      <c r="C106" s="256" t="s">
        <v>615</v>
      </c>
      <c r="D106" s="257" t="s">
        <v>670</v>
      </c>
      <c r="E106" s="257" t="s">
        <v>226</v>
      </c>
      <c r="F106" s="299" t="s">
        <v>686</v>
      </c>
      <c r="G106" s="65" t="str">
        <f t="shared" si="1"/>
        <v>38</v>
      </c>
      <c r="H106" s="2" t="s">
        <v>1357</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258" t="s">
        <v>616</v>
      </c>
      <c r="D107" s="290" t="s">
        <v>540</v>
      </c>
      <c r="E107" s="259" t="s">
        <v>229</v>
      </c>
      <c r="F107" s="300" t="s">
        <v>687</v>
      </c>
      <c r="G107" s="65" t="str">
        <f t="shared" si="1"/>
        <v>38</v>
      </c>
      <c r="H107" s="2" t="s">
        <v>1357</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258" t="s">
        <v>406</v>
      </c>
      <c r="D108" s="259"/>
      <c r="E108" s="259" t="s">
        <v>232</v>
      </c>
      <c r="F108" s="300"/>
      <c r="G108" s="65" t="str">
        <f t="shared" si="1"/>
        <v/>
      </c>
      <c r="H108" s="2"/>
      <c r="I108" s="2"/>
      <c r="J108" s="2"/>
      <c r="K108" s="2"/>
    </row>
    <row r="109" spans="3:19" x14ac:dyDescent="0.25">
      <c r="C109" s="258" t="s">
        <v>406</v>
      </c>
      <c r="D109" s="259"/>
      <c r="E109" s="259" t="s">
        <v>235</v>
      </c>
      <c r="F109" s="300"/>
      <c r="G109" s="65" t="str">
        <f t="shared" si="1"/>
        <v/>
      </c>
      <c r="H109" s="2"/>
      <c r="I109" s="2"/>
      <c r="J109" s="2"/>
      <c r="K109" s="2"/>
    </row>
    <row r="110" spans="3:19" x14ac:dyDescent="0.25">
      <c r="C110" s="258" t="s">
        <v>406</v>
      </c>
      <c r="D110" s="259"/>
      <c r="E110" s="259" t="s">
        <v>1322</v>
      </c>
      <c r="F110" s="300"/>
      <c r="G110" s="65" t="str">
        <f t="shared" si="1"/>
        <v/>
      </c>
      <c r="H110" s="2"/>
      <c r="I110" s="2"/>
      <c r="J110" s="2"/>
      <c r="K110" s="2"/>
    </row>
    <row r="111" spans="3:19" x14ac:dyDescent="0.25">
      <c r="C111" s="258" t="s">
        <v>406</v>
      </c>
      <c r="D111" s="259"/>
      <c r="E111" s="259" t="s">
        <v>1323</v>
      </c>
      <c r="F111" s="300"/>
      <c r="G111" s="65"/>
    </row>
    <row r="112" spans="3:19" x14ac:dyDescent="0.25">
      <c r="C112" s="258" t="s">
        <v>406</v>
      </c>
      <c r="D112" s="259"/>
      <c r="E112" s="259" t="s">
        <v>1324</v>
      </c>
      <c r="F112" s="300"/>
      <c r="G112" s="65"/>
    </row>
    <row r="113" spans="3:15" x14ac:dyDescent="0.25">
      <c r="C113" s="263" t="s">
        <v>406</v>
      </c>
      <c r="D113" s="264"/>
      <c r="E113" s="264" t="s">
        <v>1325</v>
      </c>
      <c r="F113" s="294"/>
      <c r="G113" s="65"/>
    </row>
    <row r="115" spans="3:15" x14ac:dyDescent="0.25">
      <c r="C115" s="51" t="s">
        <v>1302</v>
      </c>
      <c r="G115" s="65"/>
    </row>
    <row r="116" spans="3:15" ht="18.75" x14ac:dyDescent="0.25">
      <c r="C116" s="24" t="s">
        <v>406</v>
      </c>
      <c r="F116" s="24" t="s">
        <v>1246</v>
      </c>
      <c r="G116" s="65"/>
      <c r="M116" s="105" t="s">
        <v>1412</v>
      </c>
    </row>
    <row r="117" spans="3:15" ht="18.75" x14ac:dyDescent="0.3">
      <c r="C117" s="24" t="s">
        <v>406</v>
      </c>
      <c r="F117" s="24" t="s">
        <v>1247</v>
      </c>
      <c r="G117" s="65"/>
      <c r="M117" s="106"/>
      <c r="N117" s="130" t="s">
        <v>1379</v>
      </c>
      <c r="O117" s="127" t="s">
        <v>1397</v>
      </c>
    </row>
    <row r="118" spans="3:15" ht="18.75" x14ac:dyDescent="0.25">
      <c r="C118" s="24" t="s">
        <v>406</v>
      </c>
      <c r="F118" s="24" t="s">
        <v>1258</v>
      </c>
      <c r="G118" s="65"/>
      <c r="N118" s="132" cm="1">
        <f t="array" ref="N118:N120">_xlfn._xlws.SORT(_xlfn._xlws.FILTER(_xlfn.UNIQUE($N$4:$N$113),_xlfn.UNIQUE($N$4:$N$113)&lt;&gt;""))</f>
        <v>7.2</v>
      </c>
      <c r="O118" s="133">
        <f>COUNTIFS($N$4:$N$113,"=" &amp; N118,$H$4:$H$113,"grn")</f>
        <v>3</v>
      </c>
    </row>
    <row r="119" spans="3:15" ht="18.75" x14ac:dyDescent="0.25">
      <c r="C119" s="24" t="s">
        <v>406</v>
      </c>
      <c r="F119" s="24" t="s">
        <v>1259</v>
      </c>
      <c r="G119" s="65"/>
      <c r="M119" s="13"/>
      <c r="N119" s="134">
        <v>7.6000000000000005</v>
      </c>
      <c r="O119" s="135">
        <f>COUNTIFS($N$4:$N$113,"=" &amp; N119,$H$4:$H$113,"grn")</f>
        <v>48</v>
      </c>
    </row>
    <row r="120" spans="3:15" ht="18.75" x14ac:dyDescent="0.25">
      <c r="C120" s="24" t="s">
        <v>406</v>
      </c>
      <c r="F120" s="24" t="s">
        <v>1260</v>
      </c>
      <c r="G120" s="65"/>
      <c r="M120" s="13"/>
      <c r="N120" s="118" t="str">
        <v>|7.6|</v>
      </c>
      <c r="O120" s="119">
        <f>COUNTIFS($N$4:$N$113,"=" &amp; N120,$H$4:$H$113,"grn")</f>
        <v>0</v>
      </c>
    </row>
    <row r="121" spans="3:15" ht="18.75" x14ac:dyDescent="0.25">
      <c r="C121" s="24" t="s">
        <v>406</v>
      </c>
      <c r="F121" s="24" t="s">
        <v>1261</v>
      </c>
      <c r="G121" s="65"/>
      <c r="M121" s="13"/>
      <c r="N121" s="113"/>
      <c r="O121" s="114"/>
    </row>
    <row r="122" spans="3:15" ht="18.75" x14ac:dyDescent="0.25">
      <c r="C122" s="24" t="s">
        <v>406</v>
      </c>
      <c r="F122" s="24" t="s">
        <v>1262</v>
      </c>
      <c r="G122" s="65"/>
      <c r="M122" s="13"/>
      <c r="N122" s="131" t="s">
        <v>1357</v>
      </c>
      <c r="O122" s="127" t="s">
        <v>1397</v>
      </c>
    </row>
    <row r="123" spans="3:15" ht="18.75" x14ac:dyDescent="0.25">
      <c r="C123" s="24" t="s">
        <v>406</v>
      </c>
      <c r="F123" s="24" t="s">
        <v>1263</v>
      </c>
      <c r="N123" s="116" cm="1">
        <f t="array" ref="N123:N125">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6" t="str">
        <v>|7.6|</v>
      </c>
      <c r="O125" s="137">
        <f>COUNTIFS($N$4:$N$113,"=" &amp; N125,$H$4:$H$113,"yel")</f>
        <v>11</v>
      </c>
    </row>
    <row r="126" spans="3:15" ht="18.75" x14ac:dyDescent="0.25">
      <c r="G126" s="65"/>
      <c r="M126" s="13"/>
      <c r="N126" s="113"/>
      <c r="O126" s="114"/>
    </row>
    <row r="127" spans="3:15" ht="18.75" x14ac:dyDescent="0.25">
      <c r="G127" s="65"/>
      <c r="M127" s="13"/>
      <c r="N127" s="130" t="s">
        <v>1379</v>
      </c>
      <c r="O127" s="127" t="s">
        <v>1398</v>
      </c>
    </row>
    <row r="128" spans="3:15" ht="18.75" x14ac:dyDescent="0.25">
      <c r="G128" s="65"/>
      <c r="N128" s="132" cm="1">
        <f t="array" ref="N128:N129">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3</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11</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6">
    <mergeCell ref="C2:F2"/>
    <mergeCell ref="C104:F104"/>
    <mergeCell ref="I2:K2"/>
    <mergeCell ref="M1:M3"/>
    <mergeCell ref="H1:H3"/>
    <mergeCell ref="L1:L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3" customWidth="1"/>
    <col min="4" max="4" width="15.42578125" hidden="1" customWidth="1"/>
    <col min="5" max="5" width="21.42578125" hidden="1" customWidth="1"/>
    <col min="6" max="6" width="40.7109375" style="163" customWidth="1"/>
    <col min="7" max="7" width="11.85546875" style="163" customWidth="1"/>
    <col min="8" max="8" width="9.140625" style="163"/>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356" t="s">
        <v>818</v>
      </c>
      <c r="C1" s="341"/>
      <c r="D1">
        <f>'Hybrid - IP - Mirror - Straight'!F1</f>
        <v>0</v>
      </c>
      <c r="E1" t="str">
        <f>'Hybrid - IP - Mirror - Straight'!L1</f>
        <v>SBC section</v>
      </c>
      <c r="G1" s="163">
        <f>'Hybrid - IP - Mirror - Straight'!N1</f>
        <v>0</v>
      </c>
    </row>
    <row r="2" spans="1:12" ht="16.5" customHeight="1" x14ac:dyDescent="0.25">
      <c r="A2" t="str">
        <f>'Hybrid - IP - Mirror - Straight'!C2</f>
        <v>Straight Staves - IP - Mirror</v>
      </c>
      <c r="D2">
        <f>'Hybrid - IP - Mirror - Straight'!F2</f>
        <v>0</v>
      </c>
      <c r="E2">
        <f>'Hybrid - IP - Mirror - Straight'!L2</f>
        <v>0</v>
      </c>
      <c r="G2" s="163" t="str">
        <f>'Hybrid - IP - Mirror - Straight'!N2</f>
        <v>A-bot</v>
      </c>
      <c r="H2" s="163" t="str">
        <f>'Hybrid - IP - Mirror - Straight'!O2</f>
        <v>C-top</v>
      </c>
      <c r="J2" s="339" t="s">
        <v>1389</v>
      </c>
      <c r="K2" s="339"/>
      <c r="L2" s="339"/>
    </row>
    <row r="3" spans="1:12" ht="19.5" customHeight="1" x14ac:dyDescent="0.25">
      <c r="A3" t="str">
        <f>'Hybrid - IP - Mirror - Straight'!C3</f>
        <v>LVR Name</v>
      </c>
      <c r="B3" s="21" t="s">
        <v>1433</v>
      </c>
      <c r="C3" s="163" t="str">
        <f>'Hybrid - IP - Mirror - Straight'!E3</f>
        <v>PPP Connector - Pin</v>
      </c>
      <c r="D3" t="str">
        <f>'Hybrid - IP - Mirror - Straight'!F3</f>
        <v>LVR ID - Connector - Pin</v>
      </c>
      <c r="E3">
        <f>'Hybrid - IP - Mirror - Straight'!L3</f>
        <v>0</v>
      </c>
      <c r="F3" s="167" t="s">
        <v>1431</v>
      </c>
      <c r="G3" s="163" t="str">
        <f>'Hybrid - IP - Mirror - Straight'!N3</f>
        <v>L (m)</v>
      </c>
      <c r="H3" s="163" t="str">
        <f>'Hybrid - IP - Mirror - Straight'!O3</f>
        <v>L (m)</v>
      </c>
    </row>
    <row r="4" spans="1:12" ht="45" customHeight="1" x14ac:dyDescent="0.25">
      <c r="A4" t="str">
        <f>'Hybrid - IP - Mirror - Straight'!C4</f>
        <v>PT_a_alpha_X0S_P1W_LV_SRC/RET</v>
      </c>
      <c r="B4" s="14" t="str">
        <f t="shared" ref="B4:B64" si="0">IF(ISNUMBER(SEARCH("_LV",A4)),LEFT(A4,FIND("_LV",A4)-1),"")</f>
        <v>PT_a_alpha_X0S_P1W</v>
      </c>
      <c r="C4" s="163" t="str">
        <f>'Hybrid - IP - Mirror - Straight'!E4</f>
        <v>P4 - 1/9</v>
      </c>
      <c r="D4" t="str">
        <f>'Hybrid - IP - Mirror - Straight'!F4</f>
        <v>44 - J12 - 4/3</v>
      </c>
      <c r="E4" t="str">
        <f>'Hybrid - IP - Mirror - Straight'!L4</f>
        <v>4b</v>
      </c>
      <c r="F4" s="174" t="str">
        <f>CONCATENATE(D4,"   ",E4)</f>
        <v>44 - J12 - 4/3   4b</v>
      </c>
      <c r="G4" s="163">
        <f>'Hybrid - IP - Mirror - Straight'!N4</f>
        <v>7.6000000000000005</v>
      </c>
      <c r="H4" s="163">
        <f>'Hybrid - IP - Mirror - Straight'!O4</f>
        <v>6.4</v>
      </c>
      <c r="J4" s="78"/>
    </row>
    <row r="5" spans="1:12" ht="24.75" customHeight="1" x14ac:dyDescent="0.25">
      <c r="A5" t="str">
        <f>'Hybrid - IP - Mirror - Straight'!C5</f>
        <v>PT_a_alpha_X0S_P1W_LV_SRC/RET</v>
      </c>
      <c r="B5" s="14" t="str">
        <f t="shared" si="0"/>
        <v>PT_a_alpha_X0S_P1W</v>
      </c>
      <c r="C5" s="163" t="str">
        <f>'Hybrid - IP - Mirror - Straight'!E5</f>
        <v>P4 - 1/9</v>
      </c>
      <c r="D5" t="str">
        <f>'Hybrid - IP - Mirror - Straight'!F5</f>
        <v>44 - J12 - 8/7</v>
      </c>
      <c r="E5" t="str">
        <f>'Hybrid - IP - Mirror - Straight'!L5</f>
        <v>4b</v>
      </c>
      <c r="F5" s="174" t="str">
        <f t="shared" ref="F5:F68" si="1">CONCATENATE(D5,"   ",E5)</f>
        <v>44 - J12 - 8/7   4b</v>
      </c>
      <c r="G5" s="163">
        <f>'Hybrid - IP - Mirror - Straight'!N5</f>
        <v>0</v>
      </c>
      <c r="H5" s="163">
        <f>'Hybrid - IP - Mirror - Straight'!O5</f>
        <v>0</v>
      </c>
      <c r="J5" s="79"/>
      <c r="K5" s="2"/>
      <c r="L5" s="2"/>
    </row>
    <row r="6" spans="1:12" ht="45" customHeight="1" x14ac:dyDescent="0.25">
      <c r="A6" t="str">
        <f>'Hybrid - IP - Mirror - Straight'!C6</f>
        <v>PT_a_alpha_X0S_P2E_LV_SRC/RET</v>
      </c>
      <c r="B6" s="14" t="str">
        <f t="shared" si="0"/>
        <v>PT_a_alpha_X0S_P2E</v>
      </c>
      <c r="C6" s="163" t="str">
        <f>'Hybrid - IP - Mirror - Straight'!E6</f>
        <v>P4 - 2/10</v>
      </c>
      <c r="D6" t="str">
        <f>'Hybrid - IP - Mirror - Straight'!F6</f>
        <v>43 - J12 - 2/1</v>
      </c>
      <c r="E6" t="str">
        <f>'Hybrid - IP - Mirror - Straight'!L6</f>
        <v>4b</v>
      </c>
      <c r="F6" s="165" t="str">
        <f t="shared" si="1"/>
        <v>43 - J12 - 2/1   4b</v>
      </c>
      <c r="G6" s="163">
        <f>'Hybrid - IP - Mirror - Straight'!N6</f>
        <v>7.6000000000000005</v>
      </c>
      <c r="H6" s="163">
        <f>'Hybrid - IP - Mirror - Straight'!O6</f>
        <v>6.4</v>
      </c>
      <c r="J6" s="79"/>
      <c r="K6" s="2"/>
      <c r="L6" s="2"/>
    </row>
    <row r="7" spans="1:12" ht="45" customHeight="1" x14ac:dyDescent="0.25">
      <c r="A7" t="str">
        <f>'Hybrid - IP - Mirror - Straight'!C7</f>
        <v>PT_a_alpha_X0S_P2E_LV_SRC/RET</v>
      </c>
      <c r="B7" s="14" t="str">
        <f t="shared" si="0"/>
        <v>PT_a_alpha_X0S_P2E</v>
      </c>
      <c r="C7" s="163" t="str">
        <f>'Hybrid - IP - Mirror - Straight'!E7</f>
        <v>P4 - 2/10</v>
      </c>
      <c r="D7" t="str">
        <f>'Hybrid - IP - Mirror - Straight'!F7</f>
        <v>43 - J12 - 6/5</v>
      </c>
      <c r="E7" t="str">
        <f>'Hybrid - IP - Mirror - Straight'!L7</f>
        <v>4b</v>
      </c>
      <c r="F7" s="165" t="str">
        <f t="shared" si="1"/>
        <v>43 - J12 - 6/5   4b</v>
      </c>
      <c r="G7" s="163">
        <f>'Hybrid - IP - Mirror - Straight'!N7</f>
        <v>0</v>
      </c>
      <c r="H7" s="163">
        <f>'Hybrid - IP - Mirror - Straight'!O7</f>
        <v>0</v>
      </c>
      <c r="J7" s="79"/>
      <c r="K7" s="2"/>
      <c r="L7" s="2"/>
    </row>
    <row r="8" spans="1:12" ht="45" customHeight="1" x14ac:dyDescent="0.25">
      <c r="A8" t="str">
        <f>'Hybrid - IP - Mirror - Straight'!C8</f>
        <v>PT_a_alpha_X0S_P3_LV_SRC/RET</v>
      </c>
      <c r="B8" s="14" t="str">
        <f t="shared" si="0"/>
        <v>PT_a_alpha_X0S_P3</v>
      </c>
      <c r="C8" s="163" t="str">
        <f>'Hybrid - IP - Mirror - Straight'!E8</f>
        <v>P4 - 3/11</v>
      </c>
      <c r="D8" t="str">
        <f>'Hybrid - IP - Mirror - Straight'!F8</f>
        <v>39 - J12 - 4/3</v>
      </c>
      <c r="E8" t="str">
        <f>'Hybrid - IP - Mirror - Straight'!L8</f>
        <v>4b</v>
      </c>
      <c r="F8" s="163" t="str">
        <f t="shared" si="1"/>
        <v>39 - J12 - 4/3   4b</v>
      </c>
      <c r="G8" s="163">
        <f>'Hybrid - IP - Mirror - Straight'!N8</f>
        <v>7.6000000000000005</v>
      </c>
      <c r="H8" s="163">
        <f>'Hybrid - IP - Mirror - Straight'!O8</f>
        <v>6.4</v>
      </c>
      <c r="J8" s="79"/>
      <c r="K8" s="2"/>
      <c r="L8" s="2"/>
    </row>
    <row r="9" spans="1:12" ht="45" customHeight="1" x14ac:dyDescent="0.25">
      <c r="A9" t="str">
        <f>'Hybrid - IP - Mirror - Straight'!C9</f>
        <v>PT_a_alpha_X0M_P1W_LV_SRC/RET</v>
      </c>
      <c r="B9" s="14" t="str">
        <f t="shared" si="0"/>
        <v>PT_a_alpha_X0M_P1W</v>
      </c>
      <c r="C9" s="163" t="str">
        <f>'Hybrid - IP - Mirror - Straight'!E9</f>
        <v>P4 - 4/12</v>
      </c>
      <c r="D9" t="str">
        <f>'Hybrid - IP - Mirror - Straight'!F9</f>
        <v>44 - J13 - 4/3</v>
      </c>
      <c r="E9" t="str">
        <f>'Hybrid - IP - Mirror - Straight'!L9</f>
        <v>4b</v>
      </c>
      <c r="F9" s="174" t="str">
        <f t="shared" si="1"/>
        <v>44 - J13 - 4/3   4b</v>
      </c>
      <c r="G9" s="163">
        <f>'Hybrid - IP - Mirror - Straight'!N9</f>
        <v>7.6000000000000005</v>
      </c>
      <c r="H9" s="163">
        <f>'Hybrid - IP - Mirror - Straight'!O9</f>
        <v>6.4</v>
      </c>
      <c r="J9" s="79"/>
      <c r="K9" s="2"/>
      <c r="L9" s="2"/>
    </row>
    <row r="10" spans="1:12" ht="23.25" customHeight="1" x14ac:dyDescent="0.25">
      <c r="A10" t="str">
        <f>'Hybrid - IP - Mirror - Straight'!C10</f>
        <v>PT_a_alpha_X0M_P1W_LV_SRC/RET</v>
      </c>
      <c r="B10" s="14" t="str">
        <f t="shared" si="0"/>
        <v>PT_a_alpha_X0M_P1W</v>
      </c>
      <c r="C10" s="163" t="str">
        <f>'Hybrid - IP - Mirror - Straight'!E10</f>
        <v>P4 - 4/12</v>
      </c>
      <c r="D10" t="str">
        <f>'Hybrid - IP - Mirror - Straight'!F10</f>
        <v>44 - J13 - 8/7</v>
      </c>
      <c r="E10" t="str">
        <f>'Hybrid - IP - Mirror - Straight'!L10</f>
        <v>4b</v>
      </c>
      <c r="F10" s="174" t="str">
        <f t="shared" si="1"/>
        <v>44 - J13 - 8/7   4b</v>
      </c>
      <c r="G10" s="163">
        <f>'Hybrid - IP - Mirror - Straight'!N10</f>
        <v>0</v>
      </c>
      <c r="H10" s="163">
        <f>'Hybrid - IP - Mirror - Straight'!O10</f>
        <v>0</v>
      </c>
      <c r="J10" s="79"/>
      <c r="K10" s="2"/>
      <c r="L10" s="2"/>
    </row>
    <row r="11" spans="1:12" ht="45" customHeight="1" x14ac:dyDescent="0.25">
      <c r="A11" t="str">
        <f>'Hybrid - IP - Mirror - Straight'!C11</f>
        <v>PT_a_alpha_X0M_P2E_LV_SRC/RET</v>
      </c>
      <c r="B11" s="14" t="str">
        <f t="shared" si="0"/>
        <v>PT_a_alpha_X0M_P2E</v>
      </c>
      <c r="C11" s="163" t="str">
        <f>'Hybrid - IP - Mirror - Straight'!E11</f>
        <v>P4 - 5/13</v>
      </c>
      <c r="D11" t="str">
        <f>'Hybrid - IP - Mirror - Straight'!F11</f>
        <v>41 - J12 - 2/1</v>
      </c>
      <c r="E11" t="str">
        <f>'Hybrid - IP - Mirror - Straight'!L11</f>
        <v>4b</v>
      </c>
      <c r="F11" s="163" t="str">
        <f t="shared" si="1"/>
        <v>41 - J12 - 2/1   4b</v>
      </c>
      <c r="G11" s="163">
        <f>'Hybrid - IP - Mirror - Straight'!N11</f>
        <v>7.6000000000000005</v>
      </c>
      <c r="H11" s="163">
        <f>'Hybrid - IP - Mirror - Straight'!O11</f>
        <v>6.4</v>
      </c>
      <c r="J11" s="79"/>
      <c r="K11" s="2"/>
      <c r="L11" s="2"/>
    </row>
    <row r="12" spans="1:12" ht="45" customHeight="1" x14ac:dyDescent="0.25">
      <c r="A12" t="str">
        <f>'Hybrid - IP - Mirror - Straight'!C12</f>
        <v>PT_a_alpha_X0M_P3_LV_SRC/RET</v>
      </c>
      <c r="B12" s="14" t="str">
        <f t="shared" si="0"/>
        <v>PT_a_alpha_X0M_P3</v>
      </c>
      <c r="C12" s="163" t="str">
        <f>'Hybrid - IP - Mirror - Straight'!E12</f>
        <v>P4 - 6/14</v>
      </c>
      <c r="D12" t="str">
        <f>'Hybrid - IP - Mirror - Straight'!F12</f>
        <v>39 - J12 - 8/7</v>
      </c>
      <c r="E12" t="str">
        <f>'Hybrid - IP - Mirror - Straight'!L12</f>
        <v>4b</v>
      </c>
      <c r="F12" s="163" t="str">
        <f t="shared" si="1"/>
        <v>39 - J12 - 8/7   4b</v>
      </c>
      <c r="G12" s="163">
        <f>'Hybrid - IP - Mirror - Straight'!N12</f>
        <v>7.6000000000000005</v>
      </c>
      <c r="H12" s="163">
        <f>'Hybrid - IP - Mirror - Straight'!O12</f>
        <v>6.4</v>
      </c>
      <c r="J12" s="79"/>
      <c r="K12" s="2"/>
      <c r="L12" s="2"/>
    </row>
    <row r="13" spans="1:12" ht="45" customHeight="1" x14ac:dyDescent="0.25">
      <c r="A13" t="str">
        <f>'Hybrid - IP - Mirror - Straight'!C13</f>
        <v>PT_a_alpha_X0S_P1E_LV_SRC/RET</v>
      </c>
      <c r="B13" s="14" t="str">
        <f t="shared" si="0"/>
        <v>PT_a_alpha_X0S_P1E</v>
      </c>
      <c r="C13" s="163" t="str">
        <f>'Hybrid - IP - Mirror - Straight'!E13</f>
        <v>P4 - 7/15</v>
      </c>
      <c r="D13" t="str">
        <f>'Hybrid - IP - Mirror - Straight'!F13</f>
        <v>44 - J12 - 2/1</v>
      </c>
      <c r="E13" t="str">
        <f>'Hybrid - IP - Mirror - Straight'!L13</f>
        <v>4b</v>
      </c>
      <c r="F13" s="165" t="str">
        <f t="shared" si="1"/>
        <v>44 - J12 - 2/1   4b</v>
      </c>
      <c r="G13" s="163">
        <f>'Hybrid - IP - Mirror - Straight'!N13</f>
        <v>7.6000000000000005</v>
      </c>
      <c r="H13" s="163">
        <f>'Hybrid - IP - Mirror - Straight'!O13</f>
        <v>6.4</v>
      </c>
      <c r="J13" s="79"/>
      <c r="K13" s="2"/>
      <c r="L13" s="2"/>
    </row>
    <row r="14" spans="1:12" ht="45" customHeight="1" x14ac:dyDescent="0.25">
      <c r="A14" t="str">
        <f>'Hybrid - IP - Mirror - Straight'!C14</f>
        <v>PT_a_alpha_X0S_P1E_LV_SRC/RET</v>
      </c>
      <c r="B14" s="14" t="str">
        <f t="shared" si="0"/>
        <v>PT_a_alpha_X0S_P1E</v>
      </c>
      <c r="C14" s="163" t="str">
        <f>'Hybrid - IP - Mirror - Straight'!E14</f>
        <v>P4 - 7/15</v>
      </c>
      <c r="D14" t="str">
        <f>'Hybrid - IP - Mirror - Straight'!F14</f>
        <v>44 - J12 - 6/5</v>
      </c>
      <c r="E14" t="str">
        <f>'Hybrid - IP - Mirror - Straight'!L14</f>
        <v>4b</v>
      </c>
      <c r="F14" s="165" t="str">
        <f t="shared" si="1"/>
        <v>44 - J12 - 6/5   4b</v>
      </c>
      <c r="G14" s="163">
        <f>'Hybrid - IP - Mirror - Straight'!N14</f>
        <v>0</v>
      </c>
      <c r="H14" s="163">
        <f>'Hybrid - IP - Mirror - Straight'!O14</f>
        <v>0</v>
      </c>
      <c r="J14" s="79"/>
      <c r="K14" s="2"/>
      <c r="L14" s="2"/>
    </row>
    <row r="15" spans="1:12" ht="45" customHeight="1" x14ac:dyDescent="0.25">
      <c r="A15" t="str">
        <f>'Hybrid - IP - Mirror - Straight'!C15</f>
        <v>PT_a_alpha_X0M_P1E_LV_SRC/RET</v>
      </c>
      <c r="B15" s="14" t="str">
        <f t="shared" si="0"/>
        <v>PT_a_alpha_X0M_P1E</v>
      </c>
      <c r="C15" s="163" t="str">
        <f>'Hybrid - IP - Mirror - Straight'!E15</f>
        <v>P4 - 8/16</v>
      </c>
      <c r="D15" t="str">
        <f>'Hybrid - IP - Mirror - Straight'!F15</f>
        <v>44 - J13 - 2/1</v>
      </c>
      <c r="E15" t="str">
        <f>'Hybrid - IP - Mirror - Straight'!L15</f>
        <v>4b</v>
      </c>
      <c r="F15" s="174" t="str">
        <f t="shared" si="1"/>
        <v>44 - J13 - 2/1   4b</v>
      </c>
      <c r="G15" s="163">
        <f>'Hybrid - IP - Mirror - Straight'!N15</f>
        <v>7.6000000000000005</v>
      </c>
      <c r="H15" s="163">
        <f>'Hybrid - IP - Mirror - Straight'!O15</f>
        <v>6.4</v>
      </c>
      <c r="J15" s="79"/>
      <c r="K15" s="2"/>
      <c r="L15" s="2"/>
    </row>
    <row r="16" spans="1:12" ht="24.75" customHeight="1" x14ac:dyDescent="0.25">
      <c r="A16" t="str">
        <f>'Hybrid - IP - Mirror - Straight'!C16</f>
        <v>PT_a_alpha_X0M_P1E_LV_SRC/RET</v>
      </c>
      <c r="B16" s="14" t="str">
        <f t="shared" si="0"/>
        <v>PT_a_alpha_X0M_P1E</v>
      </c>
      <c r="C16" s="163" t="str">
        <f>'Hybrid - IP - Mirror - Straight'!E16</f>
        <v>P4 - 8/16</v>
      </c>
      <c r="D16" t="str">
        <f>'Hybrid - IP - Mirror - Straight'!F16</f>
        <v>44 - J13 - 6/5</v>
      </c>
      <c r="E16" t="str">
        <f>'Hybrid - IP - Mirror - Straight'!L16</f>
        <v>4b</v>
      </c>
      <c r="F16" s="174" t="str">
        <f t="shared" si="1"/>
        <v>44 - J13 - 6/5   4b</v>
      </c>
      <c r="G16" s="163">
        <f>'Hybrid - IP - Mirror - Straight'!N16</f>
        <v>0</v>
      </c>
      <c r="H16" s="163">
        <f>'Hybrid - IP - Mirror - Straight'!O16</f>
        <v>0</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3" t="str">
        <f>'Hybrid - IP - Mirror - Straight'!E18</f>
        <v>P5 - 1/9</v>
      </c>
      <c r="D18" t="str">
        <f>'Hybrid - IP - Mirror - Straight'!F18</f>
        <v>43 - J13 - 4/3</v>
      </c>
      <c r="E18" t="str">
        <f>'Hybrid - IP - Mirror - Straight'!L18</f>
        <v>4b</v>
      </c>
      <c r="F18" s="165" t="str">
        <f t="shared" si="1"/>
        <v>43 - J13 - 4/3   4b</v>
      </c>
      <c r="G18" s="163">
        <f>'Hybrid - IP - Mirror - Straight'!N18</f>
        <v>7.6000000000000005</v>
      </c>
      <c r="H18" s="163">
        <f>'Hybrid - IP - Mirror - Straight'!O18</f>
        <v>6.4</v>
      </c>
      <c r="J18" s="79"/>
      <c r="K18" s="2"/>
      <c r="L18" s="2"/>
    </row>
    <row r="19" spans="1:12" ht="45" customHeight="1" x14ac:dyDescent="0.25">
      <c r="A19" t="str">
        <f>'Hybrid - IP - Mirror - Straight'!C19</f>
        <v>PT_a_alpha_X1S_P1W_LV_SRC/RET</v>
      </c>
      <c r="B19" s="14" t="str">
        <f t="shared" si="0"/>
        <v>PT_a_alpha_X1S_P1W</v>
      </c>
      <c r="C19" s="163" t="str">
        <f>'Hybrid - IP - Mirror - Straight'!E19</f>
        <v>P5 - 1/9</v>
      </c>
      <c r="D19" t="str">
        <f>'Hybrid - IP - Mirror - Straight'!F19</f>
        <v>43 - J13 - 8/7</v>
      </c>
      <c r="E19" t="str">
        <f>'Hybrid - IP - Mirror - Straight'!L19</f>
        <v>4b</v>
      </c>
      <c r="F19" s="165" t="str">
        <f t="shared" si="1"/>
        <v>43 - J13 - 8/7   4b</v>
      </c>
      <c r="G19" s="163">
        <f>'Hybrid - IP - Mirror - Straight'!N19</f>
        <v>0</v>
      </c>
      <c r="H19" s="163">
        <f>'Hybrid - IP - Mirror - Straight'!O19</f>
        <v>0</v>
      </c>
      <c r="J19" s="79"/>
      <c r="K19" s="2"/>
      <c r="L19" s="2"/>
    </row>
    <row r="20" spans="1:12" ht="45" customHeight="1" x14ac:dyDescent="0.25">
      <c r="A20" t="str">
        <f>'Hybrid - IP - Mirror - Straight'!C20</f>
        <v>PT_a_alpha_X1S_P2E_LV_SRC/RET</v>
      </c>
      <c r="B20" s="14" t="str">
        <f t="shared" si="0"/>
        <v>PT_a_alpha_X1S_P2E</v>
      </c>
      <c r="C20" s="163" t="str">
        <f>'Hybrid - IP - Mirror - Straight'!E20</f>
        <v>P5 - 2/10</v>
      </c>
      <c r="D20" t="str">
        <f>'Hybrid - IP - Mirror - Straight'!F20</f>
        <v>39 - J12 - 2/1</v>
      </c>
      <c r="E20" t="str">
        <f>'Hybrid - IP - Mirror - Straight'!L20</f>
        <v>4b</v>
      </c>
      <c r="F20" s="163" t="str">
        <f t="shared" si="1"/>
        <v>39 - J12 - 2/1   4b</v>
      </c>
      <c r="G20" s="163">
        <f>'Hybrid - IP - Mirror - Straight'!N20</f>
        <v>7.6000000000000005</v>
      </c>
      <c r="H20" s="163">
        <f>'Hybrid - IP - Mirror - Straight'!O20</f>
        <v>6.4</v>
      </c>
      <c r="J20" s="79"/>
      <c r="K20" s="2"/>
      <c r="L20" s="2"/>
    </row>
    <row r="21" spans="1:12" ht="45" customHeight="1" x14ac:dyDescent="0.25">
      <c r="A21" t="str">
        <f>'Hybrid - IP - Mirror - Straight'!C21</f>
        <v>PT_a_alpha_X1S_P3_LV_SRC/RET</v>
      </c>
      <c r="B21" s="14" t="str">
        <f t="shared" si="0"/>
        <v>PT_a_alpha_X1S_P3</v>
      </c>
      <c r="C21" s="163" t="str">
        <f>'Hybrid - IP - Mirror - Straight'!E21</f>
        <v>P5 - 3/11</v>
      </c>
      <c r="D21" t="str">
        <f>'Hybrid - IP - Mirror - Straight'!F21</f>
        <v>37 - J12 - 4/3</v>
      </c>
      <c r="E21" t="str">
        <f>'Hybrid - IP - Mirror - Straight'!L21</f>
        <v>3d</v>
      </c>
      <c r="F21" s="163" t="str">
        <f t="shared" si="1"/>
        <v>37 - J12 - 4/3   3d</v>
      </c>
      <c r="G21" s="163">
        <f>'Hybrid - IP - Mirror - Straight'!N21</f>
        <v>7.2</v>
      </c>
      <c r="H21" s="163">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3" t="str">
        <f>'Hybrid - IP - Mirror - Straight'!E22</f>
        <v>P5 - 4/12</v>
      </c>
      <c r="D22" t="str">
        <f>'Hybrid - IP - Mirror - Straight'!F22</f>
        <v>45 - J12 - 4/3</v>
      </c>
      <c r="E22" t="str">
        <f>'Hybrid - IP - Mirror - Straight'!L22</f>
        <v>4b</v>
      </c>
      <c r="F22" s="174" t="str">
        <f t="shared" si="1"/>
        <v>45 - J12 - 4/3   4b</v>
      </c>
      <c r="G22" s="163">
        <f>'Hybrid - IP - Mirror - Straight'!N22</f>
        <v>7.6000000000000005</v>
      </c>
      <c r="H22" s="163">
        <f>'Hybrid - IP - Mirror - Straight'!O22</f>
        <v>6.4</v>
      </c>
      <c r="J22" s="79"/>
      <c r="K22" s="2"/>
      <c r="L22" s="2"/>
    </row>
    <row r="23" spans="1:12" ht="26.25" customHeight="1" x14ac:dyDescent="0.25">
      <c r="A23" t="str">
        <f>'Hybrid - IP - Mirror - Straight'!C23</f>
        <v>PT_a_alpha_X1M_P1W_LV_SRC/RET</v>
      </c>
      <c r="B23" s="14" t="str">
        <f t="shared" si="0"/>
        <v>PT_a_alpha_X1M_P1W</v>
      </c>
      <c r="C23" s="163" t="str">
        <f>'Hybrid - IP - Mirror - Straight'!E23</f>
        <v>P5 - 4/12</v>
      </c>
      <c r="D23" t="str">
        <f>'Hybrid - IP - Mirror - Straight'!F23</f>
        <v>45 - J12 - 8/7</v>
      </c>
      <c r="E23" t="str">
        <f>'Hybrid - IP - Mirror - Straight'!L23</f>
        <v>4b</v>
      </c>
      <c r="F23" s="174" t="str">
        <f t="shared" si="1"/>
        <v>45 - J12 - 8/7   4b</v>
      </c>
      <c r="G23" s="163">
        <f>'Hybrid - IP - Mirror - Straight'!N23</f>
        <v>0</v>
      </c>
      <c r="H23" s="163">
        <f>'Hybrid - IP - Mirror - Straight'!O23</f>
        <v>0</v>
      </c>
      <c r="J23" s="79"/>
      <c r="K23" s="2"/>
      <c r="L23" s="2"/>
    </row>
    <row r="24" spans="1:12" ht="45" customHeight="1" x14ac:dyDescent="0.25">
      <c r="A24" t="str">
        <f>'Hybrid - IP - Mirror - Straight'!C24</f>
        <v>PT_a_alpha_X1M_P2E_LV_SRC/RET</v>
      </c>
      <c r="B24" s="14" t="str">
        <f t="shared" si="0"/>
        <v>PT_a_alpha_X1M_P2E</v>
      </c>
      <c r="C24" s="163" t="str">
        <f>'Hybrid - IP - Mirror - Straight'!E24</f>
        <v>P5 - 5/13</v>
      </c>
      <c r="D24" t="str">
        <f>'Hybrid - IP - Mirror - Straight'!F24</f>
        <v>41 - J12 - 4/3</v>
      </c>
      <c r="E24" t="str">
        <f>'Hybrid - IP - Mirror - Straight'!L24</f>
        <v>4b</v>
      </c>
      <c r="F24" s="163" t="str">
        <f t="shared" si="1"/>
        <v>41 - J12 - 4/3   4b</v>
      </c>
      <c r="G24" s="163">
        <f>'Hybrid - IP - Mirror - Straight'!N24</f>
        <v>7.6000000000000005</v>
      </c>
      <c r="H24" s="163">
        <f>'Hybrid - IP - Mirror - Straight'!O24</f>
        <v>6.4</v>
      </c>
      <c r="J24" s="79"/>
      <c r="K24" s="2"/>
      <c r="L24" s="2"/>
    </row>
    <row r="25" spans="1:12" ht="45" customHeight="1" x14ac:dyDescent="0.25">
      <c r="A25" t="str">
        <f>'Hybrid - IP - Mirror - Straight'!C25</f>
        <v>PT_a_alpha_X1M_P3_LV_SRC/RET</v>
      </c>
      <c r="B25" s="14" t="str">
        <f t="shared" si="0"/>
        <v>PT_a_alpha_X1M_P3</v>
      </c>
      <c r="C25" s="163" t="str">
        <f>'Hybrid - IP - Mirror - Straight'!E25</f>
        <v>P5 - 6/14</v>
      </c>
      <c r="D25" t="str">
        <f>'Hybrid - IP - Mirror - Straight'!F25</f>
        <v>39 - J12 - 6/5</v>
      </c>
      <c r="E25" t="str">
        <f>'Hybrid - IP - Mirror - Straight'!L25</f>
        <v>4b</v>
      </c>
      <c r="F25" s="163" t="str">
        <f t="shared" si="1"/>
        <v>39 - J12 - 6/5   4b</v>
      </c>
      <c r="G25" s="163">
        <f>'Hybrid - IP - Mirror - Straight'!N25</f>
        <v>7.6000000000000005</v>
      </c>
      <c r="H25" s="163">
        <f>'Hybrid - IP - Mirror - Straight'!O25</f>
        <v>6.4</v>
      </c>
      <c r="J25" s="79"/>
      <c r="K25" s="2"/>
      <c r="L25" s="2"/>
    </row>
    <row r="26" spans="1:12" ht="45" customHeight="1" x14ac:dyDescent="0.25">
      <c r="A26" t="str">
        <f>'Hybrid - IP - Mirror - Straight'!C26</f>
        <v>PT_a_alpha_X0S_P2W_LV_SRC/RET</v>
      </c>
      <c r="B26" s="14" t="str">
        <f t="shared" si="0"/>
        <v>PT_a_alpha_X0S_P2W</v>
      </c>
      <c r="C26" s="163" t="str">
        <f>'Hybrid - IP - Mirror - Straight'!E26</f>
        <v>P5 - 7/15</v>
      </c>
      <c r="D26" t="str">
        <f>'Hybrid - IP - Mirror - Straight'!F26</f>
        <v>43 - J12 - 4/3</v>
      </c>
      <c r="E26" t="str">
        <f>'Hybrid - IP - Mirror - Straight'!L26</f>
        <v>4b</v>
      </c>
      <c r="F26" s="174" t="str">
        <f t="shared" si="1"/>
        <v>43 - J12 - 4/3   4b</v>
      </c>
      <c r="G26" s="163">
        <f>'Hybrid - IP - Mirror - Straight'!N26</f>
        <v>7.6000000000000005</v>
      </c>
      <c r="H26" s="163">
        <f>'Hybrid - IP - Mirror - Straight'!O26</f>
        <v>6.4</v>
      </c>
      <c r="J26" s="79"/>
      <c r="K26" s="2"/>
      <c r="L26" s="2"/>
    </row>
    <row r="27" spans="1:12" ht="33" customHeight="1" x14ac:dyDescent="0.25">
      <c r="A27" t="str">
        <f>'Hybrid - IP - Mirror - Straight'!C27</f>
        <v>PT_a_alpha_X0S_P2W_LV_SRC/RET</v>
      </c>
      <c r="B27" s="14" t="str">
        <f t="shared" si="0"/>
        <v>PT_a_alpha_X0S_P2W</v>
      </c>
      <c r="C27" s="163" t="str">
        <f>'Hybrid - IP - Mirror - Straight'!E27</f>
        <v>P5 - 7/15</v>
      </c>
      <c r="D27" t="str">
        <f>'Hybrid - IP - Mirror - Straight'!F27</f>
        <v>43 - J12 - 8/7</v>
      </c>
      <c r="E27" t="str">
        <f>'Hybrid - IP - Mirror - Straight'!L27</f>
        <v>4b</v>
      </c>
      <c r="F27" s="174" t="str">
        <f t="shared" si="1"/>
        <v>43 - J12 - 8/7   4b</v>
      </c>
      <c r="G27" s="163">
        <f>'Hybrid - IP - Mirror - Straight'!N27</f>
        <v>0</v>
      </c>
      <c r="H27" s="163">
        <f>'Hybrid - IP - Mirror - Straight'!O27</f>
        <v>0</v>
      </c>
      <c r="J27" s="79"/>
      <c r="K27" s="2"/>
      <c r="L27" s="2"/>
    </row>
    <row r="28" spans="1:12" ht="45" customHeight="1" x14ac:dyDescent="0.25">
      <c r="A28" t="str">
        <f>'Hybrid - IP - Mirror - Straight'!C28</f>
        <v>PT_a_alpha_X1M_P1E_LV_SRC/RET</v>
      </c>
      <c r="B28" s="14" t="str">
        <f t="shared" si="0"/>
        <v>PT_a_alpha_X1M_P1E</v>
      </c>
      <c r="C28" s="163" t="str">
        <f>'Hybrid - IP - Mirror - Straight'!E28</f>
        <v>P5 - 8/16</v>
      </c>
      <c r="D28" t="str">
        <f>'Hybrid - IP - Mirror - Straight'!F28</f>
        <v>45 - J12 - 2/1</v>
      </c>
      <c r="E28" t="str">
        <f>'Hybrid - IP - Mirror - Straight'!L28</f>
        <v>4b</v>
      </c>
      <c r="F28" s="165" t="str">
        <f t="shared" si="1"/>
        <v>45 - J12 - 2/1   4b</v>
      </c>
      <c r="G28" s="163">
        <f>'Hybrid - IP - Mirror - Straight'!N28</f>
        <v>7.6000000000000005</v>
      </c>
      <c r="H28" s="163">
        <f>'Hybrid - IP - Mirror - Straight'!O28</f>
        <v>6.4</v>
      </c>
      <c r="J28" s="79"/>
      <c r="K28" s="2"/>
      <c r="L28" s="2"/>
    </row>
    <row r="29" spans="1:12" ht="45" customHeight="1" x14ac:dyDescent="0.25">
      <c r="A29" t="str">
        <f>'Hybrid - IP - Mirror - Straight'!C29</f>
        <v>PT_a_alpha_X1M_P1E_LV_SRC/RET</v>
      </c>
      <c r="B29" s="14" t="str">
        <f t="shared" si="0"/>
        <v>PT_a_alpha_X1M_P1E</v>
      </c>
      <c r="C29" s="163" t="str">
        <f>'Hybrid - IP - Mirror - Straight'!E29</f>
        <v>P5 - 8/16</v>
      </c>
      <c r="D29" t="str">
        <f>'Hybrid - IP - Mirror - Straight'!F29</f>
        <v>45 - J12 - 6/5</v>
      </c>
      <c r="E29" t="str">
        <f>'Hybrid - IP - Mirror - Straight'!L29</f>
        <v>4b</v>
      </c>
      <c r="F29" s="165" t="str">
        <f t="shared" si="1"/>
        <v>45 - J12 - 6/5   4b</v>
      </c>
      <c r="G29" s="163">
        <f>'Hybrid - IP - Mirror - Straight'!N29</f>
        <v>0</v>
      </c>
      <c r="H29" s="163">
        <f>'Hybrid - IP - Mirror - Straight'!O29</f>
        <v>0</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3" t="str">
        <f>'Hybrid - IP - Mirror - Straight'!E31</f>
        <v>P6 - 1/9</v>
      </c>
      <c r="D31" t="str">
        <f>'Hybrid - IP - Mirror - Straight'!F31</f>
        <v>41 - J12 - 8/7</v>
      </c>
      <c r="E31" t="str">
        <f>'Hybrid - IP - Mirror - Straight'!L31</f>
        <v>4b</v>
      </c>
      <c r="F31" s="163" t="str">
        <f t="shared" si="1"/>
        <v>41 - J12 - 8/7   4b</v>
      </c>
      <c r="G31" s="163">
        <f>'Hybrid - IP - Mirror - Straight'!N31</f>
        <v>7.6000000000000005</v>
      </c>
      <c r="H31" s="163">
        <f>'Hybrid - IP - Mirror - Straight'!O31</f>
        <v>6.4</v>
      </c>
      <c r="J31" s="79"/>
      <c r="K31" s="2"/>
      <c r="L31" s="2"/>
    </row>
    <row r="32" spans="1:12" ht="45" customHeight="1" x14ac:dyDescent="0.25">
      <c r="A32" t="str">
        <f>'Hybrid - IP - Mirror - Straight'!C32</f>
        <v>PT_a_alpha_X2S_P2E_LV_SRC/RET</v>
      </c>
      <c r="B32" s="14" t="str">
        <f t="shared" si="0"/>
        <v>PT_a_alpha_X2S_P2E</v>
      </c>
      <c r="C32" s="163" t="str">
        <f>'Hybrid - IP - Mirror - Straight'!E32</f>
        <v>P6 - 2/10</v>
      </c>
      <c r="D32" t="str">
        <f>'Hybrid - IP - Mirror - Straight'!F32</f>
        <v>39 - J13 - 4/3</v>
      </c>
      <c r="E32" t="str">
        <f>'Hybrid - IP - Mirror - Straight'!L32</f>
        <v>4b</v>
      </c>
      <c r="F32" s="163" t="str">
        <f t="shared" si="1"/>
        <v>39 - J13 - 4/3   4b</v>
      </c>
      <c r="G32" s="163">
        <f>'Hybrid - IP - Mirror - Straight'!N32</f>
        <v>7.6000000000000005</v>
      </c>
      <c r="H32" s="163">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3" t="str">
        <f>'Hybrid - IP - Mirror - Straight'!E34</f>
        <v>P6 - 4/12</v>
      </c>
      <c r="D34" t="str">
        <f>'Hybrid - IP - Mirror - Straight'!F34</f>
        <v>45 - J13 - 8/7</v>
      </c>
      <c r="E34" t="str">
        <f>'Hybrid - IP - Mirror - Straight'!L34</f>
        <v>4b</v>
      </c>
      <c r="F34" s="163" t="str">
        <f t="shared" si="1"/>
        <v>45 - J13 - 8/7   4b</v>
      </c>
      <c r="G34" s="163">
        <f>'Hybrid - IP - Mirror - Straight'!N34</f>
        <v>7.6000000000000005</v>
      </c>
      <c r="H34" s="163">
        <f>'Hybrid - IP - Mirror - Straight'!O34</f>
        <v>6.4</v>
      </c>
      <c r="J34" s="79"/>
      <c r="K34" s="2"/>
      <c r="L34" s="2"/>
    </row>
    <row r="35" spans="1:12" ht="45" customHeight="1" x14ac:dyDescent="0.25">
      <c r="A35" t="str">
        <f>'Hybrid - IP - Mirror - Straight'!C35</f>
        <v>PT_a_alpha_X2M_P2E_LV_SRC/RET</v>
      </c>
      <c r="B35" s="14" t="str">
        <f t="shared" si="0"/>
        <v>PT_a_alpha_X2M_P2E</v>
      </c>
      <c r="C35" s="163" t="str">
        <f>'Hybrid - IP - Mirror - Straight'!E35</f>
        <v>P6 - 5/13</v>
      </c>
      <c r="D35" t="str">
        <f>'Hybrid - IP - Mirror - Straight'!F35</f>
        <v>41 - J12 - 6/5</v>
      </c>
      <c r="E35" t="str">
        <f>'Hybrid - IP - Mirror - Straight'!L35</f>
        <v>4b</v>
      </c>
      <c r="F35" s="163" t="str">
        <f t="shared" si="1"/>
        <v>41 - J12 - 6/5   4b</v>
      </c>
      <c r="G35" s="163">
        <f>'Hybrid - IP - Mirror - Straight'!N35</f>
        <v>7.6000000000000005</v>
      </c>
      <c r="H35" s="163">
        <f>'Hybrid - IP - Mirror - Straight'!O35</f>
        <v>6.4</v>
      </c>
      <c r="J35" s="79"/>
      <c r="K35" s="2"/>
      <c r="L35" s="2"/>
    </row>
    <row r="36" spans="1:12" ht="45" customHeight="1" x14ac:dyDescent="0.25">
      <c r="A36" t="str">
        <f>'Hybrid - IP - Mirror - Straight'!C36</f>
        <v>PT_a_alpha_X2M_P3_LV_SRC/RET</v>
      </c>
      <c r="B36" s="14" t="str">
        <f t="shared" si="0"/>
        <v>PT_a_alpha_X2M_P3</v>
      </c>
      <c r="C36" s="163" t="str">
        <f>'Hybrid - IP - Mirror - Straight'!E36</f>
        <v>P6 - 6/14</v>
      </c>
      <c r="D36" t="str">
        <f>'Hybrid - IP - Mirror - Straight'!F36</f>
        <v>39 - J13 - 8/7</v>
      </c>
      <c r="E36" t="str">
        <f>'Hybrid - IP - Mirror - Straight'!L36</f>
        <v>4b</v>
      </c>
      <c r="F36" s="163" t="str">
        <f t="shared" si="1"/>
        <v>39 - J13 - 8/7   4b</v>
      </c>
      <c r="G36" s="163">
        <f>'Hybrid - IP - Mirror - Straight'!N36</f>
        <v>7.6000000000000005</v>
      </c>
      <c r="H36" s="163">
        <f>'Hybrid - IP - Mirror - Straight'!O36</f>
        <v>6.4</v>
      </c>
      <c r="J36" s="79"/>
      <c r="K36" s="2"/>
      <c r="L36" s="2"/>
    </row>
    <row r="37" spans="1:12" ht="32.25" customHeight="1" x14ac:dyDescent="0.25">
      <c r="A37" t="str">
        <f>'Hybrid - IP - Mirror - Straight'!C37</f>
        <v>PT_a_alpha_X1S_P1E_LV_SRC/RET</v>
      </c>
      <c r="B37" s="14" t="str">
        <f t="shared" si="0"/>
        <v>PT_a_alpha_X1S_P1E</v>
      </c>
      <c r="C37" s="163" t="str">
        <f>'Hybrid - IP - Mirror - Straight'!E37</f>
        <v>P6 - 7/15</v>
      </c>
      <c r="D37" t="str">
        <f>'Hybrid - IP - Mirror - Straight'!F37</f>
        <v>43 - J13 - 2/1</v>
      </c>
      <c r="E37" t="str">
        <f>'Hybrid - IP - Mirror - Straight'!L37</f>
        <v>4b</v>
      </c>
      <c r="F37" s="165" t="str">
        <f t="shared" si="1"/>
        <v>43 - J13 - 2/1   4b</v>
      </c>
      <c r="G37" s="163">
        <f>'Hybrid - IP - Mirror - Straight'!N37</f>
        <v>7.6000000000000005</v>
      </c>
      <c r="H37" s="163">
        <f>'Hybrid - IP - Mirror - Straight'!O37</f>
        <v>6.4</v>
      </c>
      <c r="J37" s="79"/>
      <c r="K37" s="2"/>
      <c r="L37" s="2"/>
    </row>
    <row r="38" spans="1:12" ht="28.5" customHeight="1" x14ac:dyDescent="0.25">
      <c r="A38" t="str">
        <f>'Hybrid - IP - Mirror - Straight'!C38</f>
        <v>PT_a_alpha_X1S_P1E_LV_SRC/RET</v>
      </c>
      <c r="B38" s="14" t="str">
        <f t="shared" si="0"/>
        <v>PT_a_alpha_X1S_P1E</v>
      </c>
      <c r="C38" s="163" t="str">
        <f>'Hybrid - IP - Mirror - Straight'!E38</f>
        <v>P6 - 7/15</v>
      </c>
      <c r="D38" t="str">
        <f>'Hybrid - IP - Mirror - Straight'!F38</f>
        <v>43 - J13 - 6/5</v>
      </c>
      <c r="E38" t="str">
        <f>'Hybrid - IP - Mirror - Straight'!L38</f>
        <v>4b</v>
      </c>
      <c r="F38" s="165" t="str">
        <f t="shared" si="1"/>
        <v>43 - J13 - 6/5   4b</v>
      </c>
      <c r="G38" s="163">
        <f>'Hybrid - IP - Mirror - Straight'!N38</f>
        <v>0</v>
      </c>
      <c r="H38" s="163">
        <f>'Hybrid - IP - Mirror - Straight'!O38</f>
        <v>0</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3" t="str">
        <f>'Hybrid - IP - Mirror - Straight'!E41</f>
        <v>P22 - 1/9</v>
      </c>
      <c r="D41" t="str">
        <f>'Hybrid - IP - Mirror - Straight'!F41</f>
        <v>37 - J12 - 8/7</v>
      </c>
      <c r="E41" t="str">
        <f>'Hybrid - IP - Mirror - Straight'!L41</f>
        <v>3c</v>
      </c>
      <c r="F41" s="163" t="str">
        <f t="shared" si="1"/>
        <v>37 - J12 - 8/7   3c</v>
      </c>
      <c r="G41" s="163" t="str">
        <f>'Hybrid - IP - Mirror - Straight'!N41</f>
        <v>|7.6|</v>
      </c>
      <c r="H41" s="163">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3" t="str">
        <f>'Hybrid - IP - Mirror - Straight'!E42</f>
        <v>P22 - 2/10</v>
      </c>
      <c r="D42" t="str">
        <f>'Hybrid - IP - Mirror - Straight'!F42</f>
        <v>37 - J12 - 6/5</v>
      </c>
      <c r="E42" t="str">
        <f>'Hybrid - IP - Mirror - Straight'!L42</f>
        <v>3c</v>
      </c>
      <c r="F42" s="163" t="str">
        <f t="shared" si="1"/>
        <v>37 - J12 - 6/5   3c</v>
      </c>
      <c r="G42" s="163" t="str">
        <f>'Hybrid - IP - Mirror - Straight'!N42</f>
        <v>|7.6|</v>
      </c>
      <c r="H42" s="163">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3" t="str">
        <f>'Hybrid - IP - Mirror - Straight'!E43</f>
        <v>P22 - 3/11</v>
      </c>
      <c r="D43" t="str">
        <f>'Hybrid - IP - Mirror - Straight'!F43</f>
        <v>37 - J13 - 8/7</v>
      </c>
      <c r="E43" t="str">
        <f>'Hybrid - IP - Mirror - Straight'!L43</f>
        <v>3c</v>
      </c>
      <c r="F43" s="163" t="str">
        <f t="shared" si="1"/>
        <v>37 - J13 - 8/7   3c</v>
      </c>
      <c r="G43" s="163" t="str">
        <f>'Hybrid - IP - Mirror - Straight'!N43</f>
        <v>|7.6|</v>
      </c>
      <c r="H43" s="163">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3" t="str">
        <f>'Hybrid - IP - Mirror - Straight'!E44</f>
        <v>P22 - 4/12</v>
      </c>
      <c r="D44" t="str">
        <f>'Hybrid - IP - Mirror - Straight'!F44</f>
        <v>37 - J12 - 2/1</v>
      </c>
      <c r="E44" t="str">
        <f>'Hybrid - IP - Mirror - Straight'!L44</f>
        <v>3c</v>
      </c>
      <c r="F44" s="163" t="str">
        <f t="shared" si="1"/>
        <v>37 - J12 - 2/1   3c</v>
      </c>
      <c r="G44" s="163" t="str">
        <f>'Hybrid - IP - Mirror - Straight'!N44</f>
        <v>|7.6|</v>
      </c>
      <c r="H44" s="163">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3" t="str">
        <f>'Hybrid - IP - Mirror - Straight'!E45</f>
        <v>P22 - 5/13</v>
      </c>
      <c r="D45" t="str">
        <f>'Hybrid - IP - Mirror - Straight'!F45</f>
        <v>37 - J13 - 4/3</v>
      </c>
      <c r="E45" t="str">
        <f>'Hybrid - IP - Mirror - Straight'!L45</f>
        <v>3c</v>
      </c>
      <c r="F45" s="163" t="str">
        <f t="shared" si="1"/>
        <v>37 - J13 - 4/3   3c</v>
      </c>
      <c r="G45" s="163" t="str">
        <f>'Hybrid - IP - Mirror - Straight'!N45</f>
        <v>|7.6|</v>
      </c>
      <c r="H45" s="163">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3" t="str">
        <f>'Hybrid - IP - Mirror - Straight'!E50</f>
        <v>P10 - 1/9</v>
      </c>
      <c r="D50" t="str">
        <f>'Hybrid - IP - Mirror - Straight'!F50</f>
        <v>42 - J12 - 2/1</v>
      </c>
      <c r="E50" t="str">
        <f>'Hybrid - IP - Mirror - Straight'!L50</f>
        <v>4b</v>
      </c>
      <c r="F50" s="163" t="str">
        <f t="shared" si="1"/>
        <v>42 - J12 - 2/1   4b</v>
      </c>
      <c r="G50" s="163">
        <f>'Hybrid - IP - Mirror - Straight'!N50</f>
        <v>7.6000000000000005</v>
      </c>
      <c r="H50" s="163">
        <f>'Hybrid - IP - Mirror - Straight'!O50</f>
        <v>6.4</v>
      </c>
      <c r="J50" s="79"/>
      <c r="K50" s="2"/>
      <c r="L50" s="2"/>
    </row>
    <row r="51" spans="1:12" ht="45" customHeight="1" x14ac:dyDescent="0.25">
      <c r="A51" t="str">
        <f>'Hybrid - IP - Mirror - Straight'!C51</f>
        <v>PT_a_beta_X0S_P2E_LV_SRC/RET</v>
      </c>
      <c r="B51" s="14" t="str">
        <f t="shared" si="0"/>
        <v>PT_a_beta_X0S_P2E</v>
      </c>
      <c r="C51" s="163" t="str">
        <f>'Hybrid - IP - Mirror - Straight'!E51</f>
        <v>P10 - 2/10</v>
      </c>
      <c r="D51" t="str">
        <f>'Hybrid - IP - Mirror - Straight'!F51</f>
        <v>42 - J12 - 8/7</v>
      </c>
      <c r="E51" t="str">
        <f>'Hybrid - IP - Mirror - Straight'!L51</f>
        <v>4b</v>
      </c>
      <c r="F51" s="163" t="str">
        <f t="shared" si="1"/>
        <v>42 - J12 - 8/7   4b</v>
      </c>
      <c r="G51" s="163">
        <f>'Hybrid - IP - Mirror - Straight'!N51</f>
        <v>7.6000000000000005</v>
      </c>
      <c r="H51" s="163">
        <f>'Hybrid - IP - Mirror - Straight'!O51</f>
        <v>6.4</v>
      </c>
      <c r="J51" s="79"/>
      <c r="K51" s="2"/>
      <c r="L51" s="2"/>
    </row>
    <row r="52" spans="1:12" ht="45" customHeight="1" x14ac:dyDescent="0.25">
      <c r="A52" t="str">
        <f>'Hybrid - IP - Mirror - Straight'!C52</f>
        <v>PT_a_beta_X0S_P3_LV_SRC/RET</v>
      </c>
      <c r="B52" s="14" t="str">
        <f t="shared" si="0"/>
        <v>PT_a_beta_X0S_P3</v>
      </c>
      <c r="C52" s="163" t="str">
        <f>'Hybrid - IP - Mirror - Straight'!E52</f>
        <v>P10 - 3/11</v>
      </c>
      <c r="D52" t="str">
        <f>'Hybrid - IP - Mirror - Straight'!F52</f>
        <v>40 - J12 - 4/3</v>
      </c>
      <c r="E52" t="str">
        <f>'Hybrid - IP - Mirror - Straight'!L52</f>
        <v>4b</v>
      </c>
      <c r="F52" s="163" t="str">
        <f t="shared" si="1"/>
        <v>40 - J12 - 4/3   4b</v>
      </c>
      <c r="G52" s="163">
        <f>'Hybrid - IP - Mirror - Straight'!N52</f>
        <v>7.6000000000000005</v>
      </c>
      <c r="H52" s="163">
        <f>'Hybrid - IP - Mirror - Straight'!O52</f>
        <v>6.4</v>
      </c>
      <c r="J52" s="79"/>
      <c r="K52" s="2"/>
      <c r="L52" s="2"/>
    </row>
    <row r="53" spans="1:12" ht="45" customHeight="1" x14ac:dyDescent="0.25">
      <c r="A53" t="str">
        <f>'Hybrid - IP - Mirror - Straight'!C53</f>
        <v>PT_a_beta_X0M_P1W_LV_SRC/RET</v>
      </c>
      <c r="B53" s="14" t="str">
        <f t="shared" si="0"/>
        <v>PT_a_beta_X0M_P1W</v>
      </c>
      <c r="C53" s="163" t="str">
        <f>'Hybrid - IP - Mirror - Straight'!E53</f>
        <v>P10 - 4/12</v>
      </c>
      <c r="D53" t="str">
        <f>'Hybrid - IP - Mirror - Straight'!F53</f>
        <v>46 - J12 - 2/1</v>
      </c>
      <c r="E53" t="str">
        <f>'Hybrid - IP - Mirror - Straight'!L53</f>
        <v>4b</v>
      </c>
      <c r="F53" s="163" t="str">
        <f t="shared" si="1"/>
        <v>46 - J12 - 2/1   4b</v>
      </c>
      <c r="G53" s="163">
        <f>'Hybrid - IP - Mirror - Straight'!N53</f>
        <v>7.6000000000000005</v>
      </c>
      <c r="H53" s="163">
        <f>'Hybrid - IP - Mirror - Straight'!O53</f>
        <v>6.4</v>
      </c>
      <c r="J53" s="79"/>
      <c r="K53" s="2"/>
      <c r="L53" s="2"/>
    </row>
    <row r="54" spans="1:12" ht="45" customHeight="1" x14ac:dyDescent="0.25">
      <c r="A54" t="str">
        <f>'Hybrid - IP - Mirror - Straight'!C54</f>
        <v>PT_a_beta_X0M_P2E_LV_SRC/RET</v>
      </c>
      <c r="B54" s="14" t="str">
        <f t="shared" si="0"/>
        <v>PT_a_beta_X0M_P2E</v>
      </c>
      <c r="C54" s="163" t="str">
        <f>'Hybrid - IP - Mirror - Straight'!E54</f>
        <v>P10 - 5/13</v>
      </c>
      <c r="D54" t="str">
        <f>'Hybrid - IP - Mirror - Straight'!F54</f>
        <v>41 - J13 - 2/1</v>
      </c>
      <c r="E54" t="str">
        <f>'Hybrid - IP - Mirror - Straight'!L54</f>
        <v>4b</v>
      </c>
      <c r="F54" s="163" t="str">
        <f t="shared" si="1"/>
        <v>41 - J13 - 2/1   4b</v>
      </c>
      <c r="G54" s="163">
        <f>'Hybrid - IP - Mirror - Straight'!N54</f>
        <v>7.6000000000000005</v>
      </c>
      <c r="H54" s="163">
        <f>'Hybrid - IP - Mirror - Straight'!O54</f>
        <v>6.4</v>
      </c>
      <c r="J54" s="79"/>
      <c r="K54" s="2"/>
      <c r="L54" s="2"/>
    </row>
    <row r="55" spans="1:12" ht="45" customHeight="1" x14ac:dyDescent="0.25">
      <c r="A55" t="str">
        <f>'Hybrid - IP - Mirror - Straight'!C55</f>
        <v>PT_a_beta_X0M_P3_LV_SRC/RET</v>
      </c>
      <c r="B55" s="14" t="str">
        <f t="shared" si="0"/>
        <v>PT_a_beta_X0M_P3</v>
      </c>
      <c r="C55" s="163" t="str">
        <f>'Hybrid - IP - Mirror - Straight'!E55</f>
        <v>P10 - 6/14</v>
      </c>
      <c r="D55" t="str">
        <f>'Hybrid - IP - Mirror - Straight'!F55</f>
        <v>40 - J12 - 8/7</v>
      </c>
      <c r="E55" t="str">
        <f>'Hybrid - IP - Mirror - Straight'!L55</f>
        <v>4b</v>
      </c>
      <c r="F55" s="163" t="str">
        <f t="shared" si="1"/>
        <v>40 - J12 - 8/7   4b</v>
      </c>
      <c r="G55" s="163">
        <f>'Hybrid - IP - Mirror - Straight'!N55</f>
        <v>7.6000000000000005</v>
      </c>
      <c r="H55" s="163">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3" t="str">
        <f>'Hybrid - IP - Mirror - Straight'!E59</f>
        <v>P11 - 1/9</v>
      </c>
      <c r="D59" t="str">
        <f>'Hybrid - IP - Mirror - Straight'!F59</f>
        <v>42 - J12 - 6/5</v>
      </c>
      <c r="E59" t="str">
        <f>'Hybrid - IP - Mirror - Straight'!L59</f>
        <v>4b</v>
      </c>
      <c r="F59" s="163" t="str">
        <f t="shared" si="1"/>
        <v>42 - J12 - 6/5   4b</v>
      </c>
      <c r="G59" s="163">
        <f>'Hybrid - IP - Mirror - Straight'!N59</f>
        <v>7.6000000000000005</v>
      </c>
      <c r="H59" s="163">
        <f>'Hybrid - IP - Mirror - Straight'!O59</f>
        <v>6.4</v>
      </c>
      <c r="J59" s="79"/>
      <c r="K59" s="2"/>
      <c r="L59" s="2"/>
    </row>
    <row r="60" spans="1:12" ht="45" customHeight="1" x14ac:dyDescent="0.25">
      <c r="A60" t="str">
        <f>'Hybrid - IP - Mirror - Straight'!C60</f>
        <v>PT_a_beta_X1S_P2E_LV_SRC/RET</v>
      </c>
      <c r="B60" s="14" t="str">
        <f t="shared" si="0"/>
        <v>PT_a_beta_X1S_P2E</v>
      </c>
      <c r="C60" s="163" t="str">
        <f>'Hybrid - IP - Mirror - Straight'!E60</f>
        <v>P11 - 2/10</v>
      </c>
      <c r="D60" t="str">
        <f>'Hybrid - IP - Mirror - Straight'!F60</f>
        <v>40 - J12 - 2/1</v>
      </c>
      <c r="E60" t="str">
        <f>'Hybrid - IP - Mirror - Straight'!L60</f>
        <v>4b</v>
      </c>
      <c r="F60" s="163" t="str">
        <f t="shared" si="1"/>
        <v>40 - J12 - 2/1   4b</v>
      </c>
      <c r="G60" s="163">
        <f>'Hybrid - IP - Mirror - Straight'!N60</f>
        <v>7.6000000000000005</v>
      </c>
      <c r="H60" s="163">
        <f>'Hybrid - IP - Mirror - Straight'!O60</f>
        <v>6.4</v>
      </c>
      <c r="J60" s="79"/>
      <c r="K60" s="2"/>
      <c r="L60" s="2"/>
    </row>
    <row r="61" spans="1:12" ht="45" customHeight="1" x14ac:dyDescent="0.25">
      <c r="A61" t="str">
        <f>'Hybrid - IP - Mirror - Straight'!C61</f>
        <v>PT_a_beta_X1S_P3_LV_SRC/RET</v>
      </c>
      <c r="B61" s="14" t="str">
        <f t="shared" si="0"/>
        <v>PT_a_beta_X1S_P3</v>
      </c>
      <c r="C61" s="163" t="str">
        <f>'Hybrid - IP - Mirror - Straight'!E61</f>
        <v>P11 - 3/11</v>
      </c>
      <c r="D61" t="str">
        <f>'Hybrid - IP - Mirror - Straight'!F61</f>
        <v>38 - J12 - 4/3</v>
      </c>
      <c r="E61" t="str">
        <f>'Hybrid - IP - Mirror - Straight'!L61</f>
        <v>3d</v>
      </c>
      <c r="F61" s="163" t="str">
        <f t="shared" si="1"/>
        <v>38 - J12 - 4/3   3d</v>
      </c>
      <c r="G61" s="163">
        <f>'Hybrid - IP - Mirror - Straight'!N61</f>
        <v>7.2</v>
      </c>
      <c r="H61" s="163">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3" t="str">
        <f>'Hybrid - IP - Mirror - Straight'!E62</f>
        <v>P11 - 4/12</v>
      </c>
      <c r="D62" t="str">
        <f>'Hybrid - IP - Mirror - Straight'!F62</f>
        <v>46 - J12 - 8/7</v>
      </c>
      <c r="E62" t="str">
        <f>'Hybrid - IP - Mirror - Straight'!L62</f>
        <v>4b</v>
      </c>
      <c r="F62" s="163" t="str">
        <f t="shared" si="1"/>
        <v>46 - J12 - 8/7   4b</v>
      </c>
      <c r="G62" s="163">
        <f>'Hybrid - IP - Mirror - Straight'!N62</f>
        <v>7.6000000000000005</v>
      </c>
      <c r="H62" s="163">
        <f>'Hybrid - IP - Mirror - Straight'!O62</f>
        <v>6.4</v>
      </c>
      <c r="J62" s="79"/>
      <c r="K62" s="2"/>
      <c r="L62" s="2"/>
    </row>
    <row r="63" spans="1:12" ht="45" customHeight="1" x14ac:dyDescent="0.25">
      <c r="A63" t="str">
        <f>'Hybrid - IP - Mirror - Straight'!C63</f>
        <v>PT_a_beta_X1M_P2E_LV_SRC/RET</v>
      </c>
      <c r="B63" s="14" t="str">
        <f t="shared" si="0"/>
        <v>PT_a_beta_X1M_P2E</v>
      </c>
      <c r="C63" s="163" t="str">
        <f>'Hybrid - IP - Mirror - Straight'!E63</f>
        <v>P11 - 5/13</v>
      </c>
      <c r="D63" t="str">
        <f>'Hybrid - IP - Mirror - Straight'!F63</f>
        <v>41 - J13 - 4/3</v>
      </c>
      <c r="E63" t="str">
        <f>'Hybrid - IP - Mirror - Straight'!L63</f>
        <v>4b</v>
      </c>
      <c r="F63" s="163" t="str">
        <f t="shared" si="1"/>
        <v>41 - J13 - 4/3   4b</v>
      </c>
      <c r="G63" s="163">
        <f>'Hybrid - IP - Mirror - Straight'!N63</f>
        <v>7.6000000000000005</v>
      </c>
      <c r="H63" s="163">
        <f>'Hybrid - IP - Mirror - Straight'!O63</f>
        <v>6.4</v>
      </c>
      <c r="J63" s="79"/>
      <c r="K63" s="2"/>
      <c r="L63" s="2"/>
    </row>
    <row r="64" spans="1:12" ht="45" customHeight="1" x14ac:dyDescent="0.25">
      <c r="A64" t="str">
        <f>'Hybrid - IP - Mirror - Straight'!C64</f>
        <v>PT_a_beta_X1M_P3_LV_SRC/RET</v>
      </c>
      <c r="B64" s="14" t="str">
        <f t="shared" si="0"/>
        <v>PT_a_beta_X1M_P3</v>
      </c>
      <c r="C64" s="163" t="str">
        <f>'Hybrid - IP - Mirror - Straight'!E64</f>
        <v>P11 - 6/14</v>
      </c>
      <c r="D64" t="str">
        <f>'Hybrid - IP - Mirror - Straight'!F64</f>
        <v>40 - J12 - 6/5</v>
      </c>
      <c r="E64" t="str">
        <f>'Hybrid - IP - Mirror - Straight'!L64</f>
        <v>4b</v>
      </c>
      <c r="F64" s="163" t="str">
        <f t="shared" si="1"/>
        <v>40 - J12 - 6/5   4b</v>
      </c>
      <c r="G64" s="163">
        <f>'Hybrid - IP - Mirror - Straight'!N64</f>
        <v>7.6000000000000005</v>
      </c>
      <c r="H64" s="163">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3" t="str">
        <f>'Hybrid - IP - Mirror - Straight'!E68</f>
        <v>P12 - 1/9</v>
      </c>
      <c r="D68" t="str">
        <f>'Hybrid - IP - Mirror - Straight'!F68</f>
        <v>41 - J13 - 8/7</v>
      </c>
      <c r="E68" t="str">
        <f>'Hybrid - IP - Mirror - Straight'!L68</f>
        <v>4b</v>
      </c>
      <c r="F68" s="163" t="str">
        <f t="shared" si="1"/>
        <v>41 - J13 - 8/7   4b</v>
      </c>
      <c r="G68" s="163">
        <f>'Hybrid - IP - Mirror - Straight'!N68</f>
        <v>7.6000000000000005</v>
      </c>
      <c r="H68" s="163">
        <f>'Hybrid - IP - Mirror - Straight'!O68</f>
        <v>6.4</v>
      </c>
      <c r="J68" s="79"/>
      <c r="K68" s="2"/>
      <c r="L68" s="2"/>
    </row>
    <row r="69" spans="1:12" ht="45" customHeight="1" x14ac:dyDescent="0.25">
      <c r="A69" t="str">
        <f>'Hybrid - IP - Mirror - Straight'!C69</f>
        <v>PT_a_beta_X2S_P2E_LV_SRC/RET</v>
      </c>
      <c r="B69" s="14" t="str">
        <f t="shared" si="2"/>
        <v>PT_a_beta_X2S_P2E</v>
      </c>
      <c r="C69" s="163" t="str">
        <f>'Hybrid - IP - Mirror - Straight'!E69</f>
        <v>P12 - 2/10</v>
      </c>
      <c r="D69" t="str">
        <f>'Hybrid - IP - Mirror - Straight'!F69</f>
        <v>39 - J13 - 2/1</v>
      </c>
      <c r="E69" t="str">
        <f>'Hybrid - IP - Mirror - Straight'!L69</f>
        <v>4b</v>
      </c>
      <c r="F69" s="163" t="str">
        <f t="shared" ref="F69:F100" si="3">CONCATENATE(D69,"   ",E69)</f>
        <v>39 - J13 - 2/1   4b</v>
      </c>
      <c r="G69" s="163">
        <f>'Hybrid - IP - Mirror - Straight'!N69</f>
        <v>7.6000000000000005</v>
      </c>
      <c r="H69" s="163">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3" t="str">
        <f>'Hybrid - IP - Mirror - Straight'!E71</f>
        <v>P12 - 4/12</v>
      </c>
      <c r="D71" t="str">
        <f>'Hybrid - IP - Mirror - Straight'!F71</f>
        <v>46 - J12 - 6/5</v>
      </c>
      <c r="E71" t="str">
        <f>'Hybrid - IP - Mirror - Straight'!L71</f>
        <v>4b</v>
      </c>
      <c r="F71" s="163" t="str">
        <f t="shared" si="3"/>
        <v>46 - J12 - 6/5   4b</v>
      </c>
      <c r="G71" s="163">
        <f>'Hybrid - IP - Mirror - Straight'!N71</f>
        <v>7.6000000000000005</v>
      </c>
      <c r="H71" s="163">
        <f>'Hybrid - IP - Mirror - Straight'!O71</f>
        <v>6.4</v>
      </c>
      <c r="J71" s="79"/>
      <c r="K71" s="2"/>
      <c r="L71" s="2"/>
    </row>
    <row r="72" spans="1:12" ht="45" customHeight="1" x14ac:dyDescent="0.25">
      <c r="A72" t="str">
        <f>'Hybrid - IP - Mirror - Straight'!C72</f>
        <v>PT_a_beta_X2M_P2E_LV_SRC/RET</v>
      </c>
      <c r="B72" s="14" t="str">
        <f t="shared" si="2"/>
        <v>PT_a_beta_X2M_P2E</v>
      </c>
      <c r="C72" s="163" t="str">
        <f>'Hybrid - IP - Mirror - Straight'!E72</f>
        <v>P12 - 5/13</v>
      </c>
      <c r="D72" t="str">
        <f>'Hybrid - IP - Mirror - Straight'!F72</f>
        <v>41 - J13 - 6/5</v>
      </c>
      <c r="E72" t="str">
        <f>'Hybrid - IP - Mirror - Straight'!L72</f>
        <v>4b</v>
      </c>
      <c r="F72" s="163" t="str">
        <f t="shared" si="3"/>
        <v>41 - J13 - 6/5   4b</v>
      </c>
      <c r="G72" s="163">
        <f>'Hybrid - IP - Mirror - Straight'!N72</f>
        <v>7.6000000000000005</v>
      </c>
      <c r="H72" s="163">
        <f>'Hybrid - IP - Mirror - Straight'!O72</f>
        <v>6.4</v>
      </c>
      <c r="J72" s="79"/>
      <c r="K72" s="2"/>
      <c r="L72" s="2"/>
    </row>
    <row r="73" spans="1:12" ht="45" customHeight="1" x14ac:dyDescent="0.25">
      <c r="A73" t="str">
        <f>'Hybrid - IP - Mirror - Straight'!C73</f>
        <v>PT_a_beta_X2M_P3_LV_SRC/RET</v>
      </c>
      <c r="B73" s="14" t="str">
        <f t="shared" si="2"/>
        <v>PT_a_beta_X2M_P3</v>
      </c>
      <c r="C73" s="163" t="str">
        <f>'Hybrid - IP - Mirror - Straight'!E73</f>
        <v>P12 - 6/14</v>
      </c>
      <c r="D73" t="str">
        <f>'Hybrid - IP - Mirror - Straight'!F73</f>
        <v>39 - J13 - 6/5</v>
      </c>
      <c r="E73" t="str">
        <f>'Hybrid - IP - Mirror - Straight'!L73</f>
        <v>4b</v>
      </c>
      <c r="F73" s="163" t="str">
        <f t="shared" si="3"/>
        <v>39 - J13 - 6/5   4b</v>
      </c>
      <c r="G73" s="163">
        <f>'Hybrid - IP - Mirror - Straight'!N73</f>
        <v>7.6000000000000005</v>
      </c>
      <c r="H73" s="163">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3" t="str">
        <f>'Hybrid - IP - Mirror - Straight'!E77</f>
        <v>P28 - 1/9</v>
      </c>
      <c r="D77" t="str">
        <f>'Hybrid - IP - Mirror - Straight'!F77</f>
        <v>38 - J12 - 8/7</v>
      </c>
      <c r="E77" t="str">
        <f>'Hybrid - IP - Mirror - Straight'!L77</f>
        <v>3c</v>
      </c>
      <c r="F77" s="163" t="str">
        <f t="shared" si="3"/>
        <v>38 - J12 - 8/7   3c</v>
      </c>
      <c r="G77" s="163" t="str">
        <f>'Hybrid - IP - Mirror - Straight'!N77</f>
        <v>|7.6|</v>
      </c>
      <c r="H77" s="163">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3" t="str">
        <f>'Hybrid - IP - Mirror - Straight'!E78</f>
        <v>P28 - 2/10</v>
      </c>
      <c r="D78" t="str">
        <f>'Hybrid - IP - Mirror - Straight'!F78</f>
        <v>38 - J12 - 6/5</v>
      </c>
      <c r="E78" t="str">
        <f>'Hybrid - IP - Mirror - Straight'!L78</f>
        <v>3c</v>
      </c>
      <c r="F78" s="163" t="str">
        <f t="shared" si="3"/>
        <v>38 - J12 - 6/5   3c</v>
      </c>
      <c r="G78" s="163" t="str">
        <f>'Hybrid - IP - Mirror - Straight'!N78</f>
        <v>|7.6|</v>
      </c>
      <c r="H78" s="163">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3" t="str">
        <f>'Hybrid - IP - Mirror - Straight'!E79</f>
        <v>P28 - 3/11</v>
      </c>
      <c r="D79" t="str">
        <f>'Hybrid - IP - Mirror - Straight'!F79</f>
        <v>37 - J13 - 6/5</v>
      </c>
      <c r="E79" t="str">
        <f>'Hybrid - IP - Mirror - Straight'!L79</f>
        <v>3c</v>
      </c>
      <c r="F79" s="163" t="str">
        <f t="shared" si="3"/>
        <v>37 - J13 - 6/5   3c</v>
      </c>
      <c r="G79" s="163" t="str">
        <f>'Hybrid - IP - Mirror - Straight'!N79</f>
        <v>|7.6|</v>
      </c>
      <c r="H79" s="163">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3" t="str">
        <f>'Hybrid - IP - Mirror - Straight'!E80</f>
        <v>P28 - 4/12</v>
      </c>
      <c r="D80" t="str">
        <f>'Hybrid - IP - Mirror - Straight'!F80</f>
        <v>38 - J12 - 2/1</v>
      </c>
      <c r="E80" t="str">
        <f>'Hybrid - IP - Mirror - Straight'!L80</f>
        <v>3c</v>
      </c>
      <c r="F80" s="163" t="str">
        <f t="shared" si="3"/>
        <v>38 - J12 - 2/1   3c</v>
      </c>
      <c r="G80" s="163" t="str">
        <f>'Hybrid - IP - Mirror - Straight'!N80</f>
        <v>|7.6|</v>
      </c>
      <c r="H80" s="163">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3" t="str">
        <f>'Hybrid - IP - Mirror - Straight'!E86</f>
        <v>P16 - 1/9</v>
      </c>
      <c r="D86" t="str">
        <f>'Hybrid - IP - Mirror - Straight'!F86</f>
        <v>42 - J13 - 8/7</v>
      </c>
      <c r="E86" t="str">
        <f>'Hybrid - IP - Mirror - Straight'!L86</f>
        <v>4b</v>
      </c>
      <c r="F86" s="163" t="str">
        <f t="shared" si="3"/>
        <v>42 - J13 - 8/7   4b</v>
      </c>
      <c r="G86" s="163">
        <f>'Hybrid - IP - Mirror - Straight'!N86</f>
        <v>7.6000000000000005</v>
      </c>
      <c r="H86" s="163">
        <f>'Hybrid - IP - Mirror - Straight'!O86</f>
        <v>6.4</v>
      </c>
      <c r="J86" s="79"/>
      <c r="K86" s="2"/>
      <c r="L86" s="2"/>
    </row>
    <row r="87" spans="1:12" ht="45" customHeight="1" x14ac:dyDescent="0.25">
      <c r="A87" t="str">
        <f>'Hybrid - IP - Mirror - Straight'!C87</f>
        <v>PT_a_gamma_X0S_P2E_LV_SRC/RET</v>
      </c>
      <c r="B87" s="14" t="str">
        <f t="shared" si="2"/>
        <v>PT_a_gamma_X0S_P2E</v>
      </c>
      <c r="C87" s="163" t="str">
        <f>'Hybrid - IP - Mirror - Straight'!E87</f>
        <v>P16 - 2/10</v>
      </c>
      <c r="D87" t="str">
        <f>'Hybrid - IP - Mirror - Straight'!F87</f>
        <v>42 - J13 - 2/1</v>
      </c>
      <c r="E87" t="str">
        <f>'Hybrid - IP - Mirror - Straight'!L87</f>
        <v>4b</v>
      </c>
      <c r="F87" s="163" t="str">
        <f t="shared" si="3"/>
        <v>42 - J13 - 2/1   4b</v>
      </c>
      <c r="G87" s="163">
        <f>'Hybrid - IP - Mirror - Straight'!N87</f>
        <v>7.6000000000000005</v>
      </c>
      <c r="H87" s="163">
        <f>'Hybrid - IP - Mirror - Straight'!O87</f>
        <v>6.4</v>
      </c>
      <c r="J87" s="79"/>
      <c r="K87" s="2"/>
      <c r="L87" s="2"/>
    </row>
    <row r="88" spans="1:12" ht="45" customHeight="1" x14ac:dyDescent="0.25">
      <c r="A88" t="str">
        <f>'Hybrid - IP - Mirror - Straight'!C88</f>
        <v>PT_a_gamma_X0S_P3_LV_SRC/RET</v>
      </c>
      <c r="B88" s="14" t="str">
        <f t="shared" si="2"/>
        <v>PT_a_gamma_X0S_P3</v>
      </c>
      <c r="C88" s="163" t="str">
        <f>'Hybrid - IP - Mirror - Straight'!E88</f>
        <v>P16 - 3/11</v>
      </c>
      <c r="D88" t="str">
        <f>'Hybrid - IP - Mirror - Straight'!F88</f>
        <v>40 - J13 - 4/3</v>
      </c>
      <c r="E88" t="str">
        <f>'Hybrid - IP - Mirror - Straight'!L88</f>
        <v>4b</v>
      </c>
      <c r="F88" s="163" t="str">
        <f t="shared" si="3"/>
        <v>40 - J13 - 4/3   4b</v>
      </c>
      <c r="G88" s="163">
        <f>'Hybrid - IP - Mirror - Straight'!N88</f>
        <v>7.6000000000000005</v>
      </c>
      <c r="H88" s="163">
        <f>'Hybrid - IP - Mirror - Straight'!O88</f>
        <v>6.4</v>
      </c>
      <c r="J88" s="79"/>
      <c r="K88" s="2"/>
      <c r="L88" s="2"/>
    </row>
    <row r="89" spans="1:12" ht="45" customHeight="1" x14ac:dyDescent="0.25">
      <c r="A89" t="str">
        <f>'Hybrid - IP - Mirror - Straight'!C89</f>
        <v>PT_a_gamma_X0M_P1W_LV_SRC/RET</v>
      </c>
      <c r="B89" s="14" t="str">
        <f t="shared" si="2"/>
        <v>PT_a_gamma_X0M_P1W</v>
      </c>
      <c r="C89" s="163" t="str">
        <f>'Hybrid - IP - Mirror - Straight'!E89</f>
        <v>P16 - 4/12</v>
      </c>
      <c r="D89" t="str">
        <f>'Hybrid - IP - Mirror - Straight'!F89</f>
        <v>46 - J13 - 2/1</v>
      </c>
      <c r="E89" t="str">
        <f>'Hybrid - IP - Mirror - Straight'!L89</f>
        <v>4b</v>
      </c>
      <c r="F89" s="163" t="str">
        <f t="shared" si="3"/>
        <v>46 - J13 - 2/1   4b</v>
      </c>
      <c r="G89" s="163">
        <f>'Hybrid - IP - Mirror - Straight'!N89</f>
        <v>7.6000000000000005</v>
      </c>
      <c r="H89" s="163">
        <f>'Hybrid - IP - Mirror - Straight'!O89</f>
        <v>6.4</v>
      </c>
      <c r="J89" s="79"/>
      <c r="K89" s="2"/>
      <c r="L89" s="2"/>
    </row>
    <row r="90" spans="1:12" ht="45" customHeight="1" x14ac:dyDescent="0.25">
      <c r="A90" t="str">
        <f>'Hybrid - IP - Mirror - Straight'!C90</f>
        <v>PT_a_gamma_X0M_P2E_LV_SRC/RET</v>
      </c>
      <c r="B90" s="14" t="str">
        <f t="shared" si="2"/>
        <v>PT_a_gamma_X0M_P2E</v>
      </c>
      <c r="C90" s="163" t="str">
        <f>'Hybrid - IP - Mirror - Straight'!E90</f>
        <v>P16 - 5/13</v>
      </c>
      <c r="D90" t="str">
        <f>'Hybrid - IP - Mirror - Straight'!F90</f>
        <v>42 - J12 - 4/3</v>
      </c>
      <c r="E90" t="str">
        <f>'Hybrid - IP - Mirror - Straight'!L90</f>
        <v>4b</v>
      </c>
      <c r="F90" s="163" t="str">
        <f t="shared" si="3"/>
        <v>42 - J12 - 4/3   4b</v>
      </c>
      <c r="G90" s="163">
        <f>'Hybrid - IP - Mirror - Straight'!N90</f>
        <v>7.6000000000000005</v>
      </c>
      <c r="H90" s="163">
        <f>'Hybrid - IP - Mirror - Straight'!O90</f>
        <v>6.4</v>
      </c>
      <c r="J90" s="79"/>
      <c r="K90" s="2"/>
      <c r="L90" s="2"/>
    </row>
    <row r="91" spans="1:12" ht="45" customHeight="1" x14ac:dyDescent="0.25">
      <c r="A91" t="str">
        <f>'Hybrid - IP - Mirror - Straight'!C91</f>
        <v>PT_a_gamma_X0M_P3_LV_SRC/RET</v>
      </c>
      <c r="B91" s="14" t="str">
        <f t="shared" si="2"/>
        <v>PT_a_gamma_X0M_P3</v>
      </c>
      <c r="C91" s="163" t="str">
        <f>'Hybrid - IP - Mirror - Straight'!E91</f>
        <v>P16 - 6/14</v>
      </c>
      <c r="D91" t="str">
        <f>'Hybrid - IP - Mirror - Straight'!F91</f>
        <v>40 - J13 - 8/7</v>
      </c>
      <c r="E91" t="str">
        <f>'Hybrid - IP - Mirror - Straight'!L91</f>
        <v>4b</v>
      </c>
      <c r="F91" s="163" t="str">
        <f t="shared" si="3"/>
        <v>40 - J13 - 8/7   4b</v>
      </c>
      <c r="G91" s="163">
        <f>'Hybrid - IP - Mirror - Straight'!N91</f>
        <v>7.6000000000000005</v>
      </c>
      <c r="H91" s="163">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3" t="str">
        <f>'Hybrid - IP - Mirror - Straight'!E95</f>
        <v>P17 - 1/9</v>
      </c>
      <c r="D95" t="str">
        <f>'Hybrid - IP - Mirror - Straight'!F95</f>
        <v>42 - J13 - 6/5</v>
      </c>
      <c r="E95" t="str">
        <f>'Hybrid - IP - Mirror - Straight'!L95</f>
        <v>4b</v>
      </c>
      <c r="F95" s="163" t="str">
        <f t="shared" si="3"/>
        <v>42 - J13 - 6/5   4b</v>
      </c>
      <c r="G95" s="163">
        <f>'Hybrid - IP - Mirror - Straight'!N95</f>
        <v>7.6000000000000005</v>
      </c>
      <c r="H95" s="163">
        <f>'Hybrid - IP - Mirror - Straight'!O95</f>
        <v>6.4</v>
      </c>
      <c r="J95" s="79"/>
      <c r="K95" s="2"/>
      <c r="L95" s="2"/>
    </row>
    <row r="96" spans="1:12" ht="45" customHeight="1" x14ac:dyDescent="0.25">
      <c r="A96" t="str">
        <f>'Hybrid - IP - Mirror - Straight'!C96</f>
        <v>PT_a_gamma_X1S_P2E_LV_SRC/RET</v>
      </c>
      <c r="B96" s="14" t="str">
        <f t="shared" si="2"/>
        <v>PT_a_gamma_X1S_P2E</v>
      </c>
      <c r="C96" s="163" t="str">
        <f>'Hybrid - IP - Mirror - Straight'!E96</f>
        <v>P17 - 2/10</v>
      </c>
      <c r="D96" t="str">
        <f>'Hybrid - IP - Mirror - Straight'!F96</f>
        <v>40 - J13 - 2/1</v>
      </c>
      <c r="E96" t="str">
        <f>'Hybrid - IP - Mirror - Straight'!L96</f>
        <v>4b</v>
      </c>
      <c r="F96" s="163" t="str">
        <f t="shared" si="3"/>
        <v>40 - J13 - 2/1   4b</v>
      </c>
      <c r="G96" s="163">
        <f>'Hybrid - IP - Mirror - Straight'!N96</f>
        <v>7.6000000000000005</v>
      </c>
      <c r="H96" s="163">
        <f>'Hybrid - IP - Mirror - Straight'!O96</f>
        <v>6.4</v>
      </c>
      <c r="J96" s="79"/>
      <c r="K96" s="2"/>
      <c r="L96" s="2"/>
    </row>
    <row r="97" spans="1:12" ht="45" customHeight="1" x14ac:dyDescent="0.25">
      <c r="A97" t="str">
        <f>'Hybrid - IP - Mirror - Straight'!C97</f>
        <v>PT_a_gamma_X1S_P3_LV_SRC/RET</v>
      </c>
      <c r="B97" s="14" t="str">
        <f t="shared" si="2"/>
        <v>PT_a_gamma_X1S_P3</v>
      </c>
      <c r="C97" s="163" t="str">
        <f>'Hybrid - IP - Mirror - Straight'!E97</f>
        <v>P17 - 3/11</v>
      </c>
      <c r="D97" t="str">
        <f>'Hybrid - IP - Mirror - Straight'!F97</f>
        <v>38 - J13 - 4/3</v>
      </c>
      <c r="E97" t="str">
        <f>'Hybrid - IP - Mirror - Straight'!L97</f>
        <v>3d</v>
      </c>
      <c r="F97" s="163" t="str">
        <f t="shared" si="3"/>
        <v>38 - J13 - 4/3   3d</v>
      </c>
      <c r="G97" s="163">
        <f>'Hybrid - IP - Mirror - Straight'!N97</f>
        <v>7.2</v>
      </c>
      <c r="H97" s="163">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3" t="str">
        <f>'Hybrid - IP - Mirror - Straight'!E98</f>
        <v>P17 - 4/12</v>
      </c>
      <c r="D98" t="str">
        <f>'Hybrid - IP - Mirror - Straight'!F98</f>
        <v>46 - J13 - 8/7</v>
      </c>
      <c r="E98" t="str">
        <f>'Hybrid - IP - Mirror - Straight'!L98</f>
        <v>4b</v>
      </c>
      <c r="F98" s="163" t="str">
        <f t="shared" si="3"/>
        <v>46 - J13 - 8/7   4b</v>
      </c>
      <c r="G98" s="163">
        <f>'Hybrid - IP - Mirror - Straight'!N98</f>
        <v>7.6000000000000005</v>
      </c>
      <c r="H98" s="163">
        <f>'Hybrid - IP - Mirror - Straight'!O98</f>
        <v>6.4</v>
      </c>
      <c r="J98" s="79"/>
      <c r="K98" s="2"/>
      <c r="L98" s="2"/>
    </row>
    <row r="99" spans="1:12" ht="45" customHeight="1" x14ac:dyDescent="0.25">
      <c r="A99" t="str">
        <f>'Hybrid - IP - Mirror - Straight'!C99</f>
        <v>PT_a_gamma_X1M_P2E_LV_SRC/RET</v>
      </c>
      <c r="B99" s="14" t="str">
        <f t="shared" si="2"/>
        <v>PT_a_gamma_X1M_P2E</v>
      </c>
      <c r="C99" s="163" t="str">
        <f>'Hybrid - IP - Mirror - Straight'!E99</f>
        <v>P17 - 5/13</v>
      </c>
      <c r="D99" t="str">
        <f>'Hybrid - IP - Mirror - Straight'!F99</f>
        <v>42 - J13 - 4/3</v>
      </c>
      <c r="E99" t="str">
        <f>'Hybrid - IP - Mirror - Straight'!L99</f>
        <v>4b</v>
      </c>
      <c r="F99" s="163" t="str">
        <f t="shared" si="3"/>
        <v>42 - J13 - 4/3   4b</v>
      </c>
      <c r="G99" s="163">
        <f>'Hybrid - IP - Mirror - Straight'!N99</f>
        <v>7.6000000000000005</v>
      </c>
      <c r="H99" s="163">
        <f>'Hybrid - IP - Mirror - Straight'!O99</f>
        <v>6.4</v>
      </c>
      <c r="J99" s="79"/>
      <c r="K99" s="2"/>
      <c r="L99" s="2"/>
    </row>
    <row r="100" spans="1:12" ht="45" customHeight="1" x14ac:dyDescent="0.25">
      <c r="A100" t="str">
        <f>'Hybrid - IP - Mirror - Straight'!C100</f>
        <v>PT_a_gamma_X1M_P3_LV_SRC/RET</v>
      </c>
      <c r="B100" s="14" t="str">
        <f t="shared" si="2"/>
        <v>PT_a_gamma_X1M_P3</v>
      </c>
      <c r="C100" s="163" t="str">
        <f>'Hybrid - IP - Mirror - Straight'!E100</f>
        <v>P17 - 6/14</v>
      </c>
      <c r="D100" t="str">
        <f>'Hybrid - IP - Mirror - Straight'!F100</f>
        <v>40 - J13 - 6/5</v>
      </c>
      <c r="E100" t="str">
        <f>'Hybrid - IP - Mirror - Straight'!L100</f>
        <v>4b</v>
      </c>
      <c r="F100" s="163" t="str">
        <f t="shared" si="3"/>
        <v>40 - J13 - 6/5   4b</v>
      </c>
      <c r="G100" s="163">
        <f>'Hybrid - IP - Mirror - Straight'!N100</f>
        <v>7.6000000000000005</v>
      </c>
      <c r="H100" s="163">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615</v>
      </c>
      <c r="B106" s="14" t="str">
        <f t="shared" ref="B106:B107" si="4">IF(ISNUMBER(SEARCH("_LV",A106)),LEFT(A106,FIND("_LV",A106)-1),"")</f>
        <v>PT_a_gamma_X0M_P4</v>
      </c>
      <c r="C106" s="24" t="s">
        <v>226</v>
      </c>
      <c r="D106" s="54" t="s">
        <v>686</v>
      </c>
      <c r="E106" t="str">
        <f>'Hybrid - IP - Mirror - Straight'!L106</f>
        <v>3c</v>
      </c>
      <c r="G106" s="163" t="str">
        <f>'Hybrid - IP - Mirror - Straight'!N106</f>
        <v>|7.6|</v>
      </c>
      <c r="H106" s="163">
        <f>'Hybrid - IP - Mirror - Straight'!O106</f>
        <v>6.8000000000000007</v>
      </c>
      <c r="J106" s="80"/>
      <c r="K106" s="2"/>
      <c r="L106" s="79"/>
    </row>
    <row r="107" spans="1:12" ht="45" customHeight="1" x14ac:dyDescent="0.25">
      <c r="A107" s="25" t="s">
        <v>616</v>
      </c>
      <c r="B107" s="14" t="str">
        <f t="shared" si="4"/>
        <v>PT_a_gamma_X1M_P4</v>
      </c>
      <c r="C107" s="24" t="s">
        <v>229</v>
      </c>
      <c r="D107" s="55" t="s">
        <v>687</v>
      </c>
      <c r="E107" t="str">
        <f>'Hybrid - IP - Mirror - Straight'!L107</f>
        <v>3c</v>
      </c>
      <c r="G107" s="163" t="str">
        <f>'Hybrid - IP - Mirror - Straight'!N107</f>
        <v>|7.6|</v>
      </c>
      <c r="H107" s="163">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A108" sqref="A108"/>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336" t="s">
        <v>1391</v>
      </c>
      <c r="L1" s="337" t="s">
        <v>1434</v>
      </c>
      <c r="M1" s="338" t="s">
        <v>1390</v>
      </c>
    </row>
    <row r="2" spans="3:22" ht="23.25" customHeight="1" x14ac:dyDescent="0.3">
      <c r="C2" s="350" t="s">
        <v>821</v>
      </c>
      <c r="D2" s="350"/>
      <c r="E2" s="350"/>
      <c r="F2" s="350"/>
      <c r="G2" s="21" t="s">
        <v>1363</v>
      </c>
      <c r="H2" s="336"/>
      <c r="I2" s="339" t="s">
        <v>1389</v>
      </c>
      <c r="J2" s="339"/>
      <c r="K2" s="339"/>
      <c r="L2" s="337"/>
      <c r="M2" s="337"/>
      <c r="N2" s="14" t="s">
        <v>1362</v>
      </c>
      <c r="O2" s="14" t="s">
        <v>1366</v>
      </c>
      <c r="P2" s="73" t="str">
        <f>N2</f>
        <v>A-bot</v>
      </c>
      <c r="R2" s="73" t="str">
        <f>O2</f>
        <v>C-top</v>
      </c>
      <c r="U2" s="1" t="s">
        <v>1282</v>
      </c>
      <c r="V2"/>
    </row>
    <row r="3" spans="3:22" ht="66"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U3" s="2" t="s">
        <v>546</v>
      </c>
      <c r="V3" t="b">
        <v>1</v>
      </c>
    </row>
    <row r="4" spans="3:22"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545</v>
      </c>
      <c r="V4" s="2" t="s">
        <v>553</v>
      </c>
    </row>
    <row r="5" spans="3:22" x14ac:dyDescent="0.25">
      <c r="C5" s="16" t="s">
        <v>1130</v>
      </c>
      <c r="D5" s="14" t="s">
        <v>852</v>
      </c>
      <c r="E5" s="14" t="s">
        <v>859</v>
      </c>
      <c r="F5" s="17" t="s">
        <v>960</v>
      </c>
      <c r="G5" s="65" t="str">
        <f t="shared" ref="G5:G68" si="0">IF(LEFT(F5,3)="2.5", MID(F5,7,2),LEFT(F5,2))</f>
        <v>27</v>
      </c>
      <c r="H5" s="2" t="s">
        <v>1358</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547</v>
      </c>
      <c r="V5" s="2" t="s">
        <v>553</v>
      </c>
    </row>
    <row r="6" spans="3:22" x14ac:dyDescent="0.25">
      <c r="C6" s="16" t="s">
        <v>947</v>
      </c>
      <c r="D6" s="14" t="s">
        <v>853</v>
      </c>
      <c r="E6" s="14" t="s">
        <v>860</v>
      </c>
      <c r="F6" s="302" t="s">
        <v>1597</v>
      </c>
      <c r="G6" s="65" t="str">
        <f t="shared" si="0"/>
        <v>34</v>
      </c>
      <c r="H6" s="2" t="s">
        <v>1358</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548</v>
      </c>
      <c r="V6" s="72" t="b">
        <v>1</v>
      </c>
    </row>
    <row r="7" spans="3:22" x14ac:dyDescent="0.25">
      <c r="C7" s="16" t="s">
        <v>1114</v>
      </c>
      <c r="D7" s="14" t="s">
        <v>854</v>
      </c>
      <c r="E7" s="14" t="s">
        <v>861</v>
      </c>
      <c r="F7" s="17" t="s">
        <v>975</v>
      </c>
      <c r="G7" s="65" t="str">
        <f t="shared" si="0"/>
        <v>25</v>
      </c>
      <c r="H7" s="2" t="s">
        <v>1358</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549</v>
      </c>
      <c r="V7" s="2" t="s">
        <v>553</v>
      </c>
    </row>
    <row r="8" spans="3:22" x14ac:dyDescent="0.25">
      <c r="C8" s="16" t="s">
        <v>1113</v>
      </c>
      <c r="D8" s="14" t="s">
        <v>855</v>
      </c>
      <c r="E8" s="14" t="s">
        <v>862</v>
      </c>
      <c r="F8" s="17" t="s">
        <v>976</v>
      </c>
      <c r="G8" s="65" t="str">
        <f t="shared" si="0"/>
        <v>25</v>
      </c>
      <c r="H8" s="2" t="s">
        <v>1358</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550</v>
      </c>
      <c r="V8" s="72" t="b">
        <v>1</v>
      </c>
    </row>
    <row r="9" spans="3:22" x14ac:dyDescent="0.25">
      <c r="C9" s="16" t="s">
        <v>1101</v>
      </c>
      <c r="D9" s="14" t="s">
        <v>856</v>
      </c>
      <c r="E9" s="14" t="s">
        <v>863</v>
      </c>
      <c r="F9" s="302" t="s">
        <v>1598</v>
      </c>
      <c r="G9" s="65" t="str">
        <f t="shared" si="0"/>
        <v>34</v>
      </c>
      <c r="H9" s="2" t="s">
        <v>1358</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551</v>
      </c>
      <c r="V9" t="b">
        <v>1</v>
      </c>
    </row>
    <row r="10" spans="3:22" x14ac:dyDescent="0.25">
      <c r="C10" s="16" t="s">
        <v>1121</v>
      </c>
      <c r="D10" s="14" t="s">
        <v>857</v>
      </c>
      <c r="E10" s="14" t="s">
        <v>864</v>
      </c>
      <c r="F10" s="17" t="s">
        <v>969</v>
      </c>
      <c r="G10" s="65" t="str">
        <f t="shared" si="0"/>
        <v>26</v>
      </c>
      <c r="H10" s="2" t="s">
        <v>1358</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902</v>
      </c>
      <c r="F11" s="20"/>
      <c r="G11" s="65" t="str">
        <f t="shared" si="0"/>
        <v/>
      </c>
      <c r="H11" s="2"/>
      <c r="I11" s="2"/>
      <c r="J11" s="2"/>
      <c r="K11" s="2"/>
      <c r="U11" s="2" t="s">
        <v>552</v>
      </c>
      <c r="V11" s="2" t="s">
        <v>553</v>
      </c>
    </row>
    <row r="12" spans="3:22" x14ac:dyDescent="0.25">
      <c r="G12" s="65" t="str">
        <f t="shared" si="0"/>
        <v/>
      </c>
      <c r="H12" s="2"/>
      <c r="I12" s="2"/>
      <c r="J12" s="2"/>
      <c r="K12" s="2"/>
    </row>
    <row r="13" spans="3:22" x14ac:dyDescent="0.25">
      <c r="C13" s="22" t="s">
        <v>1110</v>
      </c>
      <c r="D13" s="15" t="s">
        <v>822</v>
      </c>
      <c r="E13" s="15" t="s">
        <v>823</v>
      </c>
      <c r="F13" s="23" t="s">
        <v>973</v>
      </c>
      <c r="G13" s="65" t="str">
        <f t="shared" si="0"/>
        <v>25</v>
      </c>
      <c r="H13" s="2" t="s">
        <v>1358</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1111</v>
      </c>
      <c r="D14" s="14" t="s">
        <v>824</v>
      </c>
      <c r="E14" s="14" t="s">
        <v>829</v>
      </c>
      <c r="F14" s="17" t="s">
        <v>972</v>
      </c>
      <c r="G14" s="65" t="str">
        <f t="shared" si="0"/>
        <v>25</v>
      </c>
      <c r="H14" s="2" t="s">
        <v>1358</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1384</v>
      </c>
    </row>
    <row r="15" spans="3:22" x14ac:dyDescent="0.25">
      <c r="C15" s="16" t="s">
        <v>1112</v>
      </c>
      <c r="D15" s="14" t="s">
        <v>825</v>
      </c>
      <c r="E15" s="14" t="s">
        <v>830</v>
      </c>
      <c r="F15" s="17" t="s">
        <v>971</v>
      </c>
      <c r="G15" s="65" t="str">
        <f t="shared" si="0"/>
        <v>25</v>
      </c>
      <c r="H15" s="2" t="s">
        <v>1358</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1125</v>
      </c>
      <c r="D16" s="14" t="s">
        <v>826</v>
      </c>
      <c r="E16" s="14" t="s">
        <v>831</v>
      </c>
      <c r="F16" s="17" t="s">
        <v>957</v>
      </c>
      <c r="G16" s="65" t="str">
        <f t="shared" si="0"/>
        <v>27</v>
      </c>
      <c r="H16" s="2" t="s">
        <v>1358</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1124</v>
      </c>
      <c r="D17" s="14" t="s">
        <v>827</v>
      </c>
      <c r="E17" s="14" t="s">
        <v>832</v>
      </c>
      <c r="F17" s="17" t="s">
        <v>958</v>
      </c>
      <c r="G17" s="65" t="str">
        <f t="shared" si="0"/>
        <v>27</v>
      </c>
      <c r="H17" s="2" t="s">
        <v>1358</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1109</v>
      </c>
      <c r="D18" s="14" t="s">
        <v>828</v>
      </c>
      <c r="E18" s="14" t="s">
        <v>833</v>
      </c>
      <c r="F18" s="17" t="s">
        <v>974</v>
      </c>
      <c r="G18" s="65" t="str">
        <f t="shared" si="0"/>
        <v>25</v>
      </c>
      <c r="H18" s="2" t="s">
        <v>1358</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1100</v>
      </c>
      <c r="D19" s="14" t="s">
        <v>835</v>
      </c>
      <c r="E19" s="14" t="s">
        <v>834</v>
      </c>
      <c r="F19" s="302" t="s">
        <v>1599</v>
      </c>
      <c r="G19" s="65" t="str">
        <f t="shared" si="0"/>
        <v>34</v>
      </c>
      <c r="H19" s="2" t="s">
        <v>1358</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903</v>
      </c>
      <c r="F20" s="303"/>
      <c r="G20" s="65" t="str">
        <f t="shared" si="0"/>
        <v/>
      </c>
      <c r="H20" s="2"/>
      <c r="I20" s="2"/>
      <c r="J20" s="2"/>
      <c r="K20" s="2"/>
    </row>
    <row r="21" spans="3:21" x14ac:dyDescent="0.25">
      <c r="F21" s="304"/>
      <c r="G21" s="65" t="str">
        <f t="shared" si="0"/>
        <v/>
      </c>
      <c r="H21" s="2"/>
      <c r="I21" s="2"/>
      <c r="J21" s="2"/>
      <c r="K21" s="2"/>
    </row>
    <row r="22" spans="3:21" x14ac:dyDescent="0.25">
      <c r="C22" s="22" t="s">
        <v>1128</v>
      </c>
      <c r="D22" s="15" t="s">
        <v>865</v>
      </c>
      <c r="E22" s="15" t="s">
        <v>873</v>
      </c>
      <c r="F22" s="23" t="s">
        <v>962</v>
      </c>
      <c r="G22" s="65" t="str">
        <f t="shared" si="0"/>
        <v>27</v>
      </c>
      <c r="H22" s="2" t="s">
        <v>1358</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1129</v>
      </c>
      <c r="D23" s="14" t="s">
        <v>866</v>
      </c>
      <c r="E23" s="14" t="s">
        <v>874</v>
      </c>
      <c r="F23" s="17" t="s">
        <v>961</v>
      </c>
      <c r="G23" s="65" t="str">
        <f t="shared" si="0"/>
        <v>27</v>
      </c>
      <c r="H23" s="2" t="s">
        <v>1358</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948</v>
      </c>
      <c r="D24" s="14" t="s">
        <v>867</v>
      </c>
      <c r="E24" s="14" t="s">
        <v>875</v>
      </c>
      <c r="F24" s="17" t="s">
        <v>978</v>
      </c>
      <c r="G24" s="65" t="str">
        <f t="shared" si="0"/>
        <v>25</v>
      </c>
      <c r="H24" s="2" t="s">
        <v>1358</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1600</v>
      </c>
      <c r="D25" s="14" t="s">
        <v>868</v>
      </c>
      <c r="E25" s="14" t="s">
        <v>876</v>
      </c>
      <c r="F25" s="302" t="s">
        <v>1601</v>
      </c>
      <c r="G25" s="65" t="str">
        <f t="shared" si="0"/>
        <v>34</v>
      </c>
      <c r="H25" s="2" t="s">
        <v>1358</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1115</v>
      </c>
      <c r="D26" s="14" t="s">
        <v>869</v>
      </c>
      <c r="E26" s="14" t="s">
        <v>877</v>
      </c>
      <c r="F26" s="17" t="s">
        <v>977</v>
      </c>
      <c r="G26" s="65" t="str">
        <f t="shared" si="0"/>
        <v>25</v>
      </c>
      <c r="H26" s="2" t="s">
        <v>1358</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1116</v>
      </c>
      <c r="D27" s="14" t="s">
        <v>870</v>
      </c>
      <c r="E27" s="14" t="s">
        <v>878</v>
      </c>
      <c r="F27" s="17" t="s">
        <v>966</v>
      </c>
      <c r="G27" s="65" t="str">
        <f t="shared" si="0"/>
        <v>26</v>
      </c>
      <c r="H27" s="2" t="s">
        <v>1358</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1117</v>
      </c>
      <c r="D28" s="14" t="s">
        <v>871</v>
      </c>
      <c r="E28" s="14" t="s">
        <v>879</v>
      </c>
      <c r="F28" s="17" t="s">
        <v>965</v>
      </c>
      <c r="G28" s="65" t="str">
        <f t="shared" si="0"/>
        <v>26</v>
      </c>
      <c r="H28" s="2" t="s">
        <v>1358</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1120</v>
      </c>
      <c r="D29" s="19" t="s">
        <v>872</v>
      </c>
      <c r="E29" s="19" t="s">
        <v>880</v>
      </c>
      <c r="F29" s="20" t="s">
        <v>970</v>
      </c>
      <c r="G29" s="65" t="str">
        <f t="shared" si="0"/>
        <v>26</v>
      </c>
      <c r="H29" s="2" t="s">
        <v>1358</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1099</v>
      </c>
      <c r="D31" s="15" t="s">
        <v>836</v>
      </c>
      <c r="E31" s="15" t="s">
        <v>844</v>
      </c>
      <c r="F31" s="305" t="s">
        <v>1602</v>
      </c>
      <c r="G31" s="65" t="str">
        <f t="shared" si="0"/>
        <v>34</v>
      </c>
      <c r="H31" s="2" t="s">
        <v>1358</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0" t="s">
        <v>1511</v>
      </c>
    </row>
    <row r="32" spans="3:21" x14ac:dyDescent="0.25">
      <c r="C32" s="16" t="s">
        <v>1123</v>
      </c>
      <c r="D32" s="14" t="s">
        <v>837</v>
      </c>
      <c r="E32" s="14" t="s">
        <v>845</v>
      </c>
      <c r="F32" s="17" t="s">
        <v>967</v>
      </c>
      <c r="G32" s="65" t="str">
        <f t="shared" si="0"/>
        <v>26</v>
      </c>
      <c r="H32" s="2" t="s">
        <v>1358</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1126</v>
      </c>
      <c r="D33" s="290" t="s">
        <v>1603</v>
      </c>
      <c r="E33" s="14" t="s">
        <v>846</v>
      </c>
      <c r="F33" s="17" t="s">
        <v>956</v>
      </c>
      <c r="G33" s="65" t="str">
        <f t="shared" si="0"/>
        <v>27</v>
      </c>
      <c r="H33" s="2" t="s">
        <v>1358</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1102</v>
      </c>
      <c r="D34" s="14" t="s">
        <v>838</v>
      </c>
      <c r="E34" s="14" t="s">
        <v>847</v>
      </c>
      <c r="F34" s="302" t="s">
        <v>1604</v>
      </c>
      <c r="G34" s="65" t="str">
        <f t="shared" si="0"/>
        <v>34</v>
      </c>
      <c r="H34" s="2" t="s">
        <v>1358</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1127</v>
      </c>
      <c r="D35" s="14" t="s">
        <v>839</v>
      </c>
      <c r="E35" s="14" t="s">
        <v>848</v>
      </c>
      <c r="F35" s="17" t="s">
        <v>955</v>
      </c>
      <c r="G35" s="65" t="str">
        <f t="shared" si="0"/>
        <v>27</v>
      </c>
      <c r="H35" s="2" t="s">
        <v>1358</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1122</v>
      </c>
      <c r="D36" s="14" t="s">
        <v>840</v>
      </c>
      <c r="E36" s="14" t="s">
        <v>849</v>
      </c>
      <c r="F36" s="17" t="s">
        <v>968</v>
      </c>
      <c r="G36" s="65" t="str">
        <f t="shared" si="0"/>
        <v>26</v>
      </c>
      <c r="H36" s="2" t="s">
        <v>1358</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1119</v>
      </c>
      <c r="D37" s="14" t="s">
        <v>841</v>
      </c>
      <c r="E37" s="14" t="s">
        <v>850</v>
      </c>
      <c r="F37" s="17" t="s">
        <v>963</v>
      </c>
      <c r="G37" s="65" t="str">
        <f t="shared" si="0"/>
        <v>26</v>
      </c>
      <c r="H37" s="2" t="s">
        <v>1358</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1118</v>
      </c>
      <c r="D38" s="19" t="s">
        <v>842</v>
      </c>
      <c r="E38" s="19" t="s">
        <v>843</v>
      </c>
      <c r="F38" s="20" t="s">
        <v>964</v>
      </c>
      <c r="G38" s="65" t="str">
        <f t="shared" si="0"/>
        <v>26</v>
      </c>
      <c r="H38" s="2" t="s">
        <v>1358</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1150</v>
      </c>
      <c r="D40" s="15" t="s">
        <v>851</v>
      </c>
      <c r="E40" s="15" t="s">
        <v>881</v>
      </c>
      <c r="F40" s="23" t="s">
        <v>985</v>
      </c>
      <c r="G40" s="65" t="str">
        <f t="shared" si="0"/>
        <v>28</v>
      </c>
      <c r="H40" s="2" t="s">
        <v>1358</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1149</v>
      </c>
      <c r="D41" s="14" t="s">
        <v>852</v>
      </c>
      <c r="E41" s="14" t="s">
        <v>882</v>
      </c>
      <c r="F41" s="17" t="s">
        <v>986</v>
      </c>
      <c r="G41" s="65" t="str">
        <f t="shared" si="0"/>
        <v>28</v>
      </c>
      <c r="H41" s="2" t="s">
        <v>1358</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949</v>
      </c>
      <c r="D42" s="14" t="s">
        <v>853</v>
      </c>
      <c r="E42" s="14" t="s">
        <v>883</v>
      </c>
      <c r="F42" s="302" t="s">
        <v>1605</v>
      </c>
      <c r="G42" s="65" t="str">
        <f t="shared" si="0"/>
        <v>35</v>
      </c>
      <c r="H42" s="2" t="s">
        <v>1358</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1137</v>
      </c>
      <c r="D43" s="14" t="s">
        <v>854</v>
      </c>
      <c r="E43" s="14" t="s">
        <v>884</v>
      </c>
      <c r="F43" s="17" t="s">
        <v>993</v>
      </c>
      <c r="G43" s="65" t="str">
        <f t="shared" si="0"/>
        <v>30</v>
      </c>
      <c r="H43" s="2" t="s">
        <v>1358</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1136</v>
      </c>
      <c r="D44" s="14" t="s">
        <v>855</v>
      </c>
      <c r="E44" s="14" t="s">
        <v>885</v>
      </c>
      <c r="F44" s="17" t="s">
        <v>994</v>
      </c>
      <c r="G44" s="65" t="str">
        <f t="shared" si="0"/>
        <v>30</v>
      </c>
      <c r="H44" s="2" t="s">
        <v>1358</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1103</v>
      </c>
      <c r="D45" s="14" t="s">
        <v>856</v>
      </c>
      <c r="E45" s="14" t="s">
        <v>886</v>
      </c>
      <c r="F45" s="302" t="s">
        <v>1606</v>
      </c>
      <c r="G45" s="65" t="str">
        <f t="shared" si="0"/>
        <v>35</v>
      </c>
      <c r="H45" s="2" t="s">
        <v>1358</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1142</v>
      </c>
      <c r="D46" s="14" t="s">
        <v>857</v>
      </c>
      <c r="E46" s="14" t="s">
        <v>887</v>
      </c>
      <c r="F46" s="17" t="s">
        <v>997</v>
      </c>
      <c r="G46" s="65" t="str">
        <f t="shared" si="0"/>
        <v>32</v>
      </c>
      <c r="H46" s="2" t="s">
        <v>1358</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904</v>
      </c>
      <c r="F47" s="20"/>
      <c r="G47" s="65" t="str">
        <f t="shared" si="0"/>
        <v/>
      </c>
      <c r="H47" s="2"/>
      <c r="I47" s="2"/>
      <c r="J47" s="2"/>
      <c r="K47" s="2"/>
    </row>
    <row r="48" spans="3:19" x14ac:dyDescent="0.25">
      <c r="G48" s="65" t="str">
        <f t="shared" si="0"/>
        <v/>
      </c>
      <c r="H48" s="2"/>
      <c r="I48" s="2"/>
      <c r="J48" s="2"/>
      <c r="K48" s="2"/>
    </row>
    <row r="49" spans="3:19" x14ac:dyDescent="0.25">
      <c r="C49" s="22" t="s">
        <v>1133</v>
      </c>
      <c r="D49" s="15" t="s">
        <v>822</v>
      </c>
      <c r="E49" s="15" t="s">
        <v>888</v>
      </c>
      <c r="F49" s="23" t="s">
        <v>987</v>
      </c>
      <c r="G49" s="65" t="str">
        <f t="shared" si="0"/>
        <v>30</v>
      </c>
      <c r="H49" s="2" t="s">
        <v>1358</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1134</v>
      </c>
      <c r="D50" s="14" t="s">
        <v>824</v>
      </c>
      <c r="E50" s="14" t="s">
        <v>889</v>
      </c>
      <c r="F50" s="17" t="s">
        <v>990</v>
      </c>
      <c r="G50" s="65" t="str">
        <f t="shared" si="0"/>
        <v>30</v>
      </c>
      <c r="H50" s="2" t="s">
        <v>1358</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1135</v>
      </c>
      <c r="D51" s="14" t="s">
        <v>825</v>
      </c>
      <c r="E51" s="14" t="s">
        <v>890</v>
      </c>
      <c r="F51" s="17" t="s">
        <v>989</v>
      </c>
      <c r="G51" s="65" t="str">
        <f t="shared" si="0"/>
        <v>30</v>
      </c>
      <c r="H51" s="2" t="s">
        <v>1358</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1144</v>
      </c>
      <c r="D52" s="14" t="s">
        <v>826</v>
      </c>
      <c r="E52" s="14" t="s">
        <v>891</v>
      </c>
      <c r="F52" s="17" t="s">
        <v>982</v>
      </c>
      <c r="G52" s="65" t="str">
        <f t="shared" si="0"/>
        <v>28</v>
      </c>
      <c r="H52" s="2" t="s">
        <v>1358</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1143</v>
      </c>
      <c r="D53" s="14" t="s">
        <v>827</v>
      </c>
      <c r="E53" s="14" t="s">
        <v>892</v>
      </c>
      <c r="F53" s="17" t="s">
        <v>981</v>
      </c>
      <c r="G53" s="65" t="str">
        <f t="shared" si="0"/>
        <v>28</v>
      </c>
      <c r="H53" s="2" t="s">
        <v>1358</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1132</v>
      </c>
      <c r="D54" s="14" t="s">
        <v>828</v>
      </c>
      <c r="E54" s="14" t="s">
        <v>893</v>
      </c>
      <c r="F54" s="17" t="s">
        <v>988</v>
      </c>
      <c r="G54" s="65" t="str">
        <f t="shared" si="0"/>
        <v>30</v>
      </c>
      <c r="H54" s="2" t="s">
        <v>1358</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905</v>
      </c>
      <c r="F55" s="17"/>
      <c r="G55" s="65" t="str">
        <f t="shared" si="0"/>
        <v/>
      </c>
      <c r="H55" s="2"/>
      <c r="I55" s="2"/>
      <c r="J55" s="2"/>
      <c r="K55" s="2"/>
    </row>
    <row r="56" spans="3:19" x14ac:dyDescent="0.25">
      <c r="C56" s="18" t="s">
        <v>406</v>
      </c>
      <c r="D56" s="19"/>
      <c r="E56" s="19" t="s">
        <v>906</v>
      </c>
      <c r="F56" s="20"/>
      <c r="G56" s="65" t="str">
        <f t="shared" si="0"/>
        <v/>
      </c>
      <c r="H56" s="2"/>
      <c r="I56" s="2"/>
      <c r="J56" s="2"/>
      <c r="K56" s="2"/>
    </row>
    <row r="57" spans="3:19" x14ac:dyDescent="0.25">
      <c r="G57" s="65" t="str">
        <f t="shared" si="0"/>
        <v/>
      </c>
      <c r="H57" s="2"/>
      <c r="I57" s="2"/>
      <c r="J57" s="2"/>
      <c r="K57" s="2"/>
    </row>
    <row r="58" spans="3:19" x14ac:dyDescent="0.25">
      <c r="C58" s="22" t="s">
        <v>1147</v>
      </c>
      <c r="D58" s="15" t="s">
        <v>865</v>
      </c>
      <c r="E58" s="15" t="s">
        <v>894</v>
      </c>
      <c r="F58" s="23" t="s">
        <v>984</v>
      </c>
      <c r="G58" s="65" t="str">
        <f t="shared" si="0"/>
        <v>28</v>
      </c>
      <c r="H58" s="2" t="s">
        <v>1358</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1148</v>
      </c>
      <c r="D59" s="14" t="s">
        <v>866</v>
      </c>
      <c r="E59" s="14" t="s">
        <v>895</v>
      </c>
      <c r="F59" s="17" t="s">
        <v>983</v>
      </c>
      <c r="G59" s="65" t="str">
        <f t="shared" si="0"/>
        <v>28</v>
      </c>
      <c r="H59" s="2" t="s">
        <v>1358</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950</v>
      </c>
      <c r="D60" s="14" t="s">
        <v>867</v>
      </c>
      <c r="E60" s="14" t="s">
        <v>896</v>
      </c>
      <c r="F60" s="17" t="s">
        <v>992</v>
      </c>
      <c r="G60" s="65" t="str">
        <f t="shared" si="0"/>
        <v>30</v>
      </c>
      <c r="H60" s="2" t="s">
        <v>1358</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1607</v>
      </c>
      <c r="D61" s="14" t="s">
        <v>868</v>
      </c>
      <c r="E61" s="14" t="s">
        <v>897</v>
      </c>
      <c r="F61" s="302" t="s">
        <v>1608</v>
      </c>
      <c r="G61" s="65" t="str">
        <f t="shared" si="0"/>
        <v>35</v>
      </c>
      <c r="H61" s="2" t="s">
        <v>1358</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1138</v>
      </c>
      <c r="D62" s="14" t="s">
        <v>869</v>
      </c>
      <c r="E62" s="14" t="s">
        <v>898</v>
      </c>
      <c r="F62" s="17" t="s">
        <v>991</v>
      </c>
      <c r="G62" s="65" t="str">
        <f t="shared" si="0"/>
        <v>30</v>
      </c>
      <c r="H62" s="2" t="s">
        <v>1358</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1139</v>
      </c>
      <c r="D63" s="14" t="s">
        <v>870</v>
      </c>
      <c r="E63" s="14" t="s">
        <v>899</v>
      </c>
      <c r="F63" s="17" t="s">
        <v>996</v>
      </c>
      <c r="G63" s="65" t="str">
        <f t="shared" si="0"/>
        <v>32</v>
      </c>
      <c r="H63" s="2" t="s">
        <v>1358</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1140</v>
      </c>
      <c r="D64" s="14" t="s">
        <v>871</v>
      </c>
      <c r="E64" s="14" t="s">
        <v>900</v>
      </c>
      <c r="F64" s="17" t="s">
        <v>995</v>
      </c>
      <c r="G64" s="65" t="str">
        <f t="shared" si="0"/>
        <v>32</v>
      </c>
      <c r="H64" s="2" t="s">
        <v>1358</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1141</v>
      </c>
      <c r="D65" s="19" t="s">
        <v>872</v>
      </c>
      <c r="E65" s="19" t="s">
        <v>901</v>
      </c>
      <c r="F65" s="20" t="s">
        <v>998</v>
      </c>
      <c r="G65" s="65" t="str">
        <f t="shared" si="0"/>
        <v>32</v>
      </c>
      <c r="H65" s="2" t="s">
        <v>1358</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1104</v>
      </c>
      <c r="D67" s="15" t="s">
        <v>836</v>
      </c>
      <c r="E67" s="15" t="s">
        <v>907</v>
      </c>
      <c r="F67" s="305" t="s">
        <v>1609</v>
      </c>
      <c r="G67" s="65" t="str">
        <f t="shared" si="0"/>
        <v>35</v>
      </c>
      <c r="H67" s="2" t="s">
        <v>1358</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908</v>
      </c>
      <c r="F68" s="302"/>
      <c r="G68" s="65" t="str">
        <f t="shared" si="0"/>
        <v/>
      </c>
      <c r="H68" s="2"/>
      <c r="I68" s="2"/>
      <c r="J68" s="2"/>
      <c r="K68" s="2"/>
      <c r="M68" s="21" t="str">
        <v>28</v>
      </c>
      <c r="P68" s="21">
        <v>9.1999999999999993</v>
      </c>
      <c r="Q68" s="14">
        <f>COUNTIF(N67:N74,P68)</f>
        <v>2</v>
      </c>
      <c r="R68" s="21">
        <v>8</v>
      </c>
      <c r="S68" s="14">
        <f>COUNTIF(O67:O74,R68)</f>
        <v>2</v>
      </c>
    </row>
    <row r="69" spans="3:19" x14ac:dyDescent="0.25">
      <c r="C69" s="16" t="s">
        <v>1145</v>
      </c>
      <c r="D69" s="290" t="s">
        <v>1603</v>
      </c>
      <c r="E69" s="14" t="s">
        <v>909</v>
      </c>
      <c r="F69" s="17" t="s">
        <v>980</v>
      </c>
      <c r="G69" s="65" t="str">
        <f t="shared" ref="G69:G110" si="1">IF(LEFT(F69,3)="2.5", MID(F69,7,2),LEFT(F69,2))</f>
        <v>28</v>
      </c>
      <c r="H69" s="2" t="s">
        <v>1358</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1105</v>
      </c>
      <c r="D70" s="14" t="s">
        <v>838</v>
      </c>
      <c r="E70" s="14" t="s">
        <v>910</v>
      </c>
      <c r="F70" s="302" t="s">
        <v>1610</v>
      </c>
      <c r="G70" s="65" t="str">
        <f t="shared" si="1"/>
        <v>35</v>
      </c>
      <c r="H70" s="2" t="s">
        <v>1358</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1146</v>
      </c>
      <c r="D71" s="14" t="s">
        <v>839</v>
      </c>
      <c r="E71" s="14" t="s">
        <v>911</v>
      </c>
      <c r="F71" s="17" t="s">
        <v>979</v>
      </c>
      <c r="G71" s="65" t="str">
        <f t="shared" si="1"/>
        <v>28</v>
      </c>
      <c r="H71" s="2" t="s">
        <v>1358</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912</v>
      </c>
      <c r="F72" s="17"/>
      <c r="G72" s="65" t="str">
        <f t="shared" si="1"/>
        <v/>
      </c>
      <c r="H72" s="2"/>
      <c r="I72" s="2"/>
      <c r="J72" s="2"/>
      <c r="K72" s="2"/>
    </row>
    <row r="73" spans="3:19" x14ac:dyDescent="0.25">
      <c r="C73" s="16" t="s">
        <v>406</v>
      </c>
      <c r="E73" s="14" t="s">
        <v>913</v>
      </c>
      <c r="F73" s="17"/>
      <c r="G73" s="65" t="str">
        <f t="shared" si="1"/>
        <v/>
      </c>
      <c r="H73" s="2"/>
      <c r="I73" s="2"/>
      <c r="J73" s="2"/>
      <c r="K73" s="2"/>
    </row>
    <row r="74" spans="3:19" x14ac:dyDescent="0.25">
      <c r="C74" s="18" t="s">
        <v>406</v>
      </c>
      <c r="D74" s="19"/>
      <c r="E74" s="19" t="s">
        <v>914</v>
      </c>
      <c r="F74" s="20"/>
      <c r="G74" s="65" t="str">
        <f t="shared" si="1"/>
        <v/>
      </c>
      <c r="H74" s="2"/>
      <c r="I74" s="2"/>
      <c r="J74" s="2"/>
      <c r="K74" s="2"/>
    </row>
    <row r="75" spans="3:19" x14ac:dyDescent="0.25">
      <c r="G75" s="65" t="str">
        <f t="shared" si="1"/>
        <v/>
      </c>
      <c r="H75" s="2"/>
      <c r="I75" s="2"/>
      <c r="J75" s="2"/>
      <c r="K75" s="2"/>
    </row>
    <row r="76" spans="3:19" x14ac:dyDescent="0.25">
      <c r="C76" s="22" t="s">
        <v>1169</v>
      </c>
      <c r="D76" s="15" t="s">
        <v>851</v>
      </c>
      <c r="E76" s="15" t="s">
        <v>915</v>
      </c>
      <c r="F76" s="23" t="s">
        <v>1015</v>
      </c>
      <c r="G76" s="65" t="str">
        <f t="shared" si="1"/>
        <v>31</v>
      </c>
      <c r="H76" s="2" t="s">
        <v>1358</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1168</v>
      </c>
      <c r="D77" s="14" t="s">
        <v>852</v>
      </c>
      <c r="E77" s="14" t="s">
        <v>916</v>
      </c>
      <c r="F77" s="17" t="s">
        <v>1016</v>
      </c>
      <c r="G77" s="65" t="str">
        <f t="shared" si="1"/>
        <v>31</v>
      </c>
      <c r="H77" s="2" t="s">
        <v>1358</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951</v>
      </c>
      <c r="D78" s="14" t="s">
        <v>853</v>
      </c>
      <c r="E78" s="14" t="s">
        <v>917</v>
      </c>
      <c r="F78" s="302" t="s">
        <v>1611</v>
      </c>
      <c r="G78" s="65" t="str">
        <f t="shared" si="1"/>
        <v>36</v>
      </c>
      <c r="H78" s="2" t="s">
        <v>1358</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1156</v>
      </c>
      <c r="D79" s="14" t="s">
        <v>854</v>
      </c>
      <c r="E79" s="14" t="s">
        <v>918</v>
      </c>
      <c r="F79" s="17" t="s">
        <v>1005</v>
      </c>
      <c r="G79" s="65" t="str">
        <f t="shared" si="1"/>
        <v>33</v>
      </c>
      <c r="H79" s="2" t="s">
        <v>1358</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1155</v>
      </c>
      <c r="D80" s="14" t="s">
        <v>855</v>
      </c>
      <c r="E80" s="14" t="s">
        <v>919</v>
      </c>
      <c r="F80" s="17" t="s">
        <v>1006</v>
      </c>
      <c r="G80" s="65" t="str">
        <f t="shared" si="1"/>
        <v>33</v>
      </c>
      <c r="H80" s="2" t="s">
        <v>1358</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1106</v>
      </c>
      <c r="D81" s="14" t="s">
        <v>856</v>
      </c>
      <c r="E81" s="14" t="s">
        <v>920</v>
      </c>
      <c r="F81" s="302" t="s">
        <v>1612</v>
      </c>
      <c r="G81" s="65" t="str">
        <f t="shared" si="1"/>
        <v>36</v>
      </c>
      <c r="H81" s="2" t="s">
        <v>1358</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1161</v>
      </c>
      <c r="D82" s="14" t="s">
        <v>857</v>
      </c>
      <c r="E82" s="14" t="s">
        <v>921</v>
      </c>
      <c r="F82" s="17" t="s">
        <v>1010</v>
      </c>
      <c r="G82" s="65" t="str">
        <f t="shared" si="1"/>
        <v>29</v>
      </c>
      <c r="H82" s="2" t="s">
        <v>1358</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922</v>
      </c>
      <c r="F83" s="20"/>
      <c r="G83" s="65" t="str">
        <f t="shared" si="1"/>
        <v/>
      </c>
      <c r="H83" s="2"/>
      <c r="I83" s="2"/>
      <c r="J83" s="2"/>
      <c r="K83" s="2"/>
    </row>
    <row r="84" spans="3:19" x14ac:dyDescent="0.25">
      <c r="G84" s="65" t="str">
        <f t="shared" si="1"/>
        <v/>
      </c>
      <c r="H84" s="2"/>
      <c r="I84" s="2"/>
      <c r="J84" s="2"/>
      <c r="K84" s="2"/>
    </row>
    <row r="85" spans="3:19" x14ac:dyDescent="0.25">
      <c r="C85" s="22" t="s">
        <v>1152</v>
      </c>
      <c r="D85" s="15" t="s">
        <v>822</v>
      </c>
      <c r="E85" s="15" t="s">
        <v>923</v>
      </c>
      <c r="F85" s="23" t="s">
        <v>1001</v>
      </c>
      <c r="G85" s="65" t="str">
        <f t="shared" si="1"/>
        <v>33</v>
      </c>
      <c r="H85" s="2" t="s">
        <v>1358</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1153</v>
      </c>
      <c r="D86" s="14" t="s">
        <v>824</v>
      </c>
      <c r="E86" s="14" t="s">
        <v>924</v>
      </c>
      <c r="F86" s="17" t="s">
        <v>1000</v>
      </c>
      <c r="G86" s="65" t="str">
        <f t="shared" si="1"/>
        <v>33</v>
      </c>
      <c r="H86" s="2" t="s">
        <v>1358</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1154</v>
      </c>
      <c r="D87" s="14" t="s">
        <v>825</v>
      </c>
      <c r="E87" s="14" t="s">
        <v>925</v>
      </c>
      <c r="F87" s="17" t="s">
        <v>999</v>
      </c>
      <c r="G87" s="65" t="str">
        <f t="shared" si="1"/>
        <v>33</v>
      </c>
      <c r="H87" s="2" t="s">
        <v>1358</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1163</v>
      </c>
      <c r="D88" s="14" t="s">
        <v>826</v>
      </c>
      <c r="E88" s="14" t="s">
        <v>926</v>
      </c>
      <c r="F88" s="17" t="s">
        <v>1013</v>
      </c>
      <c r="G88" s="65" t="str">
        <f t="shared" si="1"/>
        <v>31</v>
      </c>
      <c r="H88" s="2" t="s">
        <v>1358</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1162</v>
      </c>
      <c r="D89" s="14" t="s">
        <v>827</v>
      </c>
      <c r="E89" s="14" t="s">
        <v>927</v>
      </c>
      <c r="F89" s="17" t="s">
        <v>1014</v>
      </c>
      <c r="G89" s="65" t="str">
        <f t="shared" si="1"/>
        <v>31</v>
      </c>
      <c r="H89" s="2" t="s">
        <v>1358</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1151</v>
      </c>
      <c r="D90" s="14" t="s">
        <v>828</v>
      </c>
      <c r="E90" s="14" t="s">
        <v>928</v>
      </c>
      <c r="F90" s="17" t="s">
        <v>1002</v>
      </c>
      <c r="G90" s="65" t="str">
        <f t="shared" si="1"/>
        <v>33</v>
      </c>
      <c r="H90" s="2" t="s">
        <v>1358</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929</v>
      </c>
      <c r="F91" s="17"/>
      <c r="G91" s="65" t="str">
        <f t="shared" si="1"/>
        <v/>
      </c>
      <c r="H91" s="2"/>
      <c r="I91" s="2"/>
      <c r="J91" s="2"/>
      <c r="K91" s="2"/>
    </row>
    <row r="92" spans="3:19" x14ac:dyDescent="0.25">
      <c r="C92" s="18" t="s">
        <v>406</v>
      </c>
      <c r="D92" s="19"/>
      <c r="E92" s="19" t="s">
        <v>930</v>
      </c>
      <c r="F92" s="20"/>
      <c r="G92" s="65" t="str">
        <f t="shared" si="1"/>
        <v/>
      </c>
      <c r="H92" s="2"/>
      <c r="I92" s="2"/>
      <c r="J92" s="2"/>
      <c r="K92" s="2"/>
    </row>
    <row r="93" spans="3:19" x14ac:dyDescent="0.25">
      <c r="G93" s="65" t="str">
        <f t="shared" si="1"/>
        <v/>
      </c>
      <c r="H93" s="2"/>
      <c r="I93" s="2"/>
      <c r="J93" s="2"/>
      <c r="K93" s="2"/>
    </row>
    <row r="94" spans="3:19" x14ac:dyDescent="0.25">
      <c r="C94" s="22" t="s">
        <v>1166</v>
      </c>
      <c r="D94" s="15" t="s">
        <v>865</v>
      </c>
      <c r="E94" s="15" t="s">
        <v>931</v>
      </c>
      <c r="F94" s="23" t="s">
        <v>1018</v>
      </c>
      <c r="G94" s="65" t="str">
        <f t="shared" si="1"/>
        <v>31</v>
      </c>
      <c r="H94" s="2" t="s">
        <v>1358</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1167</v>
      </c>
      <c r="D95" s="14" t="s">
        <v>866</v>
      </c>
      <c r="E95" s="14" t="s">
        <v>932</v>
      </c>
      <c r="F95" s="17" t="s">
        <v>1017</v>
      </c>
      <c r="G95" s="65" t="str">
        <f t="shared" si="1"/>
        <v>31</v>
      </c>
      <c r="H95" s="2" t="s">
        <v>1358</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952</v>
      </c>
      <c r="D96" s="14" t="s">
        <v>867</v>
      </c>
      <c r="E96" s="14" t="s">
        <v>933</v>
      </c>
      <c r="F96" s="17" t="s">
        <v>1004</v>
      </c>
      <c r="G96" s="65" t="str">
        <f t="shared" si="1"/>
        <v>33</v>
      </c>
      <c r="H96" s="2" t="s">
        <v>1358</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1613</v>
      </c>
      <c r="D97" s="14" t="s">
        <v>868</v>
      </c>
      <c r="E97" s="14" t="s">
        <v>934</v>
      </c>
      <c r="F97" s="302" t="s">
        <v>1614</v>
      </c>
      <c r="G97" s="65" t="str">
        <f t="shared" si="1"/>
        <v>36</v>
      </c>
      <c r="H97" s="2" t="s">
        <v>1358</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1157</v>
      </c>
      <c r="D98" s="14" t="s">
        <v>869</v>
      </c>
      <c r="E98" s="14" t="s">
        <v>935</v>
      </c>
      <c r="F98" s="17" t="s">
        <v>1003</v>
      </c>
      <c r="G98" s="65" t="str">
        <f t="shared" si="1"/>
        <v>33</v>
      </c>
      <c r="H98" s="2" t="s">
        <v>1358</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1158</v>
      </c>
      <c r="D99" s="14" t="s">
        <v>870</v>
      </c>
      <c r="E99" s="14" t="s">
        <v>936</v>
      </c>
      <c r="F99" s="17" t="s">
        <v>1008</v>
      </c>
      <c r="G99" s="65" t="str">
        <f t="shared" si="1"/>
        <v>29</v>
      </c>
      <c r="H99" s="2" t="s">
        <v>1358</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1159</v>
      </c>
      <c r="D100" s="14" t="s">
        <v>871</v>
      </c>
      <c r="E100" s="14" t="s">
        <v>937</v>
      </c>
      <c r="F100" s="17" t="s">
        <v>1007</v>
      </c>
      <c r="G100" s="65" t="str">
        <f t="shared" si="1"/>
        <v>29</v>
      </c>
      <c r="H100" s="2" t="s">
        <v>1358</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1160</v>
      </c>
      <c r="D101" s="19" t="s">
        <v>872</v>
      </c>
      <c r="E101" s="19" t="s">
        <v>938</v>
      </c>
      <c r="F101" s="20" t="s">
        <v>1009</v>
      </c>
      <c r="G101" s="65" t="str">
        <f t="shared" si="1"/>
        <v>29</v>
      </c>
      <c r="H101" s="2" t="s">
        <v>1358</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1107</v>
      </c>
      <c r="D103" s="15" t="s">
        <v>836</v>
      </c>
      <c r="E103" s="15" t="s">
        <v>939</v>
      </c>
      <c r="F103" s="305" t="s">
        <v>1615</v>
      </c>
      <c r="G103" s="65" t="str">
        <f t="shared" si="1"/>
        <v>36</v>
      </c>
      <c r="H103" s="2" t="s">
        <v>1358</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940</v>
      </c>
      <c r="F104" s="302"/>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1164</v>
      </c>
      <c r="D105" s="290" t="s">
        <v>1603</v>
      </c>
      <c r="E105" s="14" t="s">
        <v>941</v>
      </c>
      <c r="F105" s="17" t="s">
        <v>1012</v>
      </c>
      <c r="G105" s="65" t="str">
        <f t="shared" si="1"/>
        <v>31</v>
      </c>
      <c r="H105" s="2" t="s">
        <v>1358</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1108</v>
      </c>
      <c r="D106" s="14" t="s">
        <v>838</v>
      </c>
      <c r="E106" s="14" t="s">
        <v>942</v>
      </c>
      <c r="F106" s="302" t="s">
        <v>1616</v>
      </c>
      <c r="G106" s="65" t="str">
        <f t="shared" si="1"/>
        <v>36</v>
      </c>
      <c r="H106" s="2" t="s">
        <v>1358</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1165</v>
      </c>
      <c r="D107" s="14" t="s">
        <v>839</v>
      </c>
      <c r="E107" s="14" t="s">
        <v>943</v>
      </c>
      <c r="F107" s="17" t="s">
        <v>1011</v>
      </c>
      <c r="G107" s="65" t="str">
        <f t="shared" si="1"/>
        <v>31</v>
      </c>
      <c r="H107" s="2" t="s">
        <v>1358</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944</v>
      </c>
      <c r="F108" s="17"/>
      <c r="G108" s="65" t="str">
        <f t="shared" si="1"/>
        <v/>
      </c>
      <c r="H108" s="2"/>
      <c r="I108" s="2"/>
      <c r="J108" s="2"/>
      <c r="K108" s="2"/>
    </row>
    <row r="109" spans="3:19" x14ac:dyDescent="0.25">
      <c r="C109" s="16" t="s">
        <v>406</v>
      </c>
      <c r="E109" s="14" t="s">
        <v>945</v>
      </c>
      <c r="F109" s="17"/>
      <c r="G109" s="65" t="str">
        <f t="shared" si="1"/>
        <v/>
      </c>
      <c r="H109" s="2"/>
      <c r="I109" s="2"/>
      <c r="J109" s="2"/>
      <c r="K109" s="2"/>
    </row>
    <row r="110" spans="3:19" x14ac:dyDescent="0.25">
      <c r="C110" s="18" t="s">
        <v>406</v>
      </c>
      <c r="D110" s="19"/>
      <c r="E110" s="19" t="s">
        <v>946</v>
      </c>
      <c r="F110" s="20"/>
      <c r="G110" s="65" t="str">
        <f t="shared" si="1"/>
        <v/>
      </c>
      <c r="H110" s="2"/>
      <c r="I110" s="2"/>
      <c r="J110" s="2"/>
      <c r="K110" s="2"/>
    </row>
    <row r="111" spans="3:19" x14ac:dyDescent="0.25">
      <c r="G111" s="65"/>
    </row>
    <row r="112" spans="3:19" x14ac:dyDescent="0.25">
      <c r="G112" s="65"/>
    </row>
    <row r="113" spans="3:15" x14ac:dyDescent="0.25">
      <c r="C113" s="21" t="s">
        <v>1302</v>
      </c>
      <c r="G113" s="65"/>
    </row>
    <row r="114" spans="3:15" x14ac:dyDescent="0.25">
      <c r="C114" s="14" t="s">
        <v>406</v>
      </c>
      <c r="F114" s="21" t="s">
        <v>1294</v>
      </c>
    </row>
    <row r="115" spans="3:15" x14ac:dyDescent="0.25">
      <c r="C115" s="14" t="s">
        <v>406</v>
      </c>
      <c r="F115" s="21" t="s">
        <v>1295</v>
      </c>
      <c r="G115" s="65"/>
    </row>
    <row r="116" spans="3:15" ht="18.75" x14ac:dyDescent="0.25">
      <c r="C116" s="14" t="s">
        <v>406</v>
      </c>
      <c r="F116" s="21" t="s">
        <v>1296</v>
      </c>
      <c r="G116" s="65"/>
      <c r="M116" s="105" t="s">
        <v>1413</v>
      </c>
    </row>
    <row r="117" spans="3:15" ht="18.75" x14ac:dyDescent="0.3">
      <c r="C117" s="14" t="s">
        <v>406</v>
      </c>
      <c r="F117" s="21" t="s">
        <v>1297</v>
      </c>
      <c r="G117" s="65"/>
      <c r="M117" s="106"/>
      <c r="N117" s="139" t="s">
        <v>1358</v>
      </c>
      <c r="O117" s="127" t="s">
        <v>1397</v>
      </c>
    </row>
    <row r="118" spans="3:15" ht="18.75" x14ac:dyDescent="0.25">
      <c r="C118" s="14" t="s">
        <v>406</v>
      </c>
      <c r="F118" s="21" t="s">
        <v>1298</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1299</v>
      </c>
      <c r="G119" s="65"/>
      <c r="M119" s="13"/>
      <c r="N119" s="120">
        <v>9.1999999999999993</v>
      </c>
      <c r="O119" s="121">
        <f>COUNTIFS($N$4:$N$113,"=" &amp; N119,$H$4:$H$113,"red")</f>
        <v>70</v>
      </c>
    </row>
    <row r="120" spans="3:15" ht="18.75" x14ac:dyDescent="0.25">
      <c r="C120" s="14" t="s">
        <v>406</v>
      </c>
      <c r="F120" s="21" t="s">
        <v>1300</v>
      </c>
      <c r="G120" s="65"/>
      <c r="M120" s="13"/>
      <c r="N120" s="118"/>
      <c r="O120" s="119">
        <f t="shared" ref="O120" si="2">COUNTIFS($N$4:$N$113,"=" &amp; N120,$H$4:$H$113,"grn")</f>
        <v>0</v>
      </c>
    </row>
    <row r="121" spans="3:15" ht="18.75" x14ac:dyDescent="0.25">
      <c r="C121" s="14" t="s">
        <v>406</v>
      </c>
      <c r="F121" s="21" t="s">
        <v>1301</v>
      </c>
      <c r="G121" s="65"/>
      <c r="M121" s="13"/>
      <c r="N121" s="113"/>
      <c r="O121" s="114">
        <f t="shared" ref="O121" si="3">COUNTIFS($N$4:$N$113,"=" &amp; N121,$H$4:$H$113,"blu")</f>
        <v>0</v>
      </c>
    </row>
    <row r="122" spans="3:15" ht="18.75" x14ac:dyDescent="0.25">
      <c r="C122" s="14" t="s">
        <v>406</v>
      </c>
      <c r="F122" s="14" t="s">
        <v>1090</v>
      </c>
      <c r="G122" s="65"/>
      <c r="M122" s="13"/>
      <c r="N122" s="110"/>
      <c r="O122" s="127"/>
    </row>
    <row r="123" spans="3:15" ht="18.75" x14ac:dyDescent="0.25">
      <c r="C123" s="14" t="s">
        <v>406</v>
      </c>
      <c r="F123" s="14" t="s">
        <v>1091</v>
      </c>
      <c r="N123" s="116"/>
      <c r="O123" s="117"/>
    </row>
    <row r="124" spans="3:15" ht="18.75" x14ac:dyDescent="0.25">
      <c r="C124" s="14" t="s">
        <v>406</v>
      </c>
      <c r="F124" s="14" t="s">
        <v>1092</v>
      </c>
      <c r="G124" s="65"/>
      <c r="M124" s="13"/>
      <c r="N124" s="118"/>
      <c r="O124" s="119"/>
    </row>
    <row r="125" spans="3:15" ht="18.75" x14ac:dyDescent="0.25">
      <c r="C125" s="14" t="s">
        <v>406</v>
      </c>
      <c r="F125" s="14" t="s">
        <v>1093</v>
      </c>
      <c r="G125" s="65"/>
      <c r="M125" s="13"/>
      <c r="N125" s="118"/>
      <c r="O125" s="119"/>
    </row>
    <row r="126" spans="3:15" ht="18.75" x14ac:dyDescent="0.25">
      <c r="C126" s="14" t="s">
        <v>406</v>
      </c>
      <c r="F126" s="14" t="s">
        <v>1094</v>
      </c>
      <c r="G126" s="65"/>
      <c r="M126" s="13"/>
      <c r="N126" s="113"/>
      <c r="O126" s="114"/>
    </row>
    <row r="127" spans="3:15" ht="18.75" x14ac:dyDescent="0.25">
      <c r="C127" s="14" t="s">
        <v>406</v>
      </c>
      <c r="F127" s="14" t="s">
        <v>1095</v>
      </c>
      <c r="G127" s="65"/>
      <c r="M127" s="13"/>
      <c r="N127" s="139" t="s">
        <v>1358</v>
      </c>
      <c r="O127" s="127" t="s">
        <v>1398</v>
      </c>
    </row>
    <row r="128" spans="3:15" ht="18.75" x14ac:dyDescent="0.25">
      <c r="C128" s="14" t="s">
        <v>406</v>
      </c>
      <c r="F128" s="14" t="s">
        <v>1096</v>
      </c>
      <c r="G128" s="65"/>
      <c r="N128" s="124" cm="1">
        <f t="array" ref="N128:N129">_xlfn._xlws.SORT(_xlfn._xlws.FILTER(_xlfn.UNIQUE($O$4:$O$113),_xlfn.UNIQUE($O$4:$O$113)&lt;&gt;""))</f>
        <v>8</v>
      </c>
      <c r="O128" s="125">
        <f>COUNTIFS($O$4:$O$113,"=" &amp; N128,$H$4:$H$113,"red")</f>
        <v>70</v>
      </c>
    </row>
    <row r="129" spans="3:15" ht="18.75" x14ac:dyDescent="0.25">
      <c r="C129" s="14" t="s">
        <v>406</v>
      </c>
      <c r="F129" s="14" t="s">
        <v>1097</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1085</v>
      </c>
      <c r="E143" s="14" t="s">
        <v>902</v>
      </c>
    </row>
    <row r="144" spans="3:15" x14ac:dyDescent="0.25">
      <c r="E144" s="14" t="s">
        <v>903</v>
      </c>
    </row>
    <row r="145" spans="5:5" x14ac:dyDescent="0.25">
      <c r="E145" s="14" t="s">
        <v>904</v>
      </c>
    </row>
    <row r="146" spans="5:5" x14ac:dyDescent="0.25">
      <c r="E146" s="14" t="s">
        <v>905</v>
      </c>
    </row>
    <row r="147" spans="5:5" x14ac:dyDescent="0.25">
      <c r="E147" s="14" t="s">
        <v>906</v>
      </c>
    </row>
    <row r="148" spans="5:5" x14ac:dyDescent="0.25">
      <c r="E148" s="14" t="s">
        <v>908</v>
      </c>
    </row>
    <row r="149" spans="5:5" x14ac:dyDescent="0.25">
      <c r="E149" s="14" t="s">
        <v>912</v>
      </c>
    </row>
    <row r="150" spans="5:5" x14ac:dyDescent="0.25">
      <c r="E150" s="14" t="s">
        <v>913</v>
      </c>
    </row>
    <row r="151" spans="5:5" x14ac:dyDescent="0.25">
      <c r="E151" s="14" t="s">
        <v>914</v>
      </c>
    </row>
    <row r="152" spans="5:5" x14ac:dyDescent="0.25">
      <c r="E152" s="14" t="s">
        <v>922</v>
      </c>
    </row>
    <row r="153" spans="5:5" x14ac:dyDescent="0.25">
      <c r="E153" s="14" t="s">
        <v>929</v>
      </c>
    </row>
    <row r="154" spans="5:5" x14ac:dyDescent="0.25">
      <c r="E154" s="14" t="s">
        <v>930</v>
      </c>
    </row>
    <row r="155" spans="5:5" x14ac:dyDescent="0.25">
      <c r="E155" s="14" t="s">
        <v>940</v>
      </c>
    </row>
    <row r="156" spans="5:5" x14ac:dyDescent="0.25">
      <c r="E156" s="14" t="s">
        <v>944</v>
      </c>
    </row>
    <row r="157" spans="5:5" x14ac:dyDescent="0.25">
      <c r="E157" s="14" t="s">
        <v>945</v>
      </c>
    </row>
    <row r="158" spans="5:5" x14ac:dyDescent="0.25">
      <c r="E158" s="14" t="s">
        <v>946</v>
      </c>
    </row>
  </sheetData>
  <sortState xmlns:xlrd2="http://schemas.microsoft.com/office/spreadsheetml/2017/richdata2" ref="C4:F140">
    <sortCondition ref="E4:E140"/>
    <sortCondition ref="F4:F140"/>
  </sortState>
  <mergeCells count="5">
    <mergeCell ref="C2:F2"/>
    <mergeCell ref="I2:K2"/>
    <mergeCell ref="M1:M3"/>
    <mergeCell ref="H1:H3"/>
    <mergeCell ref="L1:L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3" customWidth="1"/>
    <col min="4" max="4" width="18" style="163" hidden="1" customWidth="1"/>
    <col min="5" max="5" width="0" style="163" hidden="1" customWidth="1"/>
    <col min="6" max="6" width="27.5703125" style="163" customWidth="1"/>
    <col min="7" max="7" width="14"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'DCB - Mag - True'!C1</f>
        <v>0</v>
      </c>
      <c r="B1" s="173" t="s">
        <v>821</v>
      </c>
      <c r="D1" s="163">
        <f>'DCB - Mag - True'!F1</f>
        <v>0</v>
      </c>
      <c r="E1" s="163" t="str">
        <f>'DCB - Mag - True'!L1</f>
        <v>SBC section</v>
      </c>
    </row>
    <row r="2" spans="1:13" ht="16.5" customHeight="1" x14ac:dyDescent="0.25">
      <c r="A2" t="str">
        <f>'DCB - Mag - True'!C2</f>
        <v>DCB - Mag - True</v>
      </c>
      <c r="D2" s="163">
        <f>'DCB - Mag - True'!F2</f>
        <v>0</v>
      </c>
      <c r="E2" s="163">
        <f>'DCB - Mag - True'!L2</f>
        <v>0</v>
      </c>
      <c r="H2" s="163" t="str">
        <f>'DCB - Mag - True'!N2</f>
        <v>A-bot</v>
      </c>
      <c r="I2" s="163" t="str">
        <f>'DCB - Mag - True'!O2</f>
        <v>C-top</v>
      </c>
      <c r="K2" s="339" t="s">
        <v>1389</v>
      </c>
      <c r="L2" s="339"/>
      <c r="M2" s="339"/>
    </row>
    <row r="3" spans="1:13" s="56" customFormat="1" ht="29.25" customHeight="1" x14ac:dyDescent="0.25">
      <c r="A3" s="56" t="str">
        <f>'DCB - Mag - True'!C3</f>
        <v>LVR Name</v>
      </c>
      <c r="B3" s="21" t="s">
        <v>1430</v>
      </c>
      <c r="C3" s="167" t="s">
        <v>1429</v>
      </c>
      <c r="D3" s="167" t="str">
        <f>'DCB - Mag - True'!F3</f>
        <v>LVR ID - Connector - Pin</v>
      </c>
      <c r="E3" s="167">
        <f>'DCB - Mag - True'!L3</f>
        <v>0</v>
      </c>
      <c r="F3" s="167" t="s">
        <v>1431</v>
      </c>
      <c r="G3" s="167"/>
      <c r="H3" s="167" t="str">
        <f>'DCB - Mag - True'!N3</f>
        <v>L (m)</v>
      </c>
      <c r="I3" s="167" t="str">
        <f>'DCB - Mag - True'!O3</f>
        <v>L (m)</v>
      </c>
      <c r="K3" s="14"/>
      <c r="L3" s="14"/>
      <c r="M3" s="14"/>
    </row>
    <row r="4" spans="1:13" ht="45" customHeight="1" x14ac:dyDescent="0.25">
      <c r="A4" t="str">
        <f>'DCB - Mag - True'!C4</f>
        <v>DCB_7_alpha_b_P/N</v>
      </c>
      <c r="B4" s="14" t="str">
        <f t="shared" ref="B4:B68" si="0">IF(ISNUMBER(SEARCH("_P/N",A4)),SUBSTITUTE(A4,"_P/N",""),"")</f>
        <v>DCB_7_alpha_b</v>
      </c>
      <c r="C4" s="163" t="str">
        <f>'DCB - Mag - True'!E4</f>
        <v>P20 - 1/9</v>
      </c>
      <c r="D4" s="163" t="str">
        <f>'DCB - Mag - True'!F4</f>
        <v>27 - J13 - 8/7</v>
      </c>
      <c r="E4" s="163" t="str">
        <f>'DCB - Mag - True'!L4</f>
        <v>1a</v>
      </c>
      <c r="F4" s="163" t="str">
        <f>CONCATENATE(IF(ISNUMBER(SEARCH("2.5V:",D4)),SUBSTITUTE(D4,"2.5V:",""),D4),"   ",E4)</f>
        <v>27 - J13 - 8/7   1a</v>
      </c>
      <c r="H4" s="163">
        <f>'DCB - Mag - True'!N4</f>
        <v>9.1999999999999993</v>
      </c>
      <c r="I4" s="163">
        <f>'DCB - Mag - True'!O4</f>
        <v>8</v>
      </c>
      <c r="K4" s="70"/>
    </row>
    <row r="5" spans="1:13" ht="45" customHeight="1" x14ac:dyDescent="0.25">
      <c r="A5" t="str">
        <f>'DCB - Mag - True'!C5</f>
        <v>DCB_7_alpha_b_P/N_S</v>
      </c>
      <c r="B5" s="14" t="str">
        <f t="shared" si="0"/>
        <v>DCB_7_alpha_b_S</v>
      </c>
      <c r="C5" s="163" t="str">
        <f>'DCB - Mag - True'!E5</f>
        <v>P20 - 2/10</v>
      </c>
      <c r="D5" s="163" t="str">
        <f>'DCB - Mag - True'!F5</f>
        <v>27 - J13 - 6/5</v>
      </c>
      <c r="E5" s="163" t="str">
        <f>'DCB - Mag - True'!L5</f>
        <v>1a</v>
      </c>
      <c r="F5" s="163" t="str">
        <f t="shared" ref="F5:F68" si="1">CONCATENATE(IF(ISNUMBER(SEARCH("2.5V:",D5)),SUBSTITUTE(D5,"2.5V:",""),D5),"   ",E5)</f>
        <v>27 - J13 - 6/5   1a</v>
      </c>
      <c r="H5" s="163">
        <f>'DCB - Mag - True'!N5</f>
        <v>9.1999999999999993</v>
      </c>
      <c r="I5" s="163">
        <f>'DCB - Mag - True'!O5</f>
        <v>8</v>
      </c>
      <c r="K5" s="69"/>
      <c r="L5" s="2"/>
      <c r="M5" s="2"/>
    </row>
    <row r="6" spans="1:13" ht="45" customHeight="1" x14ac:dyDescent="0.25">
      <c r="A6" t="str">
        <f>'DCB - Mag - True'!C6</f>
        <v>DCB_6_7_alpha_b_25_P/N</v>
      </c>
      <c r="B6" s="14" t="str">
        <f t="shared" si="0"/>
        <v>DCB_6_7_alpha_b_25</v>
      </c>
      <c r="C6" s="163" t="str">
        <f>'DCB - Mag - True'!E6</f>
        <v>P20 - 3/11</v>
      </c>
      <c r="D6" s="163" t="str">
        <f>'DCB - Mag - True'!F6</f>
        <v>2.5V: 34 - J13 - 8/7</v>
      </c>
      <c r="E6" s="163" t="str">
        <f>'DCB - Mag - True'!L6</f>
        <v>1a</v>
      </c>
      <c r="F6" s="163" t="str">
        <f t="shared" si="1"/>
        <v xml:space="preserve"> 34 - J13 - 8/7   1a</v>
      </c>
      <c r="H6" s="163">
        <f>'DCB - Mag - True'!N6</f>
        <v>9.1999999999999993</v>
      </c>
      <c r="I6" s="163">
        <f>'DCB - Mag - True'!O6</f>
        <v>8</v>
      </c>
      <c r="K6" s="69"/>
      <c r="L6" s="2"/>
      <c r="M6" s="2"/>
    </row>
    <row r="7" spans="1:13" ht="45" customHeight="1" x14ac:dyDescent="0.25">
      <c r="A7" t="str">
        <f>'DCB - Mag - True'!C7</f>
        <v>DCB_8_alpha_b_P/N</v>
      </c>
      <c r="B7" s="14" t="str">
        <f t="shared" si="0"/>
        <v>DCB_8_alpha_b</v>
      </c>
      <c r="C7" s="163" t="str">
        <f>'DCB - Mag - True'!E7</f>
        <v>P20 - 4/12</v>
      </c>
      <c r="D7" s="163" t="str">
        <f>'DCB - Mag - True'!F7</f>
        <v>25 - J13 - 4/3</v>
      </c>
      <c r="E7" s="163" t="str">
        <f>'DCB - Mag - True'!L7</f>
        <v>1a</v>
      </c>
      <c r="F7" s="163" t="str">
        <f t="shared" si="1"/>
        <v>25 - J13 - 4/3   1a</v>
      </c>
      <c r="H7" s="163">
        <f>'DCB - Mag - True'!N7</f>
        <v>9.1999999999999993</v>
      </c>
      <c r="I7" s="163">
        <f>'DCB - Mag - True'!O7</f>
        <v>8</v>
      </c>
      <c r="K7" s="69"/>
      <c r="L7" s="2"/>
      <c r="M7" s="2"/>
    </row>
    <row r="8" spans="1:13" ht="45" customHeight="1" x14ac:dyDescent="0.25">
      <c r="A8" t="str">
        <f>'DCB - Mag - True'!C8</f>
        <v>DCB_8_alpha_b_P/N_S</v>
      </c>
      <c r="B8" s="14" t="str">
        <f t="shared" si="0"/>
        <v>DCB_8_alpha_b_S</v>
      </c>
      <c r="C8" s="163" t="str">
        <f>'DCB - Mag - True'!E8</f>
        <v>P20 - 5/13</v>
      </c>
      <c r="D8" s="163" t="str">
        <f>'DCB - Mag - True'!F8</f>
        <v xml:space="preserve">25 - J13 - 2/1 </v>
      </c>
      <c r="E8" s="163" t="str">
        <f>'DCB - Mag - True'!L8</f>
        <v>1a</v>
      </c>
      <c r="F8" s="163" t="str">
        <f t="shared" si="1"/>
        <v>25 - J13 - 2/1    1a</v>
      </c>
      <c r="H8" s="163">
        <f>'DCB - Mag - True'!N8</f>
        <v>9.1999999999999993</v>
      </c>
      <c r="I8" s="163">
        <f>'DCB - Mag - True'!O8</f>
        <v>8</v>
      </c>
      <c r="K8" s="69"/>
      <c r="L8" s="2"/>
      <c r="M8" s="2"/>
    </row>
    <row r="9" spans="1:13" ht="45" customHeight="1" x14ac:dyDescent="0.25">
      <c r="A9" t="str">
        <f>'DCB - Mag - True'!C9</f>
        <v>DCB_10_11_alpha_b_25_P/N</v>
      </c>
      <c r="B9" s="14" t="str">
        <f t="shared" si="0"/>
        <v>DCB_10_11_alpha_b_25</v>
      </c>
      <c r="C9" s="163" t="str">
        <f>'DCB - Mag - True'!E9</f>
        <v>P20 - 6/14</v>
      </c>
      <c r="D9" s="163" t="str">
        <f>'DCB - Mag - True'!F9</f>
        <v>2.5V: 34 - J12 - 6/5</v>
      </c>
      <c r="E9" s="163" t="str">
        <f>'DCB - Mag - True'!L9</f>
        <v>1a</v>
      </c>
      <c r="F9" s="163" t="str">
        <f t="shared" si="1"/>
        <v xml:space="preserve"> 34 - J12 - 6/5   1a</v>
      </c>
      <c r="H9" s="163">
        <f>'DCB - Mag - True'!N9</f>
        <v>9.1999999999999993</v>
      </c>
      <c r="I9" s="163">
        <f>'DCB - Mag - True'!O9</f>
        <v>8</v>
      </c>
      <c r="K9" s="69"/>
      <c r="L9" s="2"/>
      <c r="M9" s="2"/>
    </row>
    <row r="10" spans="1:13" ht="45" customHeight="1" x14ac:dyDescent="0.25">
      <c r="A10" t="str">
        <f>'DCB - Mag - True'!C10</f>
        <v>DCB_11_alpha_b_P/N</v>
      </c>
      <c r="B10" s="14" t="str">
        <f t="shared" si="0"/>
        <v>DCB_11_alpha_b</v>
      </c>
      <c r="C10" s="163" t="str">
        <f>'DCB - Mag - True'!E10</f>
        <v>P20 - 7/15</v>
      </c>
      <c r="D10" s="163" t="str">
        <f>'DCB - Mag - True'!F10</f>
        <v>26 - J13 - 4/3</v>
      </c>
      <c r="E10" s="163" t="str">
        <f>'DCB - Mag - True'!L10</f>
        <v>1a</v>
      </c>
      <c r="F10" s="163" t="str">
        <f t="shared" si="1"/>
        <v>26 - J13 - 4/3   1a</v>
      </c>
      <c r="H10" s="163">
        <f>'DCB - Mag - True'!N10</f>
        <v>9.1999999999999993</v>
      </c>
      <c r="I10" s="163">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3" t="str">
        <f>'DCB - Mag - True'!E13</f>
        <v>P21 - 1/9</v>
      </c>
      <c r="D13" s="163" t="str">
        <f>'DCB - Mag - True'!F13</f>
        <v>25 - J12 - 4/3</v>
      </c>
      <c r="E13" s="163" t="str">
        <f>'DCB - Mag - True'!L13</f>
        <v>1a</v>
      </c>
      <c r="F13" s="163" t="str">
        <f t="shared" si="1"/>
        <v>25 - J12 - 4/3   1a</v>
      </c>
      <c r="H13" s="163">
        <f>'DCB - Mag - True'!N13</f>
        <v>9.1999999999999993</v>
      </c>
      <c r="I13" s="163">
        <f>'DCB - Mag - True'!O13</f>
        <v>8</v>
      </c>
      <c r="K13" s="69"/>
      <c r="L13" s="2"/>
      <c r="M13" s="2"/>
    </row>
    <row r="14" spans="1:13" ht="45" customHeight="1" x14ac:dyDescent="0.25">
      <c r="A14" t="str">
        <f>'DCB - Mag - True'!C14</f>
        <v>DCB_1_alpha_b_P/N_S</v>
      </c>
      <c r="B14" s="14" t="str">
        <f t="shared" si="0"/>
        <v>DCB_1_alpha_b_S</v>
      </c>
      <c r="C14" s="163" t="str">
        <f>'DCB - Mag - True'!E14</f>
        <v>P21 - 2/10</v>
      </c>
      <c r="D14" s="163" t="str">
        <f>'DCB - Mag - True'!F14</f>
        <v>25 - J12 - 6/5</v>
      </c>
      <c r="E14" s="163" t="str">
        <f>'DCB - Mag - True'!L14</f>
        <v>1a</v>
      </c>
      <c r="F14" s="163" t="str">
        <f t="shared" si="1"/>
        <v>25 - J12 - 6/5   1a</v>
      </c>
      <c r="H14" s="163">
        <f>'DCB - Mag - True'!N14</f>
        <v>9.1999999999999993</v>
      </c>
      <c r="I14" s="163">
        <f>'DCB - Mag - True'!O14</f>
        <v>8</v>
      </c>
      <c r="K14" s="69"/>
      <c r="L14" s="2"/>
      <c r="M14" s="2"/>
    </row>
    <row r="15" spans="1:13" ht="45" customHeight="1" x14ac:dyDescent="0.25">
      <c r="A15" t="str">
        <f>'DCB - Mag - True'!C15</f>
        <v>DCB_1_alpha_b_P/N</v>
      </c>
      <c r="B15" s="14" t="str">
        <f t="shared" si="0"/>
        <v>DCB_1_alpha_b</v>
      </c>
      <c r="C15" s="163" t="str">
        <f>'DCB - Mag - True'!E15</f>
        <v>P21 - 3/11</v>
      </c>
      <c r="D15" s="163" t="str">
        <f>'DCB - Mag - True'!F15</f>
        <v>25 - J12 - 8/7</v>
      </c>
      <c r="E15" s="163" t="str">
        <f>'DCB - Mag - True'!L15</f>
        <v>1a</v>
      </c>
      <c r="F15" s="163" t="str">
        <f t="shared" si="1"/>
        <v>25 - J12 - 8/7   1a</v>
      </c>
      <c r="H15" s="163">
        <f>'DCB - Mag - True'!N15</f>
        <v>9.1999999999999993</v>
      </c>
      <c r="I15" s="163">
        <f>'DCB - Mag - True'!O15</f>
        <v>8</v>
      </c>
      <c r="K15" s="69"/>
      <c r="L15" s="2"/>
      <c r="M15" s="2"/>
    </row>
    <row r="16" spans="1:13" ht="45" customHeight="1" x14ac:dyDescent="0.25">
      <c r="A16" t="str">
        <f>'DCB - Mag - True'!C16</f>
        <v>DCB_4_alpha_b_P/N</v>
      </c>
      <c r="B16" s="14" t="str">
        <f t="shared" si="0"/>
        <v>DCB_4_alpha_b</v>
      </c>
      <c r="C16" s="163" t="str">
        <f>'DCB - Mag - True'!E16</f>
        <v>P21 - 4/12</v>
      </c>
      <c r="D16" s="163" t="str">
        <f>'DCB - Mag - True'!F16</f>
        <v>27 - J12 - 4/3</v>
      </c>
      <c r="E16" s="163" t="str">
        <f>'DCB - Mag - True'!L16</f>
        <v>1a</v>
      </c>
      <c r="F16" s="163" t="str">
        <f t="shared" si="1"/>
        <v>27 - J12 - 4/3   1a</v>
      </c>
      <c r="H16" s="163">
        <f>'DCB - Mag - True'!N16</f>
        <v>9.1999999999999993</v>
      </c>
      <c r="I16" s="163">
        <f>'DCB - Mag - True'!O16</f>
        <v>8</v>
      </c>
      <c r="K16" s="69"/>
      <c r="L16" s="2"/>
      <c r="M16" s="2"/>
    </row>
    <row r="17" spans="1:13" ht="45" customHeight="1" x14ac:dyDescent="0.25">
      <c r="A17" t="str">
        <f>'DCB - Mag - True'!C17</f>
        <v>DCB_4_alpha_b_P/N_S</v>
      </c>
      <c r="B17" s="14" t="str">
        <f t="shared" si="0"/>
        <v>DCB_4_alpha_b_S</v>
      </c>
      <c r="C17" s="163" t="str">
        <f>'DCB - Mag - True'!E17</f>
        <v>P21 - 5/13</v>
      </c>
      <c r="D17" s="163" t="str">
        <f>'DCB - Mag - True'!F17</f>
        <v>27 - J12 - 2/1</v>
      </c>
      <c r="E17" s="163" t="str">
        <f>'DCB - Mag - True'!L17</f>
        <v>1a</v>
      </c>
      <c r="F17" s="163" t="str">
        <f t="shared" si="1"/>
        <v>27 - J12 - 2/1   1a</v>
      </c>
      <c r="H17" s="163">
        <f>'DCB - Mag - True'!N17</f>
        <v>9.1999999999999993</v>
      </c>
      <c r="I17" s="163">
        <f>'DCB - Mag - True'!O17</f>
        <v>8</v>
      </c>
      <c r="K17" s="69"/>
      <c r="L17" s="2"/>
      <c r="M17" s="2"/>
    </row>
    <row r="18" spans="1:13" ht="45" customHeight="1" x14ac:dyDescent="0.25">
      <c r="A18" t="str">
        <f>'DCB - Mag - True'!C18</f>
        <v>DCB_0_alpha_b_P/N_S</v>
      </c>
      <c r="B18" s="14" t="str">
        <f t="shared" si="0"/>
        <v>DCB_0_alpha_b_S</v>
      </c>
      <c r="C18" s="163" t="str">
        <f>'DCB - Mag - True'!E18</f>
        <v>P21 - 6/14</v>
      </c>
      <c r="D18" s="163" t="str">
        <f>'DCB - Mag - True'!F18</f>
        <v>25 - J12 - 2/1</v>
      </c>
      <c r="E18" s="163" t="str">
        <f>'DCB - Mag - True'!L18</f>
        <v>1a</v>
      </c>
      <c r="F18" s="163" t="str">
        <f t="shared" si="1"/>
        <v>25 - J12 - 2/1   1a</v>
      </c>
      <c r="H18" s="163">
        <f>'DCB - Mag - True'!N18</f>
        <v>9.1999999999999993</v>
      </c>
      <c r="I18" s="163">
        <f>'DCB - Mag - True'!O18</f>
        <v>8</v>
      </c>
      <c r="K18" s="69"/>
      <c r="L18" s="2"/>
      <c r="M18" s="2"/>
    </row>
    <row r="19" spans="1:13" ht="45" customHeight="1" x14ac:dyDescent="0.25">
      <c r="A19" t="str">
        <f>'DCB - Mag - True'!C19</f>
        <v>DCB_2_3_alpha_b_25_P/N</v>
      </c>
      <c r="B19" s="14" t="str">
        <f t="shared" si="0"/>
        <v>DCB_2_3_alpha_b_25</v>
      </c>
      <c r="C19" s="163" t="str">
        <f>'DCB - Mag - True'!E19</f>
        <v>P21 - 7/15</v>
      </c>
      <c r="D19" s="163" t="str">
        <f>'DCB - Mag - True'!F19</f>
        <v>2.5V: 34 - J12 - 4/3</v>
      </c>
      <c r="E19" s="163" t="str">
        <f>'DCB - Mag - True'!L19</f>
        <v>1a</v>
      </c>
      <c r="F19" s="163" t="str">
        <f t="shared" si="1"/>
        <v xml:space="preserve"> 34 - J12 - 4/3   1a</v>
      </c>
      <c r="H19" s="163">
        <f>'DCB - Mag - True'!N19</f>
        <v>9.1999999999999993</v>
      </c>
      <c r="I19" s="163">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3" t="str">
        <f>'DCB - Mag - True'!E22</f>
        <v>P23 - 1/9</v>
      </c>
      <c r="D22" s="163" t="str">
        <f>'DCB - Mag - True'!F22</f>
        <v>27 - J13 - 2/1</v>
      </c>
      <c r="E22" s="163" t="str">
        <f>'DCB - Mag - True'!L22</f>
        <v>1a</v>
      </c>
      <c r="F22" s="163" t="str">
        <f t="shared" si="1"/>
        <v>27 - J13 - 2/1   1a</v>
      </c>
      <c r="H22" s="163">
        <f>'DCB - Mag - True'!N22</f>
        <v>9.1999999999999993</v>
      </c>
      <c r="I22" s="163">
        <f>'DCB - Mag - True'!O22</f>
        <v>8</v>
      </c>
      <c r="K22" s="69"/>
      <c r="L22" s="2"/>
      <c r="M22" s="2"/>
    </row>
    <row r="23" spans="1:13" ht="45" customHeight="1" x14ac:dyDescent="0.25">
      <c r="A23" t="str">
        <f>'DCB - Mag - True'!C23</f>
        <v>DCB_6_alpha_b_P/N</v>
      </c>
      <c r="B23" s="14" t="str">
        <f t="shared" si="0"/>
        <v>DCB_6_alpha_b</v>
      </c>
      <c r="C23" s="163" t="str">
        <f>'DCB - Mag - True'!E23</f>
        <v>P23 - 2/10</v>
      </c>
      <c r="D23" s="163" t="str">
        <f>'DCB - Mag - True'!F23</f>
        <v>27 - J13 - 4/3</v>
      </c>
      <c r="E23" s="163" t="str">
        <f>'DCB - Mag - True'!L23</f>
        <v>1a</v>
      </c>
      <c r="F23" s="163" t="str">
        <f t="shared" si="1"/>
        <v>27 - J13 - 4/3   1a</v>
      </c>
      <c r="H23" s="163">
        <f>'DCB - Mag - True'!N23</f>
        <v>9.1999999999999993</v>
      </c>
      <c r="I23" s="163">
        <f>'DCB - Mag - True'!O23</f>
        <v>8</v>
      </c>
      <c r="K23" s="69"/>
      <c r="L23" s="2"/>
      <c r="M23" s="2"/>
    </row>
    <row r="24" spans="1:13" ht="45" customHeight="1" x14ac:dyDescent="0.25">
      <c r="A24" t="str">
        <f>'DCB - Mag - True'!C24</f>
        <v>DCB_9_alpha_b_P/N_S</v>
      </c>
      <c r="B24" s="14" t="str">
        <f t="shared" si="0"/>
        <v>DCB_9_alpha_b_S</v>
      </c>
      <c r="C24" s="163" t="str">
        <f>'DCB - Mag - True'!E24</f>
        <v>P23 - 3/11</v>
      </c>
      <c r="D24" s="163" t="str">
        <f>'DCB - Mag - True'!F24</f>
        <v>25 - J13 - 6/5</v>
      </c>
      <c r="E24" s="163" t="str">
        <f>'DCB - Mag - True'!L24</f>
        <v>1a</v>
      </c>
      <c r="F24" s="163" t="str">
        <f t="shared" si="1"/>
        <v>25 - J13 - 6/5   1a</v>
      </c>
      <c r="H24" s="163">
        <f>'DCB - Mag - True'!N24</f>
        <v>9.1999999999999993</v>
      </c>
      <c r="I24" s="163">
        <f>'DCB - Mag - True'!O24</f>
        <v>8</v>
      </c>
      <c r="K24" s="69"/>
      <c r="L24" s="2"/>
      <c r="M24" s="2"/>
    </row>
    <row r="25" spans="1:13" ht="45" customHeight="1" x14ac:dyDescent="0.25">
      <c r="A25" t="str">
        <f>'DCB - Mag - True'!C25</f>
        <v>DCB_8_9_alpha_b_25_P/N</v>
      </c>
      <c r="B25" s="14" t="str">
        <f t="shared" si="0"/>
        <v>DCB_8_9_alpha_b_25</v>
      </c>
      <c r="C25" s="163" t="str">
        <f>'DCB - Mag - True'!E25</f>
        <v>P23 - 4/12</v>
      </c>
      <c r="D25" s="163" t="str">
        <f>'DCB - Mag - True'!F25</f>
        <v>2.5V: 34 - J13 - 6/5</v>
      </c>
      <c r="E25" s="163" t="str">
        <f>'DCB - Mag - True'!L25</f>
        <v>1a</v>
      </c>
      <c r="F25" s="163" t="str">
        <f t="shared" si="1"/>
        <v xml:space="preserve"> 34 - J13 - 6/5   1a</v>
      </c>
      <c r="H25" s="163">
        <f>'DCB - Mag - True'!N25</f>
        <v>9.1999999999999993</v>
      </c>
      <c r="I25" s="163">
        <f>'DCB - Mag - True'!O25</f>
        <v>8</v>
      </c>
      <c r="K25" s="69"/>
      <c r="L25" s="2"/>
      <c r="M25" s="2"/>
    </row>
    <row r="26" spans="1:13" ht="45" customHeight="1" x14ac:dyDescent="0.25">
      <c r="A26" t="str">
        <f>'DCB - Mag - True'!C26</f>
        <v>DCB_9_alpha_b_P/N</v>
      </c>
      <c r="B26" s="14" t="str">
        <f t="shared" si="0"/>
        <v>DCB_9_alpha_b</v>
      </c>
      <c r="C26" s="163" t="str">
        <f>'DCB - Mag - True'!E26</f>
        <v>P23 - 5/13</v>
      </c>
      <c r="D26" s="163" t="str">
        <f>'DCB - Mag - True'!F26</f>
        <v>25 - J13 - 8/7</v>
      </c>
      <c r="E26" s="163" t="str">
        <f>'DCB - Mag - True'!L26</f>
        <v>1a</v>
      </c>
      <c r="F26" s="163" t="str">
        <f t="shared" si="1"/>
        <v>25 - J13 - 8/7   1a</v>
      </c>
      <c r="H26" s="163">
        <f>'DCB - Mag - True'!N26</f>
        <v>9.1999999999999993</v>
      </c>
      <c r="I26" s="163">
        <f>'DCB - Mag - True'!O26</f>
        <v>8</v>
      </c>
      <c r="K26" s="69"/>
      <c r="L26" s="2"/>
      <c r="M26" s="2"/>
    </row>
    <row r="27" spans="1:13" ht="45" customHeight="1" x14ac:dyDescent="0.25">
      <c r="A27" t="str">
        <f>'DCB - Mag - True'!C27</f>
        <v>DCB_10_alpha_b_P/N_S</v>
      </c>
      <c r="B27" s="14" t="str">
        <f t="shared" si="0"/>
        <v>DCB_10_alpha_b_S</v>
      </c>
      <c r="C27" s="163" t="str">
        <f>'DCB - Mag - True'!E27</f>
        <v>P23 - 6/14</v>
      </c>
      <c r="D27" s="163" t="str">
        <f>'DCB - Mag - True'!F27</f>
        <v>26 - J12 - 2/1</v>
      </c>
      <c r="E27" s="163" t="str">
        <f>'DCB - Mag - True'!L27</f>
        <v>1a</v>
      </c>
      <c r="F27" s="163" t="str">
        <f t="shared" si="1"/>
        <v>26 - J12 - 2/1   1a</v>
      </c>
      <c r="H27" s="163">
        <f>'DCB - Mag - True'!N27</f>
        <v>9.1999999999999993</v>
      </c>
      <c r="I27" s="163">
        <f>'DCB - Mag - True'!O27</f>
        <v>8</v>
      </c>
      <c r="K27" s="69"/>
      <c r="L27" s="2"/>
      <c r="M27" s="2"/>
    </row>
    <row r="28" spans="1:13" ht="45" customHeight="1" x14ac:dyDescent="0.25">
      <c r="A28" t="str">
        <f>'DCB - Mag - True'!C28</f>
        <v>DCB_10_alpha_b_P/N</v>
      </c>
      <c r="B28" s="14" t="str">
        <f t="shared" si="0"/>
        <v>DCB_10_alpha_b</v>
      </c>
      <c r="C28" s="163" t="str">
        <f>'DCB - Mag - True'!E28</f>
        <v>P23 - 7/15</v>
      </c>
      <c r="D28" s="163" t="str">
        <f>'DCB - Mag - True'!F28</f>
        <v>26 - J12 - 4/3</v>
      </c>
      <c r="E28" s="163" t="str">
        <f>'DCB - Mag - True'!L28</f>
        <v>1a</v>
      </c>
      <c r="F28" s="163" t="str">
        <f t="shared" si="1"/>
        <v>26 - J12 - 4/3   1a</v>
      </c>
      <c r="H28" s="163">
        <f>'DCB - Mag - True'!N28</f>
        <v>9.1999999999999993</v>
      </c>
      <c r="I28" s="163">
        <f>'DCB - Mag - True'!O28</f>
        <v>8</v>
      </c>
      <c r="K28" s="69"/>
      <c r="L28" s="2"/>
      <c r="M28" s="2"/>
    </row>
    <row r="29" spans="1:13" ht="45" customHeight="1" x14ac:dyDescent="0.25">
      <c r="A29" t="str">
        <f>'DCB - Mag - True'!C29</f>
        <v>DCB_11_alpha_b_P/N_S</v>
      </c>
      <c r="B29" s="14" t="str">
        <f t="shared" si="0"/>
        <v>DCB_11_alpha_b_S</v>
      </c>
      <c r="C29" s="163" t="str">
        <f>'DCB - Mag - True'!E29</f>
        <v>P23 - 8/16</v>
      </c>
      <c r="D29" s="163" t="str">
        <f>'DCB - Mag - True'!F29</f>
        <v>26 - J13 - 2/1</v>
      </c>
      <c r="E29" s="163" t="str">
        <f>'DCB - Mag - True'!L29</f>
        <v>1a</v>
      </c>
      <c r="F29" s="163" t="str">
        <f t="shared" si="1"/>
        <v>26 - J13 - 2/1   1a</v>
      </c>
      <c r="H29" s="163">
        <f>'DCB - Mag - True'!N29</f>
        <v>9.1999999999999993</v>
      </c>
      <c r="I29" s="163">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3" t="str">
        <f>'DCB - Mag - True'!E31</f>
        <v>P24 - 1/9</v>
      </c>
      <c r="D31" s="163" t="str">
        <f>'DCB - Mag - True'!F31</f>
        <v>2.5V: 34 - J13 - 2/1</v>
      </c>
      <c r="E31" s="163" t="str">
        <f>'DCB - Mag - True'!L31</f>
        <v>1a</v>
      </c>
      <c r="F31" s="163" t="str">
        <f t="shared" si="1"/>
        <v xml:space="preserve"> 34 - J13 - 2/1   1a</v>
      </c>
      <c r="H31" s="163">
        <f>'DCB - Mag - True'!N31</f>
        <v>9.1999999999999993</v>
      </c>
      <c r="I31" s="163">
        <f>'DCB - Mag - True'!O31</f>
        <v>8</v>
      </c>
      <c r="K31" s="69"/>
      <c r="L31" s="2"/>
      <c r="M31" s="2"/>
    </row>
    <row r="32" spans="1:13" ht="45" customHeight="1" x14ac:dyDescent="0.25">
      <c r="A32" t="str">
        <f>'DCB - Mag - True'!C32</f>
        <v>DCB_3_alpha_b_P/N</v>
      </c>
      <c r="B32" s="14" t="str">
        <f t="shared" si="0"/>
        <v>DCB_3_alpha_b</v>
      </c>
      <c r="C32" s="163" t="str">
        <f>'DCB - Mag - True'!E32</f>
        <v>P24 - 2/10</v>
      </c>
      <c r="D32" s="163" t="str">
        <f>'DCB - Mag - True'!F32</f>
        <v>26 - J13 - 8/7</v>
      </c>
      <c r="E32" s="163" t="str">
        <f>'DCB - Mag - True'!L32</f>
        <v>1a</v>
      </c>
      <c r="F32" s="163" t="str">
        <f t="shared" si="1"/>
        <v>26 - J13 - 8/7   1a</v>
      </c>
      <c r="H32" s="163">
        <f>'DCB - Mag - True'!N32</f>
        <v>9.1999999999999993</v>
      </c>
      <c r="I32" s="163">
        <f>'DCB - Mag - True'!O32</f>
        <v>8</v>
      </c>
      <c r="K32" s="69"/>
      <c r="L32" s="2"/>
      <c r="M32" s="2"/>
    </row>
    <row r="33" spans="1:13" ht="45" customHeight="1" x14ac:dyDescent="0.25">
      <c r="A33" t="str">
        <f>'DCB - Mag - True'!C33</f>
        <v>DCB_5_alpha_b_P/N_S</v>
      </c>
      <c r="B33" s="14" t="str">
        <f t="shared" si="0"/>
        <v>DCB_5_alpha_b_S</v>
      </c>
      <c r="C33" s="163" t="str">
        <f>'DCB - Mag - True'!E33</f>
        <v>P24 - 3/11</v>
      </c>
      <c r="D33" s="163" t="str">
        <f>'DCB - Mag - True'!F33</f>
        <v>27 - J12 - 6/5</v>
      </c>
      <c r="E33" s="163" t="str">
        <f>'DCB - Mag - True'!L33</f>
        <v>1a</v>
      </c>
      <c r="F33" s="163" t="str">
        <f t="shared" si="1"/>
        <v>27 - J12 - 6/5   1a</v>
      </c>
      <c r="H33" s="163">
        <f>'DCB - Mag - True'!N33</f>
        <v>9.1999999999999993</v>
      </c>
      <c r="I33" s="163">
        <f>'DCB - Mag - True'!O33</f>
        <v>8</v>
      </c>
      <c r="K33" s="69"/>
      <c r="L33" s="2"/>
      <c r="M33" s="2"/>
    </row>
    <row r="34" spans="1:13" ht="45" customHeight="1" x14ac:dyDescent="0.25">
      <c r="A34" t="str">
        <f>'DCB - Mag - True'!C34</f>
        <v>DCB_4_5_alpha_b_25_P/N</v>
      </c>
      <c r="B34" s="14" t="str">
        <f t="shared" si="0"/>
        <v>DCB_4_5_alpha_b_25</v>
      </c>
      <c r="C34" s="163" t="str">
        <f>'DCB - Mag - True'!E34</f>
        <v>P24 - 4/12</v>
      </c>
      <c r="D34" s="163" t="str">
        <f>'DCB - Mag - True'!F34</f>
        <v>2.5V: 34 - J13 - 4/3</v>
      </c>
      <c r="E34" s="163" t="str">
        <f>'DCB - Mag - True'!L34</f>
        <v>1a</v>
      </c>
      <c r="F34" s="163" t="str">
        <f t="shared" si="1"/>
        <v xml:space="preserve"> 34 - J13 - 4/3   1a</v>
      </c>
      <c r="H34" s="163">
        <f>'DCB - Mag - True'!N34</f>
        <v>9.1999999999999993</v>
      </c>
      <c r="I34" s="163">
        <f>'DCB - Mag - True'!O34</f>
        <v>8</v>
      </c>
      <c r="K34" s="69"/>
      <c r="L34" s="2"/>
      <c r="M34" s="2"/>
    </row>
    <row r="35" spans="1:13" ht="45" customHeight="1" x14ac:dyDescent="0.25">
      <c r="A35" t="str">
        <f>'DCB - Mag - True'!C35</f>
        <v>DCB_5_alpha_b_P/N</v>
      </c>
      <c r="B35" s="14" t="str">
        <f t="shared" si="0"/>
        <v>DCB_5_alpha_b</v>
      </c>
      <c r="C35" s="163" t="str">
        <f>'DCB - Mag - True'!E35</f>
        <v>P24 - 5/13</v>
      </c>
      <c r="D35" s="163" t="str">
        <f>'DCB - Mag - True'!F35</f>
        <v>27 - J12 - 8/7</v>
      </c>
      <c r="E35" s="163" t="str">
        <f>'DCB - Mag - True'!L35</f>
        <v>1a</v>
      </c>
      <c r="F35" s="163" t="str">
        <f t="shared" si="1"/>
        <v>27 - J12 - 8/7   1a</v>
      </c>
      <c r="H35" s="163">
        <f>'DCB - Mag - True'!N35</f>
        <v>9.1999999999999993</v>
      </c>
      <c r="I35" s="163">
        <f>'DCB - Mag - True'!O35</f>
        <v>8</v>
      </c>
      <c r="K35" s="69"/>
      <c r="L35" s="2"/>
      <c r="M35" s="2"/>
    </row>
    <row r="36" spans="1:13" ht="45" customHeight="1" x14ac:dyDescent="0.25">
      <c r="A36" t="str">
        <f>'DCB - Mag - True'!C36</f>
        <v>DCB_3_alpha_b_P/N_S</v>
      </c>
      <c r="B36" s="14" t="str">
        <f t="shared" si="0"/>
        <v>DCB_3_alpha_b_S</v>
      </c>
      <c r="C36" s="163" t="str">
        <f>'DCB - Mag - True'!E36</f>
        <v>P24 - 6/14</v>
      </c>
      <c r="D36" s="163" t="str">
        <f>'DCB - Mag - True'!F36</f>
        <v>26 - J13 - 6/5</v>
      </c>
      <c r="E36" s="163" t="str">
        <f>'DCB - Mag - True'!L36</f>
        <v>1a</v>
      </c>
      <c r="F36" s="163" t="str">
        <f t="shared" si="1"/>
        <v>26 - J13 - 6/5   1a</v>
      </c>
      <c r="H36" s="163">
        <f>'DCB - Mag - True'!N36</f>
        <v>9.1999999999999993</v>
      </c>
      <c r="I36" s="163">
        <f>'DCB - Mag - True'!O36</f>
        <v>8</v>
      </c>
      <c r="K36" s="69"/>
      <c r="L36" s="2"/>
      <c r="M36" s="2"/>
    </row>
    <row r="37" spans="1:13" ht="45" customHeight="1" x14ac:dyDescent="0.25">
      <c r="A37" t="str">
        <f>'DCB - Mag - True'!C37</f>
        <v>DCB_2_alpha_b_P/N</v>
      </c>
      <c r="B37" s="14" t="str">
        <f t="shared" si="0"/>
        <v>DCB_2_alpha_b</v>
      </c>
      <c r="C37" s="163" t="str">
        <f>'DCB - Mag - True'!E37</f>
        <v>P24 - 7/15</v>
      </c>
      <c r="D37" s="163" t="str">
        <f>'DCB - Mag - True'!F37</f>
        <v>26 - J12 - 8/7</v>
      </c>
      <c r="E37" s="163" t="str">
        <f>'DCB - Mag - True'!L37</f>
        <v>1a</v>
      </c>
      <c r="F37" s="163" t="str">
        <f t="shared" si="1"/>
        <v>26 - J12 - 8/7   1a</v>
      </c>
      <c r="H37" s="163">
        <f>'DCB - Mag - True'!N37</f>
        <v>9.1999999999999993</v>
      </c>
      <c r="I37" s="163">
        <f>'DCB - Mag - True'!O37</f>
        <v>8</v>
      </c>
      <c r="K37" s="69"/>
      <c r="L37" s="2"/>
      <c r="M37" s="2"/>
    </row>
    <row r="38" spans="1:13" ht="45" customHeight="1" x14ac:dyDescent="0.25">
      <c r="A38" t="str">
        <f>'DCB - Mag - True'!C38</f>
        <v>DCB_2_alpha_b_P/N_S</v>
      </c>
      <c r="B38" s="14" t="str">
        <f t="shared" si="0"/>
        <v>DCB_2_alpha_b_S</v>
      </c>
      <c r="C38" s="163" t="str">
        <f>'DCB - Mag - True'!E38</f>
        <v>P24 - 8/16</v>
      </c>
      <c r="D38" s="163" t="str">
        <f>'DCB - Mag - True'!F38</f>
        <v>26 - J12 - 6/5</v>
      </c>
      <c r="E38" s="163" t="str">
        <f>'DCB - Mag - True'!L38</f>
        <v>1a</v>
      </c>
      <c r="F38" s="163" t="str">
        <f t="shared" si="1"/>
        <v>26 - J12 - 6/5   1a</v>
      </c>
      <c r="H38" s="163">
        <f>'DCB - Mag - True'!N38</f>
        <v>9.1999999999999993</v>
      </c>
      <c r="I38" s="163">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3" t="str">
        <f>'DCB - Mag - True'!E40</f>
        <v>P26 - 1/9</v>
      </c>
      <c r="D40" s="163" t="str">
        <f>'DCB - Mag - True'!F40</f>
        <v>28 - J13 - 8/7</v>
      </c>
      <c r="E40" s="163" t="str">
        <f>'DCB - Mag - True'!L40</f>
        <v>1a</v>
      </c>
      <c r="F40" s="163" t="str">
        <f t="shared" si="1"/>
        <v>28 - J13 - 8/7   1a</v>
      </c>
      <c r="H40" s="163">
        <f>'DCB - Mag - True'!N40</f>
        <v>9.1999999999999993</v>
      </c>
      <c r="I40" s="163">
        <f>'DCB - Mag - True'!O40</f>
        <v>8</v>
      </c>
      <c r="K40" s="69"/>
      <c r="L40" s="2"/>
      <c r="M40" s="2"/>
    </row>
    <row r="41" spans="1:13" ht="45" customHeight="1" x14ac:dyDescent="0.25">
      <c r="A41" t="str">
        <f>'DCB - Mag - True'!C41</f>
        <v>DCB_7_beta_b_P/N_S</v>
      </c>
      <c r="B41" s="14" t="str">
        <f t="shared" si="0"/>
        <v>DCB_7_beta_b_S</v>
      </c>
      <c r="C41" s="163" t="str">
        <f>'DCB - Mag - True'!E41</f>
        <v>P26 - 2/10</v>
      </c>
      <c r="D41" s="163" t="str">
        <f>'DCB - Mag - True'!F41</f>
        <v>28 - J13 - 6/5</v>
      </c>
      <c r="E41" s="163" t="str">
        <f>'DCB - Mag - True'!L41</f>
        <v>1a</v>
      </c>
      <c r="F41" s="163" t="str">
        <f t="shared" si="1"/>
        <v>28 - J13 - 6/5   1a</v>
      </c>
      <c r="H41" s="163">
        <f>'DCB - Mag - True'!N41</f>
        <v>9.1999999999999993</v>
      </c>
      <c r="I41" s="163">
        <f>'DCB - Mag - True'!O41</f>
        <v>8</v>
      </c>
      <c r="K41" s="69"/>
      <c r="L41" s="2"/>
      <c r="M41" s="2"/>
    </row>
    <row r="42" spans="1:13" ht="45" customHeight="1" x14ac:dyDescent="0.25">
      <c r="A42" t="str">
        <f>'DCB - Mag - True'!C42</f>
        <v>DCB_6_7_beta_b_25_P/N</v>
      </c>
      <c r="B42" s="14" t="str">
        <f t="shared" si="0"/>
        <v>DCB_6_7_beta_b_25</v>
      </c>
      <c r="C42" s="163" t="str">
        <f>'DCB - Mag - True'!E42</f>
        <v>P26 - 3/11</v>
      </c>
      <c r="D42" s="163" t="str">
        <f>'DCB - Mag - True'!F42</f>
        <v>2.5V: 35 - J13 - 8/7</v>
      </c>
      <c r="E42" s="163" t="str">
        <f>'DCB - Mag - True'!L42</f>
        <v>3a</v>
      </c>
      <c r="F42" s="163" t="str">
        <f t="shared" si="1"/>
        <v xml:space="preserve"> 35 - J13 - 8/7   3a</v>
      </c>
      <c r="H42" s="163">
        <f>'DCB - Mag - True'!N42</f>
        <v>7.6000000000000005</v>
      </c>
      <c r="I42" s="163" t="str">
        <f>'DCB - Mag - True'!O42</f>
        <v>|7.2|</v>
      </c>
      <c r="K42" s="69"/>
      <c r="L42" s="2"/>
      <c r="M42" s="69"/>
    </row>
    <row r="43" spans="1:13" ht="45" customHeight="1" x14ac:dyDescent="0.25">
      <c r="A43" t="str">
        <f>'DCB - Mag - True'!C43</f>
        <v>DCB_8_beta_b_P/N</v>
      </c>
      <c r="B43" s="14" t="str">
        <f t="shared" si="0"/>
        <v>DCB_8_beta_b</v>
      </c>
      <c r="C43" s="163" t="str">
        <f>'DCB - Mag - True'!E43</f>
        <v>P26 - 4/12</v>
      </c>
      <c r="D43" s="163" t="str">
        <f>'DCB - Mag - True'!F43</f>
        <v>30 - J13 - 4/3</v>
      </c>
      <c r="E43" s="163" t="str">
        <f>'DCB - Mag - True'!L43</f>
        <v>1a</v>
      </c>
      <c r="F43" s="163" t="str">
        <f t="shared" si="1"/>
        <v>30 - J13 - 4/3   1a</v>
      </c>
      <c r="H43" s="163">
        <f>'DCB - Mag - True'!N43</f>
        <v>9.1999999999999993</v>
      </c>
      <c r="I43" s="163">
        <f>'DCB - Mag - True'!O43</f>
        <v>8</v>
      </c>
      <c r="K43" s="69"/>
      <c r="L43" s="2"/>
      <c r="M43" s="2"/>
    </row>
    <row r="44" spans="1:13" ht="45" customHeight="1" x14ac:dyDescent="0.25">
      <c r="A44" t="str">
        <f>'DCB - Mag - True'!C44</f>
        <v>DCB_8_beta_b_P/N_S</v>
      </c>
      <c r="B44" s="14" t="str">
        <f t="shared" si="0"/>
        <v>DCB_8_beta_b_S</v>
      </c>
      <c r="C44" s="163" t="str">
        <f>'DCB - Mag - True'!E44</f>
        <v>P26 - 5/13</v>
      </c>
      <c r="D44" s="163" t="str">
        <f>'DCB - Mag - True'!F44</f>
        <v>30 - J13 - 2/1</v>
      </c>
      <c r="E44" s="163" t="str">
        <f>'DCB - Mag - True'!L44</f>
        <v>1a</v>
      </c>
      <c r="F44" s="163" t="str">
        <f t="shared" si="1"/>
        <v>30 - J13 - 2/1   1a</v>
      </c>
      <c r="H44" s="163">
        <f>'DCB - Mag - True'!N44</f>
        <v>9.1999999999999993</v>
      </c>
      <c r="I44" s="163">
        <f>'DCB - Mag - True'!O44</f>
        <v>8</v>
      </c>
      <c r="K44" s="69"/>
      <c r="L44" s="2"/>
      <c r="M44" s="2"/>
    </row>
    <row r="45" spans="1:13" ht="45" customHeight="1" x14ac:dyDescent="0.25">
      <c r="A45" t="str">
        <f>'DCB - Mag - True'!C45</f>
        <v>DCB_10_11_beta_b_25_P/N</v>
      </c>
      <c r="B45" s="14" t="str">
        <f t="shared" si="0"/>
        <v>DCB_10_11_beta_b_25</v>
      </c>
      <c r="C45" s="163" t="str">
        <f>'DCB - Mag - True'!E45</f>
        <v>P26 - 6/14</v>
      </c>
      <c r="D45" s="163" t="str">
        <f>'DCB - Mag - True'!F45</f>
        <v>2.5V: 35 - J12 - 6/5</v>
      </c>
      <c r="E45" s="163" t="str">
        <f>'DCB - Mag - True'!L45</f>
        <v>3a</v>
      </c>
      <c r="F45" s="163" t="str">
        <f t="shared" si="1"/>
        <v xml:space="preserve"> 35 - J12 - 6/5   3a</v>
      </c>
      <c r="H45" s="163">
        <f>'DCB - Mag - True'!N45</f>
        <v>7.6000000000000005</v>
      </c>
      <c r="I45" s="163" t="str">
        <f>'DCB - Mag - True'!O45</f>
        <v>|7.2|</v>
      </c>
      <c r="K45" s="69"/>
      <c r="L45" s="2"/>
      <c r="M45" s="69"/>
    </row>
    <row r="46" spans="1:13" ht="45" customHeight="1" x14ac:dyDescent="0.25">
      <c r="A46" t="str">
        <f>'DCB - Mag - True'!C46</f>
        <v>DCB_11_beta_b_P/N</v>
      </c>
      <c r="B46" s="14" t="str">
        <f t="shared" si="0"/>
        <v>DCB_11_beta_b</v>
      </c>
      <c r="C46" s="163" t="str">
        <f>'DCB - Mag - True'!E46</f>
        <v>P26 - 7/15</v>
      </c>
      <c r="D46" s="163" t="str">
        <f>'DCB - Mag - True'!F46</f>
        <v>32 - J13 - 4/3</v>
      </c>
      <c r="E46" s="163" t="str">
        <f>'DCB - Mag - True'!L46</f>
        <v>1a</v>
      </c>
      <c r="F46" s="163" t="str">
        <f t="shared" si="1"/>
        <v>32 - J13 - 4/3   1a</v>
      </c>
      <c r="H46" s="163">
        <f>'DCB - Mag - True'!N46</f>
        <v>9.1999999999999993</v>
      </c>
      <c r="I46" s="163">
        <f>'DCB - Mag - True'!O46</f>
        <v>8</v>
      </c>
      <c r="K46" s="69"/>
      <c r="L46" s="2"/>
      <c r="M46" s="2"/>
    </row>
    <row r="47" spans="1:13" ht="45" customHeight="1" x14ac:dyDescent="0.25">
      <c r="A47" t="str">
        <f>'DCB - Mag - True'!C47</f>
        <v>Depopulated</v>
      </c>
      <c r="B47" s="14" t="str">
        <f t="shared" si="0"/>
        <v/>
      </c>
      <c r="C47" s="163" t="str">
        <f>'DCB - Mag - True'!E47</f>
        <v>P26 - 8/16</v>
      </c>
      <c r="D47" s="163">
        <f>'DCB - Mag - True'!F47</f>
        <v>0</v>
      </c>
      <c r="E47" s="163">
        <f>'DCB - Mag - True'!L47</f>
        <v>0</v>
      </c>
      <c r="F47" s="163" t="str">
        <f t="shared" si="1"/>
        <v>0   0</v>
      </c>
      <c r="H47" s="163">
        <f>'DCB - Mag - True'!N47</f>
        <v>0</v>
      </c>
      <c r="I47" s="163">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3" t="str">
        <f>'DCB - Mag - True'!E49</f>
        <v>P27 - 1/9</v>
      </c>
      <c r="D49" s="163" t="str">
        <f>'DCB - Mag - True'!F49</f>
        <v>30 - J12 - 4/3</v>
      </c>
      <c r="E49" s="163" t="str">
        <f>'DCB - Mag - True'!L49</f>
        <v>1a</v>
      </c>
      <c r="F49" s="163" t="str">
        <f t="shared" si="1"/>
        <v>30 - J12 - 4/3   1a</v>
      </c>
      <c r="H49" s="163">
        <f>'DCB - Mag - True'!N49</f>
        <v>9.1999999999999993</v>
      </c>
      <c r="I49" s="163">
        <f>'DCB - Mag - True'!O49</f>
        <v>8</v>
      </c>
      <c r="K49" s="69"/>
      <c r="L49" s="2"/>
      <c r="M49" s="2"/>
    </row>
    <row r="50" spans="1:13" ht="45" customHeight="1" x14ac:dyDescent="0.25">
      <c r="A50" t="str">
        <f>'DCB - Mag - True'!C50</f>
        <v>DCB_1_beta_b_P/N_S</v>
      </c>
      <c r="B50" s="14" t="str">
        <f t="shared" si="0"/>
        <v>DCB_1_beta_b_S</v>
      </c>
      <c r="C50" s="163" t="str">
        <f>'DCB - Mag - True'!E50</f>
        <v>P27 - 2/10</v>
      </c>
      <c r="D50" s="163" t="str">
        <f>'DCB - Mag - True'!F50</f>
        <v>30 - J12 - 6/5</v>
      </c>
      <c r="E50" s="163" t="str">
        <f>'DCB - Mag - True'!L50</f>
        <v>1a</v>
      </c>
      <c r="F50" s="163" t="str">
        <f t="shared" si="1"/>
        <v>30 - J12 - 6/5   1a</v>
      </c>
      <c r="H50" s="163">
        <f>'DCB - Mag - True'!N50</f>
        <v>9.1999999999999993</v>
      </c>
      <c r="I50" s="163">
        <f>'DCB - Mag - True'!O50</f>
        <v>8</v>
      </c>
      <c r="K50" s="69"/>
      <c r="L50" s="2"/>
      <c r="M50" s="2"/>
    </row>
    <row r="51" spans="1:13" ht="45" customHeight="1" x14ac:dyDescent="0.25">
      <c r="A51" t="str">
        <f>'DCB - Mag - True'!C51</f>
        <v>DCB_1_beta_b_P/N</v>
      </c>
      <c r="B51" s="14" t="str">
        <f t="shared" si="0"/>
        <v>DCB_1_beta_b</v>
      </c>
      <c r="C51" s="163" t="str">
        <f>'DCB - Mag - True'!E51</f>
        <v>P27 - 3/11</v>
      </c>
      <c r="D51" s="163" t="str">
        <f>'DCB - Mag - True'!F51</f>
        <v>30 - J12 - 8/7</v>
      </c>
      <c r="E51" s="163" t="str">
        <f>'DCB - Mag - True'!L51</f>
        <v>1a</v>
      </c>
      <c r="F51" s="163" t="str">
        <f t="shared" si="1"/>
        <v>30 - J12 - 8/7   1a</v>
      </c>
      <c r="H51" s="163">
        <f>'DCB - Mag - True'!N51</f>
        <v>9.1999999999999993</v>
      </c>
      <c r="I51" s="163">
        <f>'DCB - Mag - True'!O51</f>
        <v>8</v>
      </c>
      <c r="K51" s="69"/>
      <c r="L51" s="2"/>
      <c r="M51" s="2"/>
    </row>
    <row r="52" spans="1:13" ht="45" customHeight="1" x14ac:dyDescent="0.25">
      <c r="A52" t="str">
        <f>'DCB - Mag - True'!C52</f>
        <v>DCB_4_beta_b_P/N</v>
      </c>
      <c r="B52" s="14" t="str">
        <f t="shared" si="0"/>
        <v>DCB_4_beta_b</v>
      </c>
      <c r="C52" s="163" t="str">
        <f>'DCB - Mag - True'!E52</f>
        <v>P27 - 4/12</v>
      </c>
      <c r="D52" s="163" t="str">
        <f>'DCB - Mag - True'!F52</f>
        <v>28 - J12 - 4/3</v>
      </c>
      <c r="E52" s="163" t="str">
        <f>'DCB - Mag - True'!L52</f>
        <v>1a</v>
      </c>
      <c r="F52" s="163" t="str">
        <f t="shared" si="1"/>
        <v>28 - J12 - 4/3   1a</v>
      </c>
      <c r="H52" s="163">
        <f>'DCB - Mag - True'!N52</f>
        <v>9.1999999999999993</v>
      </c>
      <c r="I52" s="163">
        <f>'DCB - Mag - True'!O52</f>
        <v>8</v>
      </c>
      <c r="K52" s="69"/>
      <c r="L52" s="2"/>
      <c r="M52" s="2"/>
    </row>
    <row r="53" spans="1:13" ht="45" customHeight="1" x14ac:dyDescent="0.25">
      <c r="A53" t="str">
        <f>'DCB - Mag - True'!C53</f>
        <v>DCB_4_beta_b_P/N_S</v>
      </c>
      <c r="B53" s="14" t="str">
        <f t="shared" si="0"/>
        <v>DCB_4_beta_b_S</v>
      </c>
      <c r="C53" s="163" t="str">
        <f>'DCB - Mag - True'!E53</f>
        <v>P27 - 5/13</v>
      </c>
      <c r="D53" s="163" t="str">
        <f>'DCB - Mag - True'!F53</f>
        <v>28 - J12 - 2/1</v>
      </c>
      <c r="E53" s="163" t="str">
        <f>'DCB - Mag - True'!L53</f>
        <v>1a</v>
      </c>
      <c r="F53" s="163" t="str">
        <f t="shared" si="1"/>
        <v>28 - J12 - 2/1   1a</v>
      </c>
      <c r="H53" s="163">
        <f>'DCB - Mag - True'!N53</f>
        <v>9.1999999999999993</v>
      </c>
      <c r="I53" s="163">
        <f>'DCB - Mag - True'!O53</f>
        <v>8</v>
      </c>
      <c r="K53" s="69"/>
      <c r="L53" s="2"/>
      <c r="M53" s="2"/>
    </row>
    <row r="54" spans="1:13" ht="45" customHeight="1" x14ac:dyDescent="0.25">
      <c r="A54" t="str">
        <f>'DCB - Mag - True'!C54</f>
        <v>DCB_0_beta_b_P/N_S</v>
      </c>
      <c r="B54" s="14" t="str">
        <f t="shared" si="0"/>
        <v>DCB_0_beta_b_S</v>
      </c>
      <c r="C54" s="163" t="str">
        <f>'DCB - Mag - True'!E54</f>
        <v>P27 - 6/14</v>
      </c>
      <c r="D54" s="163" t="str">
        <f>'DCB - Mag - True'!F54</f>
        <v>30 - J12 - 2/1</v>
      </c>
      <c r="E54" s="163" t="str">
        <f>'DCB - Mag - True'!L54</f>
        <v>1a</v>
      </c>
      <c r="F54" s="163" t="str">
        <f t="shared" si="1"/>
        <v>30 - J12 - 2/1   1a</v>
      </c>
      <c r="H54" s="163">
        <f>'DCB - Mag - True'!N54</f>
        <v>9.1999999999999993</v>
      </c>
      <c r="I54" s="163">
        <f>'DCB - Mag - True'!O54</f>
        <v>8</v>
      </c>
      <c r="K54" s="69"/>
      <c r="L54" s="2"/>
      <c r="M54" s="2"/>
    </row>
    <row r="55" spans="1:13" ht="45" customHeight="1" x14ac:dyDescent="0.25">
      <c r="A55" t="str">
        <f>'DCB - Mag - True'!C55</f>
        <v>Depopulated</v>
      </c>
      <c r="B55" s="14" t="str">
        <f t="shared" si="0"/>
        <v/>
      </c>
      <c r="C55" s="163" t="str">
        <f>'DCB - Mag - True'!E55</f>
        <v>P27 - 7/15</v>
      </c>
      <c r="D55" s="163">
        <f>'DCB - Mag - True'!F55</f>
        <v>0</v>
      </c>
      <c r="E55" s="163">
        <f>'DCB - Mag - True'!L55</f>
        <v>0</v>
      </c>
      <c r="F55" s="163" t="str">
        <f t="shared" si="1"/>
        <v>0   0</v>
      </c>
      <c r="H55" s="163">
        <f>'DCB - Mag - True'!N55</f>
        <v>0</v>
      </c>
      <c r="I55" s="163">
        <f>'DCB - Mag - True'!O55</f>
        <v>0</v>
      </c>
      <c r="K55" s="2"/>
      <c r="L55" s="2"/>
      <c r="M55" s="2"/>
    </row>
    <row r="56" spans="1:13" ht="45" customHeight="1" x14ac:dyDescent="0.25">
      <c r="A56" t="str">
        <f>'DCB - Mag - True'!C56</f>
        <v>Depopulated</v>
      </c>
      <c r="B56" s="14" t="str">
        <f t="shared" si="0"/>
        <v/>
      </c>
      <c r="C56" s="163" t="str">
        <f>'DCB - Mag - True'!E56</f>
        <v>P27 - 8/16</v>
      </c>
      <c r="D56" s="163">
        <f>'DCB - Mag - True'!F56</f>
        <v>0</v>
      </c>
      <c r="E56" s="163">
        <f>'DCB - Mag - True'!L56</f>
        <v>0</v>
      </c>
      <c r="F56" s="163" t="str">
        <f t="shared" si="1"/>
        <v>0   0</v>
      </c>
      <c r="H56" s="163">
        <f>'DCB - Mag - True'!N56</f>
        <v>0</v>
      </c>
      <c r="I56" s="163">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3" t="str">
        <f>'DCB - Mag - True'!E58</f>
        <v>P29 - 1/9</v>
      </c>
      <c r="D58" s="163" t="str">
        <f>'DCB - Mag - True'!F58</f>
        <v>28 - J13 - 2/1</v>
      </c>
      <c r="E58" s="163" t="str">
        <f>'DCB - Mag - True'!L58</f>
        <v>1a</v>
      </c>
      <c r="F58" s="163" t="str">
        <f t="shared" si="1"/>
        <v>28 - J13 - 2/1   1a</v>
      </c>
      <c r="H58" s="163">
        <f>'DCB - Mag - True'!N58</f>
        <v>9.1999999999999993</v>
      </c>
      <c r="I58" s="163">
        <f>'DCB - Mag - True'!O58</f>
        <v>8</v>
      </c>
      <c r="K58" s="69"/>
      <c r="L58" s="2"/>
      <c r="M58" s="2"/>
    </row>
    <row r="59" spans="1:13" ht="45" customHeight="1" x14ac:dyDescent="0.25">
      <c r="A59" t="str">
        <f>'DCB - Mag - True'!C59</f>
        <v>DCB_6_beta_b_P/N</v>
      </c>
      <c r="B59" s="14" t="str">
        <f t="shared" si="0"/>
        <v>DCB_6_beta_b</v>
      </c>
      <c r="C59" s="163" t="str">
        <f>'DCB - Mag - True'!E59</f>
        <v>P29 - 2/10</v>
      </c>
      <c r="D59" s="163" t="str">
        <f>'DCB - Mag - True'!F59</f>
        <v>28 - J13 - 4/3</v>
      </c>
      <c r="E59" s="163" t="str">
        <f>'DCB - Mag - True'!L59</f>
        <v>1a</v>
      </c>
      <c r="F59" s="163" t="str">
        <f t="shared" si="1"/>
        <v>28 - J13 - 4/3   1a</v>
      </c>
      <c r="H59" s="163">
        <f>'DCB - Mag - True'!N59</f>
        <v>9.1999999999999993</v>
      </c>
      <c r="I59" s="163">
        <f>'DCB - Mag - True'!O59</f>
        <v>8</v>
      </c>
      <c r="K59" s="69"/>
      <c r="L59" s="2"/>
      <c r="M59" s="2"/>
    </row>
    <row r="60" spans="1:13" ht="45" customHeight="1" x14ac:dyDescent="0.25">
      <c r="A60" t="str">
        <f>'DCB - Mag - True'!C60</f>
        <v>DCB_9_beta_b_P/N_S</v>
      </c>
      <c r="B60" s="14" t="str">
        <f t="shared" si="0"/>
        <v>DCB_9_beta_b_S</v>
      </c>
      <c r="C60" s="163" t="str">
        <f>'DCB - Mag - True'!E60</f>
        <v>P29 - 3/11</v>
      </c>
      <c r="D60" s="163" t="str">
        <f>'DCB - Mag - True'!F60</f>
        <v>30 - J13 - 6/5</v>
      </c>
      <c r="E60" s="163" t="str">
        <f>'DCB - Mag - True'!L60</f>
        <v>1a</v>
      </c>
      <c r="F60" s="163" t="str">
        <f t="shared" si="1"/>
        <v>30 - J13 - 6/5   1a</v>
      </c>
      <c r="H60" s="163">
        <f>'DCB - Mag - True'!N60</f>
        <v>9.1999999999999993</v>
      </c>
      <c r="I60" s="163">
        <f>'DCB - Mag - True'!O60</f>
        <v>8</v>
      </c>
      <c r="K60" s="69"/>
      <c r="L60" s="2"/>
      <c r="M60" s="2"/>
    </row>
    <row r="61" spans="1:13" ht="45" customHeight="1" x14ac:dyDescent="0.25">
      <c r="A61" t="str">
        <f>'DCB - Mag - True'!C61</f>
        <v>DCB_8_9_beta_b_25_P/N</v>
      </c>
      <c r="B61" s="14" t="str">
        <f t="shared" si="0"/>
        <v>DCB_8_9_beta_b_25</v>
      </c>
      <c r="C61" s="163" t="str">
        <f>'DCB - Mag - True'!E61</f>
        <v>P29 - 4/12</v>
      </c>
      <c r="D61" s="163" t="str">
        <f>'DCB - Mag - True'!F61</f>
        <v>2.5V: 35 - J13 - 6/5</v>
      </c>
      <c r="E61" s="163" t="str">
        <f>'DCB - Mag - True'!L61</f>
        <v>3a</v>
      </c>
      <c r="F61" s="163" t="str">
        <f t="shared" si="1"/>
        <v xml:space="preserve"> 35 - J13 - 6/5   3a</v>
      </c>
      <c r="H61" s="163">
        <f>'DCB - Mag - True'!N61</f>
        <v>7.6000000000000005</v>
      </c>
      <c r="I61" s="163" t="str">
        <f>'DCB - Mag - True'!O61</f>
        <v>|7.2|</v>
      </c>
      <c r="K61" s="69"/>
      <c r="L61" s="2"/>
      <c r="M61" s="69"/>
    </row>
    <row r="62" spans="1:13" ht="45" customHeight="1" x14ac:dyDescent="0.25">
      <c r="A62" t="str">
        <f>'DCB - Mag - True'!C62</f>
        <v>DCB_9_beta_b_P/N</v>
      </c>
      <c r="B62" s="14" t="str">
        <f t="shared" si="0"/>
        <v>DCB_9_beta_b</v>
      </c>
      <c r="C62" s="163" t="str">
        <f>'DCB - Mag - True'!E62</f>
        <v>P29 - 5/13</v>
      </c>
      <c r="D62" s="163" t="str">
        <f>'DCB - Mag - True'!F62</f>
        <v>30 - J13 - 8/7</v>
      </c>
      <c r="E62" s="163" t="str">
        <f>'DCB - Mag - True'!L62</f>
        <v>1a</v>
      </c>
      <c r="F62" s="163" t="str">
        <f t="shared" si="1"/>
        <v>30 - J13 - 8/7   1a</v>
      </c>
      <c r="H62" s="163">
        <f>'DCB - Mag - True'!N62</f>
        <v>9.1999999999999993</v>
      </c>
      <c r="I62" s="163">
        <f>'DCB - Mag - True'!O62</f>
        <v>8</v>
      </c>
      <c r="K62" s="69"/>
      <c r="L62" s="2"/>
      <c r="M62" s="2"/>
    </row>
    <row r="63" spans="1:13" ht="45" customHeight="1" x14ac:dyDescent="0.25">
      <c r="A63" t="str">
        <f>'DCB - Mag - True'!C63</f>
        <v>DCB_10_beta_b_P/N_S</v>
      </c>
      <c r="B63" s="14" t="str">
        <f t="shared" si="0"/>
        <v>DCB_10_beta_b_S</v>
      </c>
      <c r="C63" s="163" t="str">
        <f>'DCB - Mag - True'!E63</f>
        <v>P29 - 6/14</v>
      </c>
      <c r="D63" s="163" t="str">
        <f>'DCB - Mag - True'!F63</f>
        <v>32 - J12 - 2/1</v>
      </c>
      <c r="E63" s="163" t="str">
        <f>'DCB - Mag - True'!L63</f>
        <v>1a</v>
      </c>
      <c r="F63" s="163" t="str">
        <f t="shared" si="1"/>
        <v>32 - J12 - 2/1   1a</v>
      </c>
      <c r="H63" s="163">
        <f>'DCB - Mag - True'!N63</f>
        <v>9.1999999999999993</v>
      </c>
      <c r="I63" s="163">
        <f>'DCB - Mag - True'!O63</f>
        <v>8</v>
      </c>
      <c r="K63" s="69"/>
      <c r="L63" s="2"/>
      <c r="M63" s="2"/>
    </row>
    <row r="64" spans="1:13" ht="45" customHeight="1" x14ac:dyDescent="0.25">
      <c r="A64" t="str">
        <f>'DCB - Mag - True'!C64</f>
        <v>DCB_10_beta_b_P/N</v>
      </c>
      <c r="B64" s="14" t="str">
        <f t="shared" si="0"/>
        <v>DCB_10_beta_b</v>
      </c>
      <c r="C64" s="163" t="str">
        <f>'DCB - Mag - True'!E64</f>
        <v>P29 - 7/15</v>
      </c>
      <c r="D64" s="163" t="str">
        <f>'DCB - Mag - True'!F64</f>
        <v>32 - J12 - 4/3</v>
      </c>
      <c r="E64" s="163" t="str">
        <f>'DCB - Mag - True'!L64</f>
        <v>1a</v>
      </c>
      <c r="F64" s="163" t="str">
        <f t="shared" si="1"/>
        <v>32 - J12 - 4/3   1a</v>
      </c>
      <c r="H64" s="163">
        <f>'DCB - Mag - True'!N64</f>
        <v>9.1999999999999993</v>
      </c>
      <c r="I64" s="163">
        <f>'DCB - Mag - True'!O64</f>
        <v>8</v>
      </c>
      <c r="K64" s="69"/>
      <c r="L64" s="2"/>
      <c r="M64" s="2"/>
    </row>
    <row r="65" spans="1:13" ht="45" customHeight="1" x14ac:dyDescent="0.25">
      <c r="A65" t="str">
        <f>'DCB - Mag - True'!C65</f>
        <v>DCB_11_beta_b_P/N_S</v>
      </c>
      <c r="B65" s="14" t="str">
        <f t="shared" si="0"/>
        <v>DCB_11_beta_b_S</v>
      </c>
      <c r="C65" s="163" t="str">
        <f>'DCB - Mag - True'!E65</f>
        <v>P29 - 8/16</v>
      </c>
      <c r="D65" s="163" t="str">
        <f>'DCB - Mag - True'!F65</f>
        <v>32 - J13 - 2/1</v>
      </c>
      <c r="E65" s="163" t="str">
        <f>'DCB - Mag - True'!L65</f>
        <v>1a</v>
      </c>
      <c r="F65" s="163" t="str">
        <f t="shared" si="1"/>
        <v>32 - J13 - 2/1   1a</v>
      </c>
      <c r="H65" s="163">
        <f>'DCB - Mag - True'!N65</f>
        <v>9.1999999999999993</v>
      </c>
      <c r="I65" s="163">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3" t="str">
        <f>'DCB - Mag - True'!E67</f>
        <v>P30 - 1/9</v>
      </c>
      <c r="D67" s="163" t="str">
        <f>'DCB - Mag - True'!F67</f>
        <v>2.5V: 35 - J13 - 2/1</v>
      </c>
      <c r="E67" s="163" t="str">
        <f>'DCB - Mag - True'!L67</f>
        <v>3a</v>
      </c>
      <c r="F67" s="163" t="str">
        <f t="shared" si="1"/>
        <v xml:space="preserve"> 35 - J13 - 2/1   3a</v>
      </c>
      <c r="H67" s="163">
        <f>'DCB - Mag - True'!N67</f>
        <v>7.6000000000000005</v>
      </c>
      <c r="I67" s="163" t="str">
        <f>'DCB - Mag - True'!O67</f>
        <v>|7.2|</v>
      </c>
      <c r="K67" s="86"/>
      <c r="L67" s="2"/>
      <c r="M67" s="86"/>
    </row>
    <row r="68" spans="1:13" ht="45" customHeight="1" x14ac:dyDescent="0.25">
      <c r="A68" t="str">
        <f>'DCB - Mag - True'!C68</f>
        <v>Depopulated</v>
      </c>
      <c r="B68" s="14" t="str">
        <f t="shared" si="0"/>
        <v/>
      </c>
      <c r="C68" s="163" t="str">
        <f>'DCB - Mag - True'!E68</f>
        <v>P30 - 2/10</v>
      </c>
      <c r="D68" s="163">
        <f>'DCB - Mag - True'!F68</f>
        <v>0</v>
      </c>
      <c r="E68" s="163">
        <f>'DCB - Mag - True'!L68</f>
        <v>0</v>
      </c>
      <c r="F68" s="163" t="str">
        <f t="shared" si="1"/>
        <v>0   0</v>
      </c>
      <c r="H68" s="163">
        <f>'DCB - Mag - True'!N68</f>
        <v>0</v>
      </c>
      <c r="I68" s="163">
        <f>'DCB - Mag - True'!O68</f>
        <v>0</v>
      </c>
      <c r="K68" s="2"/>
      <c r="L68" s="2"/>
      <c r="M68" s="2"/>
    </row>
    <row r="69" spans="1:13" ht="45" customHeight="1" x14ac:dyDescent="0.25">
      <c r="A69" t="str">
        <f>'DCB - Mag - True'!C69</f>
        <v>DCB_5_beta_b_P/N_S</v>
      </c>
      <c r="B69" s="14" t="str">
        <f t="shared" ref="B69:B107" si="2">IF(ISNUMBER(SEARCH("_P/N",A69)),SUBSTITUTE(A69,"_P/N",""),"")</f>
        <v>DCB_5_beta_b_S</v>
      </c>
      <c r="C69" s="163" t="str">
        <f>'DCB - Mag - True'!E69</f>
        <v>P30 - 3/11</v>
      </c>
      <c r="D69" s="163" t="str">
        <f>'DCB - Mag - True'!F69</f>
        <v>28 - J12 - 6/5</v>
      </c>
      <c r="E69" s="163" t="str">
        <f>'DCB - Mag - True'!L69</f>
        <v>1a</v>
      </c>
      <c r="F69" s="163" t="str">
        <f t="shared" ref="F69:F107" si="3">CONCATENATE(IF(ISNUMBER(SEARCH("2.5V:",D69)),SUBSTITUTE(D69,"2.5V:",""),D69),"   ",E69)</f>
        <v>28 - J12 - 6/5   1a</v>
      </c>
      <c r="H69" s="163">
        <f>'DCB - Mag - True'!N69</f>
        <v>9.1999999999999993</v>
      </c>
      <c r="I69" s="163">
        <f>'DCB - Mag - True'!O69</f>
        <v>8</v>
      </c>
      <c r="K69" s="87"/>
      <c r="L69" s="2"/>
      <c r="M69" s="2"/>
    </row>
    <row r="70" spans="1:13" ht="45" customHeight="1" x14ac:dyDescent="0.25">
      <c r="A70" t="str">
        <f>'DCB - Mag - True'!C70</f>
        <v>DCB_4_5_beta_b_25_P/N</v>
      </c>
      <c r="B70" s="14" t="str">
        <f t="shared" si="2"/>
        <v>DCB_4_5_beta_b_25</v>
      </c>
      <c r="C70" s="163" t="str">
        <f>'DCB - Mag - True'!E70</f>
        <v>P30 - 4/12</v>
      </c>
      <c r="D70" s="163" t="str">
        <f>'DCB - Mag - True'!F70</f>
        <v>2.5V: 35 - J13 - 4/3</v>
      </c>
      <c r="E70" s="163" t="str">
        <f>'DCB - Mag - True'!L70</f>
        <v>3a</v>
      </c>
      <c r="F70" s="163" t="str">
        <f t="shared" si="3"/>
        <v xml:space="preserve"> 35 - J13 - 4/3   3a</v>
      </c>
      <c r="H70" s="163">
        <f>'DCB - Mag - True'!N70</f>
        <v>7.6000000000000005</v>
      </c>
      <c r="I70" s="163" t="str">
        <f>'DCB - Mag - True'!O70</f>
        <v>|7.2|</v>
      </c>
      <c r="K70" s="69"/>
      <c r="L70" s="2"/>
      <c r="M70" s="69"/>
    </row>
    <row r="71" spans="1:13" ht="45" customHeight="1" x14ac:dyDescent="0.25">
      <c r="A71" t="str">
        <f>'DCB - Mag - True'!C71</f>
        <v>DCB_5_beta_b_P/N</v>
      </c>
      <c r="B71" s="14" t="str">
        <f t="shared" si="2"/>
        <v>DCB_5_beta_b</v>
      </c>
      <c r="C71" s="163" t="str">
        <f>'DCB - Mag - True'!E71</f>
        <v>P30 - 5/13</v>
      </c>
      <c r="D71" s="163" t="str">
        <f>'DCB - Mag - True'!F71</f>
        <v>28 - J12 - 8/7</v>
      </c>
      <c r="E71" s="163" t="str">
        <f>'DCB - Mag - True'!L71</f>
        <v>1a</v>
      </c>
      <c r="F71" s="163" t="str">
        <f t="shared" si="3"/>
        <v>28 - J12 - 8/7   1a</v>
      </c>
      <c r="H71" s="163">
        <f>'DCB - Mag - True'!N71</f>
        <v>9.1999999999999993</v>
      </c>
      <c r="I71" s="163">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3" t="str">
        <f>'DCB - Mag - True'!E76</f>
        <v>P32 - 1/9</v>
      </c>
      <c r="D76" s="163" t="str">
        <f>'DCB - Mag - True'!F76</f>
        <v>31 - J13 - 8/7</v>
      </c>
      <c r="E76" s="163" t="str">
        <f>'DCB - Mag - True'!L76</f>
        <v>1a</v>
      </c>
      <c r="F76" s="163" t="str">
        <f t="shared" si="3"/>
        <v>31 - J13 - 8/7   1a</v>
      </c>
      <c r="H76" s="163">
        <f>'DCB - Mag - True'!N76</f>
        <v>9.1999999999999993</v>
      </c>
      <c r="I76" s="163">
        <f>'DCB - Mag - True'!O76</f>
        <v>8</v>
      </c>
      <c r="K76" s="69"/>
      <c r="L76" s="2"/>
      <c r="M76" s="2"/>
    </row>
    <row r="77" spans="1:13" ht="45" customHeight="1" x14ac:dyDescent="0.25">
      <c r="A77" t="str">
        <f>'DCB - Mag - True'!C77</f>
        <v>DCB_7_gamma_b_P/N_S</v>
      </c>
      <c r="B77" s="14" t="str">
        <f t="shared" si="2"/>
        <v>DCB_7_gamma_b_S</v>
      </c>
      <c r="C77" s="163" t="str">
        <f>'DCB - Mag - True'!E77</f>
        <v>P32 - 2/10</v>
      </c>
      <c r="D77" s="163" t="str">
        <f>'DCB - Mag - True'!F77</f>
        <v>31 - J13 - 6/5</v>
      </c>
      <c r="E77" s="163" t="str">
        <f>'DCB - Mag - True'!L77</f>
        <v>1a</v>
      </c>
      <c r="F77" s="163" t="str">
        <f t="shared" si="3"/>
        <v>31 - J13 - 6/5   1a</v>
      </c>
      <c r="H77" s="163">
        <f>'DCB - Mag - True'!N77</f>
        <v>9.1999999999999993</v>
      </c>
      <c r="I77" s="163">
        <f>'DCB - Mag - True'!O77</f>
        <v>8</v>
      </c>
      <c r="K77" s="69"/>
      <c r="L77" s="2"/>
      <c r="M77" s="2"/>
    </row>
    <row r="78" spans="1:13" ht="45" customHeight="1" x14ac:dyDescent="0.25">
      <c r="A78" t="str">
        <f>'DCB - Mag - True'!C78</f>
        <v>DCB_6_7_gamma_b_25_P/N</v>
      </c>
      <c r="B78" s="14" t="str">
        <f t="shared" si="2"/>
        <v>DCB_6_7_gamma_b_25</v>
      </c>
      <c r="C78" s="163" t="str">
        <f>'DCB - Mag - True'!E78</f>
        <v>P32 - 3/11</v>
      </c>
      <c r="D78" s="163" t="str">
        <f>'DCB - Mag - True'!F78</f>
        <v>2.5V: 36 - J13 - 8/7</v>
      </c>
      <c r="E78" s="163" t="str">
        <f>'DCB - Mag - True'!L78</f>
        <v>3a</v>
      </c>
      <c r="F78" s="163" t="str">
        <f t="shared" si="3"/>
        <v xml:space="preserve"> 36 - J13 - 8/7   3a</v>
      </c>
      <c r="H78" s="163">
        <f>'DCB - Mag - True'!N78</f>
        <v>7.6000000000000005</v>
      </c>
      <c r="I78" s="163" t="str">
        <f>'DCB - Mag - True'!O78</f>
        <v>|7.2|</v>
      </c>
      <c r="K78" s="69"/>
      <c r="L78" s="2"/>
      <c r="M78" s="69"/>
    </row>
    <row r="79" spans="1:13" ht="45" customHeight="1" x14ac:dyDescent="0.25">
      <c r="A79" t="str">
        <f>'DCB - Mag - True'!C79</f>
        <v>DCB_8_gamma_b_P/N</v>
      </c>
      <c r="B79" s="14" t="str">
        <f t="shared" si="2"/>
        <v>DCB_8_gamma_b</v>
      </c>
      <c r="C79" s="163" t="str">
        <f>'DCB - Mag - True'!E79</f>
        <v>P32 - 4/12</v>
      </c>
      <c r="D79" s="163" t="str">
        <f>'DCB - Mag - True'!F79</f>
        <v>33 - J13 - 4/3</v>
      </c>
      <c r="E79" s="163" t="str">
        <f>'DCB - Mag - True'!L79</f>
        <v>1a</v>
      </c>
      <c r="F79" s="163" t="str">
        <f t="shared" si="3"/>
        <v>33 - J13 - 4/3   1a</v>
      </c>
      <c r="H79" s="163">
        <f>'DCB - Mag - True'!N79</f>
        <v>9.1999999999999993</v>
      </c>
      <c r="I79" s="163">
        <f>'DCB - Mag - True'!O79</f>
        <v>8</v>
      </c>
      <c r="K79" s="69"/>
      <c r="L79" s="2"/>
      <c r="M79" s="2"/>
    </row>
    <row r="80" spans="1:13" ht="45" customHeight="1" x14ac:dyDescent="0.25">
      <c r="A80" t="str">
        <f>'DCB - Mag - True'!C80</f>
        <v>DCB_8_gamma_b_P/N_S</v>
      </c>
      <c r="B80" s="14" t="str">
        <f t="shared" si="2"/>
        <v>DCB_8_gamma_b_S</v>
      </c>
      <c r="C80" s="163" t="str">
        <f>'DCB - Mag - True'!E80</f>
        <v>P32 - 5/13</v>
      </c>
      <c r="D80" s="163" t="str">
        <f>'DCB - Mag - True'!F80</f>
        <v>33 - J13 - 2/1</v>
      </c>
      <c r="E80" s="163" t="str">
        <f>'DCB - Mag - True'!L80</f>
        <v>1a</v>
      </c>
      <c r="F80" s="163" t="str">
        <f t="shared" si="3"/>
        <v>33 - J13 - 2/1   1a</v>
      </c>
      <c r="H80" s="163">
        <f>'DCB - Mag - True'!N80</f>
        <v>9.1999999999999993</v>
      </c>
      <c r="I80" s="163">
        <f>'DCB - Mag - True'!O80</f>
        <v>8</v>
      </c>
      <c r="K80" s="69"/>
      <c r="L80" s="2"/>
      <c r="M80" s="2"/>
    </row>
    <row r="81" spans="1:13" ht="45" customHeight="1" x14ac:dyDescent="0.25">
      <c r="A81" t="str">
        <f>'DCB - Mag - True'!C81</f>
        <v>DCB_10_11_gamma_b_25_P/N</v>
      </c>
      <c r="B81" s="14" t="str">
        <f t="shared" si="2"/>
        <v>DCB_10_11_gamma_b_25</v>
      </c>
      <c r="C81" s="163" t="str">
        <f>'DCB - Mag - True'!E81</f>
        <v>P32 - 6/14</v>
      </c>
      <c r="D81" s="163" t="str">
        <f>'DCB - Mag - True'!F81</f>
        <v>2.5V: 36 - J12 - 6/5</v>
      </c>
      <c r="E81" s="163" t="str">
        <f>'DCB - Mag - True'!L81</f>
        <v>3a</v>
      </c>
      <c r="F81" s="163" t="str">
        <f t="shared" si="3"/>
        <v xml:space="preserve"> 36 - J12 - 6/5   3a</v>
      </c>
      <c r="H81" s="163">
        <f>'DCB - Mag - True'!N81</f>
        <v>7.6000000000000005</v>
      </c>
      <c r="I81" s="163" t="str">
        <f>'DCB - Mag - True'!O81</f>
        <v>|7.2|</v>
      </c>
      <c r="K81" s="69"/>
      <c r="L81" s="2"/>
      <c r="M81" s="69"/>
    </row>
    <row r="82" spans="1:13" ht="45" customHeight="1" x14ac:dyDescent="0.25">
      <c r="A82" t="str">
        <f>'DCB - Mag - True'!C82</f>
        <v>DCB_11_gamma_b_P/N</v>
      </c>
      <c r="B82" s="14" t="str">
        <f t="shared" si="2"/>
        <v>DCB_11_gamma_b</v>
      </c>
      <c r="C82" s="163" t="str">
        <f>'DCB - Mag - True'!E82</f>
        <v>P32 - 7/15</v>
      </c>
      <c r="D82" s="163" t="str">
        <f>'DCB - Mag - True'!F82</f>
        <v>29 - J13 - 4/3</v>
      </c>
      <c r="E82" s="163" t="str">
        <f>'DCB - Mag - True'!L82</f>
        <v>1a</v>
      </c>
      <c r="F82" s="163" t="str">
        <f t="shared" si="3"/>
        <v>29 - J13 - 4/3   1a</v>
      </c>
      <c r="H82" s="163">
        <f>'DCB - Mag - True'!N82</f>
        <v>9.1999999999999993</v>
      </c>
      <c r="I82" s="163">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3" t="str">
        <f>'DCB - Mag - True'!E85</f>
        <v>P33 - 1/9</v>
      </c>
      <c r="D85" s="163" t="str">
        <f>'DCB - Mag - True'!F85</f>
        <v>33 - J12 - 4/3</v>
      </c>
      <c r="E85" s="163" t="str">
        <f>'DCB - Mag - True'!L85</f>
        <v>1a</v>
      </c>
      <c r="F85" s="163" t="str">
        <f t="shared" si="3"/>
        <v>33 - J12 - 4/3   1a</v>
      </c>
      <c r="H85" s="163">
        <f>'DCB - Mag - True'!N85</f>
        <v>9.1999999999999993</v>
      </c>
      <c r="I85" s="163">
        <f>'DCB - Mag - True'!O85</f>
        <v>8</v>
      </c>
      <c r="K85" s="69"/>
      <c r="L85" s="2"/>
      <c r="M85" s="2"/>
    </row>
    <row r="86" spans="1:13" ht="45" customHeight="1" x14ac:dyDescent="0.25">
      <c r="A86" t="str">
        <f>'DCB - Mag - True'!C86</f>
        <v>DCB_1_gamma_b_P/N_S</v>
      </c>
      <c r="B86" s="14" t="str">
        <f t="shared" si="2"/>
        <v>DCB_1_gamma_b_S</v>
      </c>
      <c r="C86" s="163" t="str">
        <f>'DCB - Mag - True'!E86</f>
        <v>P33 - 2/10</v>
      </c>
      <c r="D86" s="163" t="str">
        <f>'DCB - Mag - True'!F86</f>
        <v>33 - J12 - 6/5</v>
      </c>
      <c r="E86" s="163" t="str">
        <f>'DCB - Mag - True'!L86</f>
        <v>1a</v>
      </c>
      <c r="F86" s="163" t="str">
        <f t="shared" si="3"/>
        <v>33 - J12 - 6/5   1a</v>
      </c>
      <c r="H86" s="163">
        <f>'DCB - Mag - True'!N86</f>
        <v>9.1999999999999993</v>
      </c>
      <c r="I86" s="163">
        <f>'DCB - Mag - True'!O86</f>
        <v>8</v>
      </c>
      <c r="K86" s="69"/>
      <c r="L86" s="2"/>
      <c r="M86" s="2"/>
    </row>
    <row r="87" spans="1:13" ht="45" customHeight="1" x14ac:dyDescent="0.25">
      <c r="A87" t="str">
        <f>'DCB - Mag - True'!C87</f>
        <v>DCB_1_gamma_b_P/N</v>
      </c>
      <c r="B87" s="14" t="str">
        <f t="shared" si="2"/>
        <v>DCB_1_gamma_b</v>
      </c>
      <c r="C87" s="163" t="str">
        <f>'DCB - Mag - True'!E87</f>
        <v>P33 - 3/11</v>
      </c>
      <c r="D87" s="163" t="str">
        <f>'DCB - Mag - True'!F87</f>
        <v>33 - J12 - 8/7</v>
      </c>
      <c r="E87" s="163" t="str">
        <f>'DCB - Mag - True'!L87</f>
        <v>1a</v>
      </c>
      <c r="F87" s="163" t="str">
        <f t="shared" si="3"/>
        <v>33 - J12 - 8/7   1a</v>
      </c>
      <c r="H87" s="163">
        <f>'DCB - Mag - True'!N87</f>
        <v>9.1999999999999993</v>
      </c>
      <c r="I87" s="163">
        <f>'DCB - Mag - True'!O87</f>
        <v>8</v>
      </c>
      <c r="K87" s="69"/>
      <c r="L87" s="2"/>
      <c r="M87" s="2"/>
    </row>
    <row r="88" spans="1:13" ht="45" customHeight="1" x14ac:dyDescent="0.25">
      <c r="A88" t="str">
        <f>'DCB - Mag - True'!C88</f>
        <v>DCB_4_gamma_b_P/N</v>
      </c>
      <c r="B88" s="14" t="str">
        <f t="shared" si="2"/>
        <v>DCB_4_gamma_b</v>
      </c>
      <c r="C88" s="163" t="str">
        <f>'DCB - Mag - True'!E88</f>
        <v>P33 - 4/12</v>
      </c>
      <c r="D88" s="163" t="str">
        <f>'DCB - Mag - True'!F88</f>
        <v>31 - J12 - 4/3</v>
      </c>
      <c r="E88" s="163" t="str">
        <f>'DCB - Mag - True'!L88</f>
        <v>1a</v>
      </c>
      <c r="F88" s="163" t="str">
        <f t="shared" si="3"/>
        <v>31 - J12 - 4/3   1a</v>
      </c>
      <c r="H88" s="163">
        <f>'DCB - Mag - True'!N88</f>
        <v>9.1999999999999993</v>
      </c>
      <c r="I88" s="163">
        <f>'DCB - Mag - True'!O88</f>
        <v>8</v>
      </c>
      <c r="K88" s="69"/>
      <c r="L88" s="2"/>
      <c r="M88" s="2"/>
    </row>
    <row r="89" spans="1:13" ht="45" customHeight="1" x14ac:dyDescent="0.25">
      <c r="A89" t="str">
        <f>'DCB - Mag - True'!C89</f>
        <v>DCB_4_gamma_b_P/N_S</v>
      </c>
      <c r="B89" s="14" t="str">
        <f t="shared" si="2"/>
        <v>DCB_4_gamma_b_S</v>
      </c>
      <c r="C89" s="163" t="str">
        <f>'DCB - Mag - True'!E89</f>
        <v>P33 - 5/13</v>
      </c>
      <c r="D89" s="163" t="str">
        <f>'DCB - Mag - True'!F89</f>
        <v>31 - J12 - 2/1</v>
      </c>
      <c r="E89" s="163" t="str">
        <f>'DCB - Mag - True'!L89</f>
        <v>1a</v>
      </c>
      <c r="F89" s="163" t="str">
        <f t="shared" si="3"/>
        <v>31 - J12 - 2/1   1a</v>
      </c>
      <c r="H89" s="163">
        <f>'DCB - Mag - True'!N89</f>
        <v>9.1999999999999993</v>
      </c>
      <c r="I89" s="163">
        <f>'DCB - Mag - True'!O89</f>
        <v>8</v>
      </c>
      <c r="K89" s="69"/>
      <c r="L89" s="2"/>
      <c r="M89" s="2"/>
    </row>
    <row r="90" spans="1:13" ht="45" customHeight="1" x14ac:dyDescent="0.25">
      <c r="A90" t="str">
        <f>'DCB - Mag - True'!C90</f>
        <v>DCB_0_gamma_b_P/N_S</v>
      </c>
      <c r="B90" s="14" t="str">
        <f t="shared" si="2"/>
        <v>DCB_0_gamma_b_S</v>
      </c>
      <c r="C90" s="163" t="str">
        <f>'DCB - Mag - True'!E90</f>
        <v>P33 - 6/14</v>
      </c>
      <c r="D90" s="163" t="str">
        <f>'DCB - Mag - True'!F90</f>
        <v>33 - J12 - 2/1</v>
      </c>
      <c r="E90" s="163" t="str">
        <f>'DCB - Mag - True'!L90</f>
        <v>1a</v>
      </c>
      <c r="F90" s="163" t="str">
        <f t="shared" si="3"/>
        <v>33 - J12 - 2/1   1a</v>
      </c>
      <c r="H90" s="163">
        <f>'DCB - Mag - True'!N90</f>
        <v>9.1999999999999993</v>
      </c>
      <c r="I90" s="163">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3" t="str">
        <f>'DCB - Mag - True'!E94</f>
        <v>P35 - 1/9</v>
      </c>
      <c r="D94" s="163" t="str">
        <f>'DCB - Mag - True'!F94</f>
        <v>31 - J13 - 2/1</v>
      </c>
      <c r="E94" s="163" t="str">
        <f>'DCB - Mag - True'!L94</f>
        <v>1a</v>
      </c>
      <c r="F94" s="163" t="str">
        <f t="shared" si="3"/>
        <v>31 - J13 - 2/1   1a</v>
      </c>
      <c r="H94" s="163">
        <f>'DCB - Mag - True'!N94</f>
        <v>9.1999999999999993</v>
      </c>
      <c r="I94" s="163">
        <f>'DCB - Mag - True'!O94</f>
        <v>8</v>
      </c>
      <c r="K94" s="69"/>
      <c r="L94" s="2"/>
      <c r="M94" s="2"/>
    </row>
    <row r="95" spans="1:13" ht="45" customHeight="1" x14ac:dyDescent="0.25">
      <c r="A95" t="str">
        <f>'DCB - Mag - True'!C95</f>
        <v>DCB_6_gamma_b_P/N</v>
      </c>
      <c r="B95" s="14" t="str">
        <f t="shared" si="2"/>
        <v>DCB_6_gamma_b</v>
      </c>
      <c r="C95" s="163" t="str">
        <f>'DCB - Mag - True'!E95</f>
        <v>P35 - 2/10</v>
      </c>
      <c r="D95" s="163" t="str">
        <f>'DCB - Mag - True'!F95</f>
        <v>31 - J13 - 4/3</v>
      </c>
      <c r="E95" s="163" t="str">
        <f>'DCB - Mag - True'!L95</f>
        <v>1a</v>
      </c>
      <c r="F95" s="163" t="str">
        <f t="shared" si="3"/>
        <v>31 - J13 - 4/3   1a</v>
      </c>
      <c r="H95" s="163">
        <f>'DCB - Mag - True'!N95</f>
        <v>9.1999999999999993</v>
      </c>
      <c r="I95" s="163">
        <f>'DCB - Mag - True'!O95</f>
        <v>8</v>
      </c>
      <c r="K95" s="69"/>
      <c r="L95" s="2"/>
      <c r="M95" s="2"/>
    </row>
    <row r="96" spans="1:13" ht="45" customHeight="1" x14ac:dyDescent="0.25">
      <c r="A96" t="str">
        <f>'DCB - Mag - True'!C96</f>
        <v>DCB_9_gamma_b_P/N_S</v>
      </c>
      <c r="B96" s="14" t="str">
        <f t="shared" si="2"/>
        <v>DCB_9_gamma_b_S</v>
      </c>
      <c r="C96" s="163" t="str">
        <f>'DCB - Mag - True'!E96</f>
        <v>P35 - 3/11</v>
      </c>
      <c r="D96" s="163" t="str">
        <f>'DCB - Mag - True'!F96</f>
        <v>33 - J13 - 6/5</v>
      </c>
      <c r="E96" s="163" t="str">
        <f>'DCB - Mag - True'!L96</f>
        <v>1a</v>
      </c>
      <c r="F96" s="163" t="str">
        <f t="shared" si="3"/>
        <v>33 - J13 - 6/5   1a</v>
      </c>
      <c r="H96" s="163">
        <f>'DCB - Mag - True'!N96</f>
        <v>9.1999999999999993</v>
      </c>
      <c r="I96" s="163">
        <f>'DCB - Mag - True'!O96</f>
        <v>8</v>
      </c>
      <c r="K96" s="69"/>
      <c r="L96" s="2"/>
      <c r="M96" s="2"/>
    </row>
    <row r="97" spans="1:13" ht="45" customHeight="1" x14ac:dyDescent="0.25">
      <c r="A97" t="str">
        <f>'DCB - Mag - True'!C97</f>
        <v>DCB_8_9_gamma_b_25_P/N</v>
      </c>
      <c r="B97" s="14" t="str">
        <f t="shared" si="2"/>
        <v>DCB_8_9_gamma_b_25</v>
      </c>
      <c r="C97" s="163" t="str">
        <f>'DCB - Mag - True'!E97</f>
        <v>P35 - 4/12</v>
      </c>
      <c r="D97" s="163" t="str">
        <f>'DCB - Mag - True'!F97</f>
        <v>2.5V: 36 - J13 - 6/5</v>
      </c>
      <c r="E97" s="163" t="str">
        <f>'DCB - Mag - True'!L97</f>
        <v>3a</v>
      </c>
      <c r="F97" s="163" t="str">
        <f t="shared" si="3"/>
        <v xml:space="preserve"> 36 - J13 - 6/5   3a</v>
      </c>
      <c r="H97" s="163">
        <f>'DCB - Mag - True'!N97</f>
        <v>7.6000000000000005</v>
      </c>
      <c r="I97" s="163" t="str">
        <f>'DCB - Mag - True'!O97</f>
        <v>|7.2|</v>
      </c>
      <c r="K97" s="69"/>
      <c r="L97" s="2"/>
      <c r="M97" s="2"/>
    </row>
    <row r="98" spans="1:13" ht="45" customHeight="1" x14ac:dyDescent="0.25">
      <c r="A98" t="str">
        <f>'DCB - Mag - True'!C98</f>
        <v>DCB_9_gamma_b_P/N</v>
      </c>
      <c r="B98" s="14" t="str">
        <f t="shared" si="2"/>
        <v>DCB_9_gamma_b</v>
      </c>
      <c r="C98" s="163" t="str">
        <f>'DCB - Mag - True'!E98</f>
        <v>P35 - 5/13</v>
      </c>
      <c r="D98" s="163" t="str">
        <f>'DCB - Mag - True'!F98</f>
        <v>33 - J13 - 8/7</v>
      </c>
      <c r="E98" s="163" t="str">
        <f>'DCB - Mag - True'!L98</f>
        <v>1a</v>
      </c>
      <c r="F98" s="163" t="str">
        <f t="shared" si="3"/>
        <v>33 - J13 - 8/7   1a</v>
      </c>
      <c r="H98" s="163">
        <f>'DCB - Mag - True'!N98</f>
        <v>9.1999999999999993</v>
      </c>
      <c r="I98" s="163">
        <f>'DCB - Mag - True'!O98</f>
        <v>8</v>
      </c>
      <c r="K98" s="69"/>
      <c r="L98" s="2"/>
      <c r="M98" s="2"/>
    </row>
    <row r="99" spans="1:13" ht="45" customHeight="1" x14ac:dyDescent="0.25">
      <c r="A99" t="str">
        <f>'DCB - Mag - True'!C99</f>
        <v>DCB_10_gamma_b_P/N_S</v>
      </c>
      <c r="B99" s="14" t="str">
        <f t="shared" si="2"/>
        <v>DCB_10_gamma_b_S</v>
      </c>
      <c r="C99" s="163" t="str">
        <f>'DCB - Mag - True'!E99</f>
        <v>P35 - 6/14</v>
      </c>
      <c r="D99" s="163" t="str">
        <f>'DCB - Mag - True'!F99</f>
        <v>29 - J12 - 2/1</v>
      </c>
      <c r="E99" s="163" t="str">
        <f>'DCB - Mag - True'!L99</f>
        <v>1a</v>
      </c>
      <c r="F99" s="163" t="str">
        <f t="shared" si="3"/>
        <v>29 - J12 - 2/1   1a</v>
      </c>
      <c r="H99" s="163">
        <f>'DCB - Mag - True'!N99</f>
        <v>9.1999999999999993</v>
      </c>
      <c r="I99" s="163">
        <f>'DCB - Mag - True'!O99</f>
        <v>8</v>
      </c>
      <c r="K99" s="69"/>
      <c r="L99" s="2"/>
      <c r="M99" s="2"/>
    </row>
    <row r="100" spans="1:13" ht="45" customHeight="1" x14ac:dyDescent="0.25">
      <c r="A100" t="str">
        <f>'DCB - Mag - True'!C100</f>
        <v>DCB_10_gamma_b_P/N</v>
      </c>
      <c r="B100" s="14" t="str">
        <f t="shared" si="2"/>
        <v>DCB_10_gamma_b</v>
      </c>
      <c r="C100" s="163" t="str">
        <f>'DCB - Mag - True'!E100</f>
        <v>P35 - 7/15</v>
      </c>
      <c r="D100" s="163" t="str">
        <f>'DCB - Mag - True'!F100</f>
        <v>29 - J12 - 4/3</v>
      </c>
      <c r="E100" s="163" t="str">
        <f>'DCB - Mag - True'!L100</f>
        <v>1a</v>
      </c>
      <c r="F100" s="163" t="str">
        <f t="shared" si="3"/>
        <v>29 - J12 - 4/3   1a</v>
      </c>
      <c r="H100" s="163">
        <f>'DCB - Mag - True'!N100</f>
        <v>9.1999999999999993</v>
      </c>
      <c r="I100" s="163">
        <f>'DCB - Mag - True'!O100</f>
        <v>8</v>
      </c>
      <c r="K100" s="69"/>
      <c r="L100" s="2"/>
      <c r="M100" s="2"/>
    </row>
    <row r="101" spans="1:13" ht="45" customHeight="1" x14ac:dyDescent="0.25">
      <c r="A101" t="str">
        <f>'DCB - Mag - True'!C101</f>
        <v>DCB_11_gamma_b_P/N_S</v>
      </c>
      <c r="B101" s="14" t="str">
        <f t="shared" si="2"/>
        <v>DCB_11_gamma_b_S</v>
      </c>
      <c r="C101" s="163" t="str">
        <f>'DCB - Mag - True'!E101</f>
        <v>P35 - 8/16</v>
      </c>
      <c r="D101" s="163" t="str">
        <f>'DCB - Mag - True'!F101</f>
        <v>29 - J13 - 2/1</v>
      </c>
      <c r="E101" s="163" t="str">
        <f>'DCB - Mag - True'!L101</f>
        <v>1a</v>
      </c>
      <c r="F101" s="163" t="str">
        <f t="shared" si="3"/>
        <v>29 - J13 - 2/1   1a</v>
      </c>
      <c r="H101" s="163">
        <f>'DCB - Mag - True'!N101</f>
        <v>9.1999999999999993</v>
      </c>
      <c r="I101" s="163">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3" t="str">
        <f>'DCB - Mag - True'!E103</f>
        <v>P36 - 1/9</v>
      </c>
      <c r="D103" s="163" t="str">
        <f>'DCB - Mag - True'!F103</f>
        <v>2.5V: 36 - J13 - 2/1</v>
      </c>
      <c r="E103" s="163" t="str">
        <f>'DCB - Mag - True'!L103</f>
        <v>3a</v>
      </c>
      <c r="F103" s="163" t="str">
        <f t="shared" si="3"/>
        <v xml:space="preserve"> 36 - J13 - 2/1   3a</v>
      </c>
      <c r="H103" s="163">
        <f>'DCB - Mag - True'!N103</f>
        <v>7.6000000000000005</v>
      </c>
      <c r="I103" s="163"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3" t="str">
        <f>'DCB - Mag - True'!E105</f>
        <v>P36 - 3/11</v>
      </c>
      <c r="D105" s="163" t="str">
        <f>'DCB - Mag - True'!F105</f>
        <v>31 - J12 - 6/5</v>
      </c>
      <c r="E105" s="163" t="str">
        <f>'DCB - Mag - True'!L105</f>
        <v>1a</v>
      </c>
      <c r="F105" s="163" t="str">
        <f t="shared" si="3"/>
        <v>31 - J12 - 6/5   1a</v>
      </c>
      <c r="H105" s="163">
        <f>'DCB - Mag - True'!N105</f>
        <v>9.1999999999999993</v>
      </c>
      <c r="I105" s="163">
        <f>'DCB - Mag - True'!O105</f>
        <v>8</v>
      </c>
      <c r="K105" s="87"/>
      <c r="L105" s="2"/>
      <c r="M105" s="2"/>
    </row>
    <row r="106" spans="1:13" ht="45" customHeight="1" x14ac:dyDescent="0.25">
      <c r="A106" t="str">
        <f>'DCB - Mag - True'!C106</f>
        <v>DCB_4_5_gamma_b_25_P/N</v>
      </c>
      <c r="B106" s="14" t="str">
        <f t="shared" si="2"/>
        <v>DCB_4_5_gamma_b_25</v>
      </c>
      <c r="C106" s="163" t="str">
        <f>'DCB - Mag - True'!E106</f>
        <v>P36 - 4/12</v>
      </c>
      <c r="D106" s="163" t="str">
        <f>'DCB - Mag - True'!F106</f>
        <v>2.5V: 36 - J13 - 4/3</v>
      </c>
      <c r="E106" s="163" t="str">
        <f>'DCB - Mag - True'!L106</f>
        <v>3a</v>
      </c>
      <c r="F106" s="163" t="str">
        <f t="shared" si="3"/>
        <v xml:space="preserve"> 36 - J13 - 4/3   3a</v>
      </c>
      <c r="H106" s="163">
        <f>'DCB - Mag - True'!N106</f>
        <v>7.6000000000000005</v>
      </c>
      <c r="I106" s="163" t="str">
        <f>'DCB - Mag - True'!O106</f>
        <v>|7.2|</v>
      </c>
      <c r="K106" s="69"/>
      <c r="L106" s="2"/>
      <c r="M106" s="69"/>
    </row>
    <row r="107" spans="1:13" ht="45" customHeight="1" x14ac:dyDescent="0.25">
      <c r="A107" t="str">
        <f>'DCB - Mag - True'!C107</f>
        <v>DCB_5_gamma_b_P/N</v>
      </c>
      <c r="B107" s="14" t="str">
        <f t="shared" si="2"/>
        <v>DCB_5_gamma_b</v>
      </c>
      <c r="C107" s="163" t="str">
        <f>'DCB - Mag - True'!E107</f>
        <v>P36 - 5/13</v>
      </c>
      <c r="D107" s="163" t="str">
        <f>'DCB - Mag - True'!F107</f>
        <v>31 - J12 - 8/7</v>
      </c>
      <c r="E107" s="163" t="str">
        <f>'DCB - Mag - True'!L107</f>
        <v>1a</v>
      </c>
      <c r="F107" s="163" t="str">
        <f t="shared" si="3"/>
        <v>31 - J12 - 8/7   1a</v>
      </c>
      <c r="H107" s="163">
        <f>'DCB - Mag - True'!N107</f>
        <v>9.1999999999999993</v>
      </c>
      <c r="I107" s="163">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U25" sqref="U25"/>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336" t="s">
        <v>1391</v>
      </c>
      <c r="L1" s="337" t="s">
        <v>1434</v>
      </c>
      <c r="M1" s="338" t="s">
        <v>1390</v>
      </c>
    </row>
    <row r="2" spans="3:22" ht="23.25" customHeight="1" x14ac:dyDescent="0.3">
      <c r="C2" s="350" t="s">
        <v>953</v>
      </c>
      <c r="D2" s="350"/>
      <c r="E2" s="350"/>
      <c r="F2" s="350"/>
      <c r="G2" s="21" t="s">
        <v>1363</v>
      </c>
      <c r="H2" s="336"/>
      <c r="I2" s="339" t="s">
        <v>1389</v>
      </c>
      <c r="J2" s="339"/>
      <c r="K2" s="339"/>
      <c r="L2" s="337"/>
      <c r="M2" s="337"/>
      <c r="N2" s="14" t="s">
        <v>1367</v>
      </c>
      <c r="O2" s="14" t="s">
        <v>1368</v>
      </c>
      <c r="P2" s="73" t="str">
        <f>N2</f>
        <v>A-top</v>
      </c>
      <c r="R2" s="73" t="str">
        <f>O2</f>
        <v>C-bot</v>
      </c>
      <c r="U2" s="1" t="s">
        <v>1282</v>
      </c>
    </row>
    <row r="3" spans="3:22" ht="62.2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U3" s="2" t="s">
        <v>546</v>
      </c>
      <c r="V3" t="b">
        <v>1</v>
      </c>
    </row>
    <row r="4" spans="3:22" ht="14.45" customHeight="1"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545</v>
      </c>
      <c r="V4" s="75" t="s">
        <v>553</v>
      </c>
    </row>
    <row r="5" spans="3:22" x14ac:dyDescent="0.25">
      <c r="C5" s="16" t="s">
        <v>1130</v>
      </c>
      <c r="D5" s="14" t="s">
        <v>852</v>
      </c>
      <c r="E5" s="14" t="s">
        <v>859</v>
      </c>
      <c r="F5" s="17" t="s">
        <v>960</v>
      </c>
      <c r="G5" s="65" t="str">
        <f t="shared" ref="G5:G68" si="0">IF(LEFT(F5,3)="2.5", MID(F5,7,2),LEFT(F5,2))</f>
        <v>27</v>
      </c>
      <c r="H5" s="14" t="s">
        <v>1358</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547</v>
      </c>
      <c r="V5" s="2" t="s">
        <v>553</v>
      </c>
    </row>
    <row r="6" spans="3:22" x14ac:dyDescent="0.25">
      <c r="C6" s="16" t="s">
        <v>947</v>
      </c>
      <c r="D6" s="14" t="s">
        <v>853</v>
      </c>
      <c r="E6" s="14" t="s">
        <v>860</v>
      </c>
      <c r="F6" s="302" t="s">
        <v>1597</v>
      </c>
      <c r="G6" s="65" t="str">
        <f t="shared" si="0"/>
        <v>34</v>
      </c>
      <c r="H6" s="14" t="s">
        <v>1358</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548</v>
      </c>
      <c r="V6" s="35" t="b">
        <v>1</v>
      </c>
    </row>
    <row r="7" spans="3:22" x14ac:dyDescent="0.25">
      <c r="C7" s="16" t="s">
        <v>1114</v>
      </c>
      <c r="D7" s="14" t="s">
        <v>854</v>
      </c>
      <c r="E7" s="14" t="s">
        <v>861</v>
      </c>
      <c r="F7" s="17" t="s">
        <v>975</v>
      </c>
      <c r="G7" s="65" t="str">
        <f t="shared" si="0"/>
        <v>25</v>
      </c>
      <c r="H7" s="14" t="s">
        <v>1358</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549</v>
      </c>
      <c r="V7" s="2" t="s">
        <v>553</v>
      </c>
    </row>
    <row r="8" spans="3:22" x14ac:dyDescent="0.25">
      <c r="C8" s="16" t="s">
        <v>1113</v>
      </c>
      <c r="D8" s="14" t="s">
        <v>855</v>
      </c>
      <c r="E8" s="14" t="s">
        <v>862</v>
      </c>
      <c r="F8" s="17" t="s">
        <v>976</v>
      </c>
      <c r="G8" s="65" t="str">
        <f t="shared" si="0"/>
        <v>25</v>
      </c>
      <c r="H8" s="14" t="s">
        <v>1358</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550</v>
      </c>
      <c r="V8" s="35" t="b">
        <v>1</v>
      </c>
    </row>
    <row r="9" spans="3:22" x14ac:dyDescent="0.25">
      <c r="C9" s="16" t="s">
        <v>1101</v>
      </c>
      <c r="D9" s="14" t="s">
        <v>856</v>
      </c>
      <c r="E9" s="14" t="s">
        <v>863</v>
      </c>
      <c r="F9" s="302" t="s">
        <v>1617</v>
      </c>
      <c r="G9" s="65" t="str">
        <f t="shared" si="0"/>
        <v>34</v>
      </c>
      <c r="H9" s="14" t="s">
        <v>1358</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551</v>
      </c>
      <c r="V9" t="b">
        <v>1</v>
      </c>
    </row>
    <row r="10" spans="3:22" x14ac:dyDescent="0.25">
      <c r="C10" s="16" t="s">
        <v>1121</v>
      </c>
      <c r="D10" s="14" t="s">
        <v>857</v>
      </c>
      <c r="E10" s="14" t="s">
        <v>864</v>
      </c>
      <c r="F10" s="17" t="s">
        <v>969</v>
      </c>
      <c r="G10" s="65" t="str">
        <f t="shared" si="0"/>
        <v>26</v>
      </c>
      <c r="H10" s="14" t="s">
        <v>1358</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902</v>
      </c>
      <c r="F11" s="20"/>
      <c r="G11" s="65" t="str">
        <f t="shared" si="0"/>
        <v/>
      </c>
      <c r="P11" s="21"/>
      <c r="R11" s="21"/>
      <c r="U11" s="75" t="s">
        <v>552</v>
      </c>
      <c r="V11" s="75" t="s">
        <v>553</v>
      </c>
    </row>
    <row r="12" spans="3:22" x14ac:dyDescent="0.25">
      <c r="C12" s="14"/>
      <c r="D12" s="14"/>
      <c r="E12" s="14"/>
      <c r="F12" s="14"/>
      <c r="G12" s="65" t="str">
        <f t="shared" si="0"/>
        <v/>
      </c>
      <c r="P12" s="21"/>
      <c r="R12" s="21"/>
    </row>
    <row r="13" spans="3:22" x14ac:dyDescent="0.25">
      <c r="C13" s="22" t="s">
        <v>1110</v>
      </c>
      <c r="D13" s="15" t="s">
        <v>822</v>
      </c>
      <c r="E13" s="15" t="s">
        <v>823</v>
      </c>
      <c r="F13" s="23" t="s">
        <v>973</v>
      </c>
      <c r="G13" s="65" t="str">
        <f t="shared" si="0"/>
        <v>25</v>
      </c>
      <c r="H13" s="14" t="s">
        <v>1358</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1111</v>
      </c>
      <c r="D14" s="14" t="s">
        <v>824</v>
      </c>
      <c r="E14" s="14" t="s">
        <v>829</v>
      </c>
      <c r="F14" s="17" t="s">
        <v>972</v>
      </c>
      <c r="G14" s="65" t="str">
        <f t="shared" si="0"/>
        <v>25</v>
      </c>
      <c r="H14" s="14" t="s">
        <v>1358</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1112</v>
      </c>
      <c r="D15" s="14" t="s">
        <v>825</v>
      </c>
      <c r="E15" s="14" t="s">
        <v>830</v>
      </c>
      <c r="F15" s="17" t="s">
        <v>971</v>
      </c>
      <c r="G15" s="65" t="str">
        <f t="shared" si="0"/>
        <v>25</v>
      </c>
      <c r="H15" s="14" t="s">
        <v>1358</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1125</v>
      </c>
      <c r="D16" s="14" t="s">
        <v>826</v>
      </c>
      <c r="E16" s="14" t="s">
        <v>831</v>
      </c>
      <c r="F16" s="17" t="s">
        <v>957</v>
      </c>
      <c r="G16" s="65" t="str">
        <f t="shared" si="0"/>
        <v>27</v>
      </c>
      <c r="H16" s="14" t="s">
        <v>1358</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1124</v>
      </c>
      <c r="D17" s="14" t="s">
        <v>827</v>
      </c>
      <c r="E17" s="14" t="s">
        <v>832</v>
      </c>
      <c r="F17" s="17" t="s">
        <v>958</v>
      </c>
      <c r="G17" s="65" t="str">
        <f t="shared" si="0"/>
        <v>27</v>
      </c>
      <c r="H17" s="14" t="s">
        <v>1358</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1109</v>
      </c>
      <c r="D18" s="14" t="s">
        <v>828</v>
      </c>
      <c r="E18" s="14" t="s">
        <v>833</v>
      </c>
      <c r="F18" s="17" t="s">
        <v>974</v>
      </c>
      <c r="G18" s="65" t="str">
        <f t="shared" si="0"/>
        <v>25</v>
      </c>
      <c r="H18" s="14" t="s">
        <v>1358</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1100</v>
      </c>
      <c r="D19" s="14" t="s">
        <v>835</v>
      </c>
      <c r="E19" s="14" t="s">
        <v>834</v>
      </c>
      <c r="F19" s="302" t="s">
        <v>1618</v>
      </c>
      <c r="G19" s="65" t="str">
        <f t="shared" si="0"/>
        <v>34</v>
      </c>
      <c r="H19" s="14" t="s">
        <v>1358</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903</v>
      </c>
      <c r="F20" s="20"/>
      <c r="G20" s="65" t="str">
        <f t="shared" si="0"/>
        <v/>
      </c>
      <c r="P20" s="21"/>
      <c r="R20" s="21"/>
    </row>
    <row r="21" spans="3:19" x14ac:dyDescent="0.25">
      <c r="C21" s="14"/>
      <c r="D21" s="14"/>
      <c r="E21" s="14"/>
      <c r="F21" s="14"/>
      <c r="G21" s="65" t="str">
        <f t="shared" si="0"/>
        <v/>
      </c>
      <c r="P21" s="21"/>
      <c r="R21" s="21"/>
    </row>
    <row r="22" spans="3:19" x14ac:dyDescent="0.25">
      <c r="C22" s="22" t="s">
        <v>1128</v>
      </c>
      <c r="D22" s="15" t="s">
        <v>865</v>
      </c>
      <c r="E22" s="15" t="s">
        <v>873</v>
      </c>
      <c r="F22" s="23" t="s">
        <v>962</v>
      </c>
      <c r="G22" s="65" t="str">
        <f t="shared" si="0"/>
        <v>27</v>
      </c>
      <c r="H22" s="14" t="s">
        <v>1358</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1129</v>
      </c>
      <c r="D23" s="14" t="s">
        <v>866</v>
      </c>
      <c r="E23" s="14" t="s">
        <v>874</v>
      </c>
      <c r="F23" s="17" t="s">
        <v>961</v>
      </c>
      <c r="G23" s="65" t="str">
        <f t="shared" si="0"/>
        <v>27</v>
      </c>
      <c r="H23" s="14" t="s">
        <v>1358</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948</v>
      </c>
      <c r="D24" s="14" t="s">
        <v>867</v>
      </c>
      <c r="E24" s="14" t="s">
        <v>875</v>
      </c>
      <c r="F24" s="17" t="s">
        <v>978</v>
      </c>
      <c r="G24" s="65" t="str">
        <f t="shared" si="0"/>
        <v>25</v>
      </c>
      <c r="H24" s="14" t="s">
        <v>1358</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1600</v>
      </c>
      <c r="D25" s="14" t="s">
        <v>868</v>
      </c>
      <c r="E25" s="14" t="s">
        <v>876</v>
      </c>
      <c r="F25" s="302" t="s">
        <v>1601</v>
      </c>
      <c r="G25" s="65" t="str">
        <f t="shared" si="0"/>
        <v>34</v>
      </c>
      <c r="H25" s="14" t="s">
        <v>1358</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1115</v>
      </c>
      <c r="D26" s="14" t="s">
        <v>869</v>
      </c>
      <c r="E26" s="14" t="s">
        <v>877</v>
      </c>
      <c r="F26" s="17" t="s">
        <v>977</v>
      </c>
      <c r="G26" s="65" t="str">
        <f t="shared" si="0"/>
        <v>25</v>
      </c>
      <c r="H26" s="14" t="s">
        <v>1358</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1116</v>
      </c>
      <c r="D27" s="14" t="s">
        <v>870</v>
      </c>
      <c r="E27" s="14" t="s">
        <v>878</v>
      </c>
      <c r="F27" s="17" t="s">
        <v>966</v>
      </c>
      <c r="G27" s="65" t="str">
        <f t="shared" si="0"/>
        <v>26</v>
      </c>
      <c r="H27" s="14" t="s">
        <v>1358</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1117</v>
      </c>
      <c r="D28" s="14" t="s">
        <v>871</v>
      </c>
      <c r="E28" s="14" t="s">
        <v>879</v>
      </c>
      <c r="F28" s="17" t="s">
        <v>965</v>
      </c>
      <c r="G28" s="65" t="str">
        <f t="shared" si="0"/>
        <v>26</v>
      </c>
      <c r="H28" s="14" t="s">
        <v>1358</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1120</v>
      </c>
      <c r="D29" s="19" t="s">
        <v>872</v>
      </c>
      <c r="E29" s="19" t="s">
        <v>880</v>
      </c>
      <c r="F29" s="20" t="s">
        <v>970</v>
      </c>
      <c r="G29" s="65" t="str">
        <f t="shared" si="0"/>
        <v>26</v>
      </c>
      <c r="H29" s="14" t="s">
        <v>1358</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1099</v>
      </c>
      <c r="D31" s="15" t="s">
        <v>836</v>
      </c>
      <c r="E31" s="15" t="s">
        <v>844</v>
      </c>
      <c r="F31" s="305" t="s">
        <v>1619</v>
      </c>
      <c r="G31" s="65" t="str">
        <f t="shared" si="0"/>
        <v>34</v>
      </c>
      <c r="H31" s="14" t="s">
        <v>1358</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1123</v>
      </c>
      <c r="D32" s="14" t="s">
        <v>837</v>
      </c>
      <c r="E32" s="14" t="s">
        <v>845</v>
      </c>
      <c r="F32" s="17" t="s">
        <v>967</v>
      </c>
      <c r="G32" s="65" t="str">
        <f t="shared" si="0"/>
        <v>26</v>
      </c>
      <c r="H32" s="14" t="s">
        <v>1358</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1126</v>
      </c>
      <c r="D33" s="290" t="s">
        <v>1603</v>
      </c>
      <c r="E33" s="14" t="s">
        <v>846</v>
      </c>
      <c r="F33" s="17" t="s">
        <v>956</v>
      </c>
      <c r="G33" s="65" t="str">
        <f t="shared" si="0"/>
        <v>27</v>
      </c>
      <c r="H33" s="14" t="s">
        <v>1358</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1102</v>
      </c>
      <c r="D34" s="14" t="s">
        <v>838</v>
      </c>
      <c r="E34" s="14" t="s">
        <v>847</v>
      </c>
      <c r="F34" s="302" t="s">
        <v>1620</v>
      </c>
      <c r="G34" s="65" t="str">
        <f t="shared" si="0"/>
        <v>34</v>
      </c>
      <c r="H34" s="14" t="s">
        <v>1358</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1127</v>
      </c>
      <c r="D35" s="14" t="s">
        <v>839</v>
      </c>
      <c r="E35" s="14" t="s">
        <v>848</v>
      </c>
      <c r="F35" s="17" t="s">
        <v>955</v>
      </c>
      <c r="G35" s="65" t="str">
        <f t="shared" si="0"/>
        <v>27</v>
      </c>
      <c r="H35" s="14" t="s">
        <v>1358</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1122</v>
      </c>
      <c r="D36" s="14" t="s">
        <v>840</v>
      </c>
      <c r="E36" s="14" t="s">
        <v>849</v>
      </c>
      <c r="F36" s="17" t="s">
        <v>968</v>
      </c>
      <c r="G36" s="65" t="str">
        <f t="shared" si="0"/>
        <v>26</v>
      </c>
      <c r="H36" s="14" t="s">
        <v>1358</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1119</v>
      </c>
      <c r="D37" s="14" t="s">
        <v>841</v>
      </c>
      <c r="E37" s="14" t="s">
        <v>850</v>
      </c>
      <c r="F37" s="17" t="s">
        <v>963</v>
      </c>
      <c r="G37" s="65" t="str">
        <f t="shared" si="0"/>
        <v>26</v>
      </c>
      <c r="H37" s="14" t="s">
        <v>1358</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1118</v>
      </c>
      <c r="D38" s="19" t="s">
        <v>842</v>
      </c>
      <c r="E38" s="19" t="s">
        <v>843</v>
      </c>
      <c r="F38" s="20" t="s">
        <v>964</v>
      </c>
      <c r="G38" s="65" t="str">
        <f t="shared" si="0"/>
        <v>26</v>
      </c>
      <c r="H38" s="14" t="s">
        <v>1358</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1150</v>
      </c>
      <c r="D40" s="15" t="s">
        <v>851</v>
      </c>
      <c r="E40" s="15" t="s">
        <v>881</v>
      </c>
      <c r="F40" s="23" t="s">
        <v>985</v>
      </c>
      <c r="G40" s="65" t="str">
        <f t="shared" si="0"/>
        <v>28</v>
      </c>
      <c r="H40" s="14" t="s">
        <v>1358</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1149</v>
      </c>
      <c r="D41" s="14" t="s">
        <v>852</v>
      </c>
      <c r="E41" s="14" t="s">
        <v>882</v>
      </c>
      <c r="F41" s="17" t="s">
        <v>986</v>
      </c>
      <c r="G41" s="65" t="str">
        <f t="shared" si="0"/>
        <v>28</v>
      </c>
      <c r="H41" s="14" t="s">
        <v>1358</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949</v>
      </c>
      <c r="D42" s="14" t="s">
        <v>853</v>
      </c>
      <c r="E42" s="14" t="s">
        <v>883</v>
      </c>
      <c r="F42" s="302" t="s">
        <v>1621</v>
      </c>
      <c r="G42" s="65" t="str">
        <f t="shared" si="0"/>
        <v>35</v>
      </c>
      <c r="H42" s="14" t="s">
        <v>1358</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1137</v>
      </c>
      <c r="D43" s="14" t="s">
        <v>854</v>
      </c>
      <c r="E43" s="14" t="s">
        <v>884</v>
      </c>
      <c r="F43" s="17" t="s">
        <v>993</v>
      </c>
      <c r="G43" s="65" t="str">
        <f t="shared" si="0"/>
        <v>30</v>
      </c>
      <c r="H43" s="14" t="s">
        <v>1358</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1136</v>
      </c>
      <c r="D44" s="14" t="s">
        <v>855</v>
      </c>
      <c r="E44" s="14" t="s">
        <v>885</v>
      </c>
      <c r="F44" s="17" t="s">
        <v>994</v>
      </c>
      <c r="G44" s="65" t="str">
        <f t="shared" si="0"/>
        <v>30</v>
      </c>
      <c r="H44" s="14" t="s">
        <v>1358</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1103</v>
      </c>
      <c r="D45" s="14" t="s">
        <v>856</v>
      </c>
      <c r="E45" s="14" t="s">
        <v>886</v>
      </c>
      <c r="F45" s="302" t="s">
        <v>1606</v>
      </c>
      <c r="G45" s="65" t="str">
        <f t="shared" si="0"/>
        <v>35</v>
      </c>
      <c r="H45" s="14" t="s">
        <v>1358</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1142</v>
      </c>
      <c r="D46" s="14" t="s">
        <v>857</v>
      </c>
      <c r="E46" s="14" t="s">
        <v>887</v>
      </c>
      <c r="F46" s="17" t="s">
        <v>997</v>
      </c>
      <c r="G46" s="65" t="str">
        <f t="shared" si="0"/>
        <v>32</v>
      </c>
      <c r="H46" s="14" t="s">
        <v>1358</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904</v>
      </c>
      <c r="F47" s="20"/>
      <c r="G47" s="65" t="str">
        <f t="shared" si="0"/>
        <v/>
      </c>
      <c r="P47" s="21"/>
      <c r="R47" s="21"/>
    </row>
    <row r="48" spans="3:19" x14ac:dyDescent="0.25">
      <c r="C48" s="14"/>
      <c r="D48" s="14"/>
      <c r="E48" s="14"/>
      <c r="F48" s="14"/>
      <c r="G48" s="65" t="str">
        <f t="shared" si="0"/>
        <v/>
      </c>
      <c r="P48" s="21"/>
      <c r="R48" s="21"/>
    </row>
    <row r="49" spans="3:19" x14ac:dyDescent="0.25">
      <c r="C49" s="22" t="s">
        <v>1133</v>
      </c>
      <c r="D49" s="15" t="s">
        <v>822</v>
      </c>
      <c r="E49" s="15" t="s">
        <v>888</v>
      </c>
      <c r="F49" s="23" t="s">
        <v>987</v>
      </c>
      <c r="G49" s="65" t="str">
        <f t="shared" si="0"/>
        <v>30</v>
      </c>
      <c r="H49" s="14" t="s">
        <v>1358</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1134</v>
      </c>
      <c r="D50" s="14" t="s">
        <v>824</v>
      </c>
      <c r="E50" s="14" t="s">
        <v>889</v>
      </c>
      <c r="F50" s="17" t="s">
        <v>990</v>
      </c>
      <c r="G50" s="65" t="str">
        <f t="shared" si="0"/>
        <v>30</v>
      </c>
      <c r="H50" s="14" t="s">
        <v>1358</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1135</v>
      </c>
      <c r="D51" s="14" t="s">
        <v>825</v>
      </c>
      <c r="E51" s="14" t="s">
        <v>890</v>
      </c>
      <c r="F51" s="17" t="s">
        <v>989</v>
      </c>
      <c r="G51" s="65" t="str">
        <f t="shared" si="0"/>
        <v>30</v>
      </c>
      <c r="H51" s="14" t="s">
        <v>1358</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1144</v>
      </c>
      <c r="D52" s="14" t="s">
        <v>826</v>
      </c>
      <c r="E52" s="14" t="s">
        <v>891</v>
      </c>
      <c r="F52" s="17" t="s">
        <v>982</v>
      </c>
      <c r="G52" s="65" t="str">
        <f t="shared" si="0"/>
        <v>28</v>
      </c>
      <c r="H52" s="14" t="s">
        <v>1358</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1143</v>
      </c>
      <c r="D53" s="14" t="s">
        <v>827</v>
      </c>
      <c r="E53" s="14" t="s">
        <v>892</v>
      </c>
      <c r="F53" s="17" t="s">
        <v>981</v>
      </c>
      <c r="G53" s="65" t="str">
        <f t="shared" si="0"/>
        <v>28</v>
      </c>
      <c r="H53" s="14" t="s">
        <v>1358</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1132</v>
      </c>
      <c r="D54" s="14" t="s">
        <v>828</v>
      </c>
      <c r="E54" s="14" t="s">
        <v>893</v>
      </c>
      <c r="F54" s="17" t="s">
        <v>988</v>
      </c>
      <c r="G54" s="65" t="str">
        <f t="shared" si="0"/>
        <v>30</v>
      </c>
      <c r="H54" s="14" t="s">
        <v>1358</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1147</v>
      </c>
      <c r="D58" s="15" t="s">
        <v>865</v>
      </c>
      <c r="E58" s="15" t="s">
        <v>894</v>
      </c>
      <c r="F58" s="23" t="s">
        <v>984</v>
      </c>
      <c r="G58" s="65" t="str">
        <f t="shared" si="0"/>
        <v>28</v>
      </c>
      <c r="H58" s="14" t="s">
        <v>1358</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1148</v>
      </c>
      <c r="D59" s="14" t="s">
        <v>866</v>
      </c>
      <c r="E59" s="14" t="s">
        <v>895</v>
      </c>
      <c r="F59" s="17" t="s">
        <v>983</v>
      </c>
      <c r="G59" s="65" t="str">
        <f t="shared" si="0"/>
        <v>28</v>
      </c>
      <c r="H59" s="14" t="s">
        <v>1358</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950</v>
      </c>
      <c r="D60" s="14" t="s">
        <v>867</v>
      </c>
      <c r="E60" s="14" t="s">
        <v>896</v>
      </c>
      <c r="F60" s="17" t="s">
        <v>992</v>
      </c>
      <c r="G60" s="65" t="str">
        <f t="shared" si="0"/>
        <v>30</v>
      </c>
      <c r="H60" s="14" t="s">
        <v>1358</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1607</v>
      </c>
      <c r="D61" s="14" t="s">
        <v>868</v>
      </c>
      <c r="E61" s="14" t="s">
        <v>897</v>
      </c>
      <c r="F61" s="302" t="s">
        <v>1608</v>
      </c>
      <c r="G61" s="65" t="str">
        <f t="shared" si="0"/>
        <v>35</v>
      </c>
      <c r="H61" s="14" t="s">
        <v>1358</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1138</v>
      </c>
      <c r="D62" s="14" t="s">
        <v>869</v>
      </c>
      <c r="E62" s="14" t="s">
        <v>898</v>
      </c>
      <c r="F62" s="17" t="s">
        <v>991</v>
      </c>
      <c r="G62" s="65" t="str">
        <f t="shared" si="0"/>
        <v>30</v>
      </c>
      <c r="H62" s="14" t="s">
        <v>1358</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1139</v>
      </c>
      <c r="D63" s="14" t="s">
        <v>870</v>
      </c>
      <c r="E63" s="14" t="s">
        <v>899</v>
      </c>
      <c r="F63" s="17" t="s">
        <v>996</v>
      </c>
      <c r="G63" s="65" t="str">
        <f t="shared" si="0"/>
        <v>32</v>
      </c>
      <c r="H63" s="14" t="s">
        <v>1358</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1140</v>
      </c>
      <c r="D64" s="14" t="s">
        <v>871</v>
      </c>
      <c r="E64" s="14" t="s">
        <v>900</v>
      </c>
      <c r="F64" s="17" t="s">
        <v>995</v>
      </c>
      <c r="G64" s="65" t="str">
        <f t="shared" si="0"/>
        <v>32</v>
      </c>
      <c r="H64" s="14" t="s">
        <v>1358</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1141</v>
      </c>
      <c r="D65" s="19" t="s">
        <v>872</v>
      </c>
      <c r="E65" s="19" t="s">
        <v>901</v>
      </c>
      <c r="F65" s="20" t="s">
        <v>998</v>
      </c>
      <c r="G65" s="65" t="str">
        <f t="shared" si="0"/>
        <v>32</v>
      </c>
      <c r="H65" s="14" t="s">
        <v>1358</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1104</v>
      </c>
      <c r="D67" s="15" t="s">
        <v>836</v>
      </c>
      <c r="E67" s="15" t="s">
        <v>907</v>
      </c>
      <c r="F67" s="305" t="s">
        <v>1609</v>
      </c>
      <c r="G67" s="65" t="str">
        <f t="shared" si="0"/>
        <v>35</v>
      </c>
      <c r="H67" s="14" t="s">
        <v>1358</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908</v>
      </c>
      <c r="F68" s="17"/>
      <c r="G68" s="65" t="str">
        <f t="shared" si="0"/>
        <v/>
      </c>
      <c r="M68" s="21" t="str">
        <v>28</v>
      </c>
      <c r="P68" s="21">
        <v>9</v>
      </c>
      <c r="Q68" s="14">
        <f>COUNTIF(N67:N74,P68)</f>
        <v>2</v>
      </c>
      <c r="R68" s="21">
        <v>8.7999999999999989</v>
      </c>
      <c r="S68" s="14">
        <f>COUNTIF(O67:O74,R68)</f>
        <v>2</v>
      </c>
    </row>
    <row r="69" spans="3:19" x14ac:dyDescent="0.25">
      <c r="C69" s="16" t="s">
        <v>1145</v>
      </c>
      <c r="D69" s="290" t="s">
        <v>1603</v>
      </c>
      <c r="E69" s="14" t="s">
        <v>909</v>
      </c>
      <c r="F69" s="17" t="s">
        <v>980</v>
      </c>
      <c r="G69" s="65" t="str">
        <f t="shared" ref="G69:G110" si="1">IF(LEFT(F69,3)="2.5", MID(F69,7,2),LEFT(F69,2))</f>
        <v>28</v>
      </c>
      <c r="H69" s="14" t="s">
        <v>1358</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1105</v>
      </c>
      <c r="D70" s="14" t="s">
        <v>838</v>
      </c>
      <c r="E70" s="14" t="s">
        <v>910</v>
      </c>
      <c r="F70" s="302" t="s">
        <v>1610</v>
      </c>
      <c r="G70" s="65" t="str">
        <f t="shared" si="1"/>
        <v>35</v>
      </c>
      <c r="H70" s="14" t="s">
        <v>1358</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1146</v>
      </c>
      <c r="D71" s="14" t="s">
        <v>839</v>
      </c>
      <c r="E71" s="14" t="s">
        <v>911</v>
      </c>
      <c r="F71" s="17" t="s">
        <v>979</v>
      </c>
      <c r="G71" s="65" t="str">
        <f t="shared" si="1"/>
        <v>28</v>
      </c>
      <c r="H71" s="14" t="s">
        <v>1358</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1169</v>
      </c>
      <c r="D76" s="15" t="s">
        <v>851</v>
      </c>
      <c r="E76" s="15" t="s">
        <v>915</v>
      </c>
      <c r="F76" s="23" t="s">
        <v>1015</v>
      </c>
      <c r="G76" s="65" t="str">
        <f t="shared" si="1"/>
        <v>31</v>
      </c>
      <c r="H76" s="14" t="s">
        <v>1358</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1168</v>
      </c>
      <c r="D77" s="14" t="s">
        <v>852</v>
      </c>
      <c r="E77" s="14" t="s">
        <v>916</v>
      </c>
      <c r="F77" s="17" t="s">
        <v>1016</v>
      </c>
      <c r="G77" s="65" t="str">
        <f t="shared" si="1"/>
        <v>31</v>
      </c>
      <c r="H77" s="14" t="s">
        <v>1358</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951</v>
      </c>
      <c r="D78" s="14" t="s">
        <v>853</v>
      </c>
      <c r="E78" s="14" t="s">
        <v>917</v>
      </c>
      <c r="F78" s="302" t="s">
        <v>1622</v>
      </c>
      <c r="G78" s="65" t="str">
        <f t="shared" si="1"/>
        <v>36</v>
      </c>
      <c r="H78" s="14" t="s">
        <v>1358</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1156</v>
      </c>
      <c r="D79" s="14" t="s">
        <v>854</v>
      </c>
      <c r="E79" s="14" t="s">
        <v>918</v>
      </c>
      <c r="F79" s="17" t="s">
        <v>1005</v>
      </c>
      <c r="G79" s="65" t="str">
        <f t="shared" si="1"/>
        <v>33</v>
      </c>
      <c r="H79" s="14" t="s">
        <v>1358</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1155</v>
      </c>
      <c r="D80" s="14" t="s">
        <v>855</v>
      </c>
      <c r="E80" s="14" t="s">
        <v>919</v>
      </c>
      <c r="F80" s="17" t="s">
        <v>1006</v>
      </c>
      <c r="G80" s="65" t="str">
        <f t="shared" si="1"/>
        <v>33</v>
      </c>
      <c r="H80" s="14" t="s">
        <v>1358</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1106</v>
      </c>
      <c r="D81" s="14" t="s">
        <v>856</v>
      </c>
      <c r="E81" s="14" t="s">
        <v>920</v>
      </c>
      <c r="F81" s="302" t="s">
        <v>1623</v>
      </c>
      <c r="G81" s="65" t="str">
        <f t="shared" si="1"/>
        <v>36</v>
      </c>
      <c r="H81" s="14" t="s">
        <v>1358</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1161</v>
      </c>
      <c r="D82" s="14" t="s">
        <v>857</v>
      </c>
      <c r="E82" s="14" t="s">
        <v>921</v>
      </c>
      <c r="F82" s="17" t="s">
        <v>1010</v>
      </c>
      <c r="G82" s="65" t="str">
        <f t="shared" si="1"/>
        <v>29</v>
      </c>
      <c r="H82" s="14" t="s">
        <v>1358</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1152</v>
      </c>
      <c r="D85" s="15" t="s">
        <v>822</v>
      </c>
      <c r="E85" s="15" t="s">
        <v>923</v>
      </c>
      <c r="F85" s="23" t="s">
        <v>1001</v>
      </c>
      <c r="G85" s="65" t="str">
        <f t="shared" si="1"/>
        <v>33</v>
      </c>
      <c r="H85" s="14" t="s">
        <v>1358</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1153</v>
      </c>
      <c r="D86" s="14" t="s">
        <v>824</v>
      </c>
      <c r="E86" s="14" t="s">
        <v>924</v>
      </c>
      <c r="F86" s="17" t="s">
        <v>1000</v>
      </c>
      <c r="G86" s="65" t="str">
        <f t="shared" si="1"/>
        <v>33</v>
      </c>
      <c r="H86" s="14" t="s">
        <v>1358</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1154</v>
      </c>
      <c r="D87" s="14" t="s">
        <v>825</v>
      </c>
      <c r="E87" s="14" t="s">
        <v>925</v>
      </c>
      <c r="F87" s="17" t="s">
        <v>999</v>
      </c>
      <c r="G87" s="65" t="str">
        <f t="shared" si="1"/>
        <v>33</v>
      </c>
      <c r="H87" s="14" t="s">
        <v>1358</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1163</v>
      </c>
      <c r="D88" s="14" t="s">
        <v>826</v>
      </c>
      <c r="E88" s="14" t="s">
        <v>926</v>
      </c>
      <c r="F88" s="17" t="s">
        <v>1013</v>
      </c>
      <c r="G88" s="65" t="str">
        <f t="shared" si="1"/>
        <v>31</v>
      </c>
      <c r="H88" s="14" t="s">
        <v>1358</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1162</v>
      </c>
      <c r="D89" s="14" t="s">
        <v>827</v>
      </c>
      <c r="E89" s="14" t="s">
        <v>927</v>
      </c>
      <c r="F89" s="17" t="s">
        <v>1014</v>
      </c>
      <c r="G89" s="65" t="str">
        <f t="shared" si="1"/>
        <v>31</v>
      </c>
      <c r="H89" s="14" t="s">
        <v>1358</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1151</v>
      </c>
      <c r="D90" s="14" t="s">
        <v>828</v>
      </c>
      <c r="E90" s="14" t="s">
        <v>928</v>
      </c>
      <c r="F90" s="17" t="s">
        <v>1002</v>
      </c>
      <c r="G90" s="65" t="str">
        <f t="shared" si="1"/>
        <v>33</v>
      </c>
      <c r="H90" s="14" t="s">
        <v>1358</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1166</v>
      </c>
      <c r="D94" s="15" t="s">
        <v>865</v>
      </c>
      <c r="E94" s="15" t="s">
        <v>931</v>
      </c>
      <c r="F94" s="23" t="s">
        <v>1018</v>
      </c>
      <c r="G94" s="65" t="str">
        <f t="shared" si="1"/>
        <v>31</v>
      </c>
      <c r="H94" s="14" t="s">
        <v>1358</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1167</v>
      </c>
      <c r="D95" s="14" t="s">
        <v>866</v>
      </c>
      <c r="E95" s="14" t="s">
        <v>932</v>
      </c>
      <c r="F95" s="17" t="s">
        <v>1017</v>
      </c>
      <c r="G95" s="65" t="str">
        <f t="shared" si="1"/>
        <v>31</v>
      </c>
      <c r="H95" s="14" t="s">
        <v>1358</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952</v>
      </c>
      <c r="D96" s="14" t="s">
        <v>867</v>
      </c>
      <c r="E96" s="14" t="s">
        <v>933</v>
      </c>
      <c r="F96" s="17" t="s">
        <v>1004</v>
      </c>
      <c r="G96" s="65" t="str">
        <f t="shared" si="1"/>
        <v>33</v>
      </c>
      <c r="H96" s="14" t="s">
        <v>1358</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1613</v>
      </c>
      <c r="D97" s="14" t="s">
        <v>868</v>
      </c>
      <c r="E97" s="14" t="s">
        <v>934</v>
      </c>
      <c r="F97" s="302" t="s">
        <v>1614</v>
      </c>
      <c r="G97" s="65" t="str">
        <f t="shared" si="1"/>
        <v>36</v>
      </c>
      <c r="H97" s="14" t="s">
        <v>1358</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1157</v>
      </c>
      <c r="D98" s="14" t="s">
        <v>869</v>
      </c>
      <c r="E98" s="14" t="s">
        <v>935</v>
      </c>
      <c r="F98" s="17" t="s">
        <v>1003</v>
      </c>
      <c r="G98" s="65" t="str">
        <f t="shared" si="1"/>
        <v>33</v>
      </c>
      <c r="H98" s="14" t="s">
        <v>1358</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1158</v>
      </c>
      <c r="D99" s="14" t="s">
        <v>870</v>
      </c>
      <c r="E99" s="14" t="s">
        <v>936</v>
      </c>
      <c r="F99" s="17" t="s">
        <v>1008</v>
      </c>
      <c r="G99" s="65" t="str">
        <f t="shared" si="1"/>
        <v>29</v>
      </c>
      <c r="H99" s="14" t="s">
        <v>1358</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1159</v>
      </c>
      <c r="D100" s="14" t="s">
        <v>871</v>
      </c>
      <c r="E100" s="14" t="s">
        <v>937</v>
      </c>
      <c r="F100" s="17" t="s">
        <v>1007</v>
      </c>
      <c r="G100" s="65" t="str">
        <f t="shared" si="1"/>
        <v>29</v>
      </c>
      <c r="H100" s="14" t="s">
        <v>1358</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1160</v>
      </c>
      <c r="D101" s="19" t="s">
        <v>872</v>
      </c>
      <c r="E101" s="19" t="s">
        <v>938</v>
      </c>
      <c r="F101" s="20" t="s">
        <v>1009</v>
      </c>
      <c r="G101" s="65" t="str">
        <f t="shared" si="1"/>
        <v>29</v>
      </c>
      <c r="H101" s="14" t="s">
        <v>1358</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1107</v>
      </c>
      <c r="D103" s="15" t="s">
        <v>836</v>
      </c>
      <c r="E103" s="15" t="s">
        <v>939</v>
      </c>
      <c r="F103" s="305" t="s">
        <v>1615</v>
      </c>
      <c r="G103" s="65" t="str">
        <f t="shared" si="1"/>
        <v>36</v>
      </c>
      <c r="H103" s="14" t="s">
        <v>1358</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940</v>
      </c>
      <c r="F104" s="17"/>
      <c r="G104" s="65" t="str">
        <f t="shared" si="1"/>
        <v/>
      </c>
      <c r="M104" s="21" t="str">
        <v>31</v>
      </c>
      <c r="P104" s="21">
        <v>9</v>
      </c>
      <c r="Q104" s="14">
        <f>COUNTIF(N103:N110,P104)</f>
        <v>2</v>
      </c>
      <c r="R104" s="21">
        <v>8.7999999999999989</v>
      </c>
      <c r="S104" s="14">
        <f>COUNTIF(O104:O111,R104)</f>
        <v>2</v>
      </c>
    </row>
    <row r="105" spans="3:19" x14ac:dyDescent="0.25">
      <c r="C105" s="16" t="s">
        <v>1164</v>
      </c>
      <c r="D105" s="290" t="s">
        <v>1603</v>
      </c>
      <c r="E105" s="14" t="s">
        <v>941</v>
      </c>
      <c r="F105" s="17" t="s">
        <v>1012</v>
      </c>
      <c r="G105" s="65" t="str">
        <f t="shared" si="1"/>
        <v>31</v>
      </c>
      <c r="H105" s="14" t="s">
        <v>1358</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1108</v>
      </c>
      <c r="D106" s="14" t="s">
        <v>838</v>
      </c>
      <c r="E106" s="14" t="s">
        <v>942</v>
      </c>
      <c r="F106" s="302" t="s">
        <v>1624</v>
      </c>
      <c r="G106" s="65" t="str">
        <f t="shared" si="1"/>
        <v>36</v>
      </c>
      <c r="H106" s="14" t="s">
        <v>1358</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1165</v>
      </c>
      <c r="D107" s="14" t="s">
        <v>839</v>
      </c>
      <c r="E107" s="14" t="s">
        <v>943</v>
      </c>
      <c r="F107" s="17" t="s">
        <v>1011</v>
      </c>
      <c r="G107" s="65" t="str">
        <f t="shared" si="1"/>
        <v>31</v>
      </c>
      <c r="H107" s="14" t="s">
        <v>1358</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1356</v>
      </c>
      <c r="D112" s="14"/>
      <c r="E112" s="14"/>
      <c r="F112" s="14"/>
      <c r="G112" s="65"/>
    </row>
    <row r="113" spans="3:16" ht="18.75" x14ac:dyDescent="0.25">
      <c r="C113" s="14" t="s">
        <v>1098</v>
      </c>
      <c r="D113" s="13"/>
      <c r="E113" s="13"/>
      <c r="F113" s="14" t="s">
        <v>954</v>
      </c>
    </row>
    <row r="114" spans="3:16" x14ac:dyDescent="0.25">
      <c r="C114" s="14" t="s">
        <v>1098</v>
      </c>
      <c r="D114" s="14"/>
      <c r="E114" s="14"/>
      <c r="F114" s="14" t="s">
        <v>1086</v>
      </c>
      <c r="G114" s="65"/>
    </row>
    <row r="115" spans="3:16" x14ac:dyDescent="0.25">
      <c r="C115" s="14" t="s">
        <v>1098</v>
      </c>
      <c r="D115" s="14"/>
      <c r="E115" s="14"/>
      <c r="F115" s="14" t="s">
        <v>1170</v>
      </c>
      <c r="G115" s="65"/>
    </row>
    <row r="116" spans="3:16" ht="18.75" x14ac:dyDescent="0.25">
      <c r="C116" s="14" t="s">
        <v>1098</v>
      </c>
      <c r="D116" s="14"/>
      <c r="E116" s="14"/>
      <c r="F116" s="14" t="s">
        <v>1171</v>
      </c>
      <c r="G116" s="65"/>
      <c r="M116" s="105" t="s">
        <v>1400</v>
      </c>
      <c r="P116" s="21"/>
    </row>
    <row r="117" spans="3:16" ht="18.75" x14ac:dyDescent="0.3">
      <c r="C117" s="14" t="s">
        <v>1098</v>
      </c>
      <c r="D117" s="14"/>
      <c r="E117" s="14"/>
      <c r="F117" s="14" t="s">
        <v>1172</v>
      </c>
      <c r="G117" s="65"/>
      <c r="M117" s="106"/>
      <c r="N117" s="139" t="s">
        <v>1358</v>
      </c>
      <c r="O117" s="127" t="s">
        <v>1397</v>
      </c>
      <c r="P117" s="21"/>
    </row>
    <row r="118" spans="3:16" ht="18.75" x14ac:dyDescent="0.25">
      <c r="C118" s="14" t="s">
        <v>1098</v>
      </c>
      <c r="D118" s="14"/>
      <c r="E118" s="14"/>
      <c r="F118" s="14" t="s">
        <v>1087</v>
      </c>
      <c r="G118" s="65"/>
      <c r="N118" s="124" cm="1">
        <f t="array" ref="N118:N119">_xlfn._xlws.SORT(_xlfn._xlws.FILTER(_xlfn.UNIQUE($N$4:$N$113),_xlfn.UNIQUE($N$4:$N$113)&lt;&gt;""))</f>
        <v>8</v>
      </c>
      <c r="O118" s="125">
        <f>COUNTIFS($N$4:$N$113,"=" &amp; N118,$H$4:$H$113,"red")</f>
        <v>10</v>
      </c>
      <c r="P118" s="21"/>
    </row>
    <row r="119" spans="3:16" ht="18.75" x14ac:dyDescent="0.25">
      <c r="C119" s="14" t="s">
        <v>1098</v>
      </c>
      <c r="D119" s="14"/>
      <c r="E119" s="14"/>
      <c r="F119" s="14" t="s">
        <v>1088</v>
      </c>
      <c r="G119" s="65"/>
      <c r="M119" s="13"/>
      <c r="N119" s="120">
        <v>9</v>
      </c>
      <c r="O119" s="121">
        <f>COUNTIFS($N$4:$N$113,"=" &amp; N119,$H$4:$H$113,"red")</f>
        <v>70</v>
      </c>
      <c r="P119" s="21"/>
    </row>
    <row r="120" spans="3:16" ht="18.75" x14ac:dyDescent="0.25">
      <c r="C120" s="14" t="s">
        <v>1098</v>
      </c>
      <c r="D120" s="14"/>
      <c r="E120" s="14"/>
      <c r="F120" s="14" t="s">
        <v>1089</v>
      </c>
      <c r="G120" s="65"/>
      <c r="M120" s="13"/>
      <c r="N120" s="118"/>
      <c r="O120" s="119">
        <f t="shared" ref="O120" si="2">COUNTIFS($N$4:$N$113,"=" &amp; N120,$H$4:$H$113,"grn")</f>
        <v>0</v>
      </c>
      <c r="P120" s="21"/>
    </row>
    <row r="121" spans="3:16" ht="18.75" x14ac:dyDescent="0.25">
      <c r="C121" s="14" t="s">
        <v>406</v>
      </c>
      <c r="D121" s="14"/>
      <c r="E121" s="14"/>
      <c r="F121" s="14" t="s">
        <v>1090</v>
      </c>
      <c r="G121" s="65"/>
      <c r="M121" s="13"/>
      <c r="N121" s="113"/>
      <c r="O121" s="114">
        <f t="shared" ref="O121" si="3">COUNTIFS($N$4:$N$113,"=" &amp; N121,$H$4:$H$113,"blu")</f>
        <v>0</v>
      </c>
      <c r="P121" s="21"/>
    </row>
    <row r="122" spans="3:16" ht="18.75" x14ac:dyDescent="0.25">
      <c r="C122" s="14" t="s">
        <v>406</v>
      </c>
      <c r="D122" s="14"/>
      <c r="E122" s="14"/>
      <c r="F122" s="14" t="s">
        <v>1091</v>
      </c>
      <c r="M122" s="13"/>
      <c r="N122" s="110"/>
      <c r="O122" s="127"/>
      <c r="P122" s="21"/>
    </row>
    <row r="123" spans="3:16" ht="18.75" x14ac:dyDescent="0.25">
      <c r="C123" s="14" t="s">
        <v>406</v>
      </c>
      <c r="D123" s="14"/>
      <c r="E123" s="14"/>
      <c r="F123" s="14" t="s">
        <v>1092</v>
      </c>
      <c r="G123" s="65"/>
      <c r="N123" s="116"/>
      <c r="O123" s="117"/>
      <c r="P123" s="21"/>
    </row>
    <row r="124" spans="3:16" ht="18.75" x14ac:dyDescent="0.25">
      <c r="C124" s="14" t="s">
        <v>406</v>
      </c>
      <c r="D124" s="14"/>
      <c r="E124" s="14"/>
      <c r="F124" s="14" t="s">
        <v>1093</v>
      </c>
      <c r="G124" s="65"/>
      <c r="M124" s="13"/>
      <c r="N124" s="118"/>
      <c r="O124" s="119"/>
      <c r="P124" s="21"/>
    </row>
    <row r="125" spans="3:16" ht="18.75" x14ac:dyDescent="0.25">
      <c r="C125" s="14" t="s">
        <v>406</v>
      </c>
      <c r="D125" s="14"/>
      <c r="E125" s="14"/>
      <c r="F125" s="14" t="s">
        <v>1094</v>
      </c>
      <c r="G125" s="65"/>
      <c r="M125" s="13"/>
      <c r="N125" s="118"/>
      <c r="O125" s="119"/>
      <c r="P125" s="21"/>
    </row>
    <row r="126" spans="3:16" ht="18.75" x14ac:dyDescent="0.25">
      <c r="C126" s="14" t="s">
        <v>406</v>
      </c>
      <c r="D126" s="14"/>
      <c r="E126" s="14"/>
      <c r="F126" s="14" t="s">
        <v>1095</v>
      </c>
      <c r="G126" s="65"/>
      <c r="M126" s="13"/>
      <c r="N126" s="113"/>
      <c r="O126" s="114"/>
      <c r="P126" s="21"/>
    </row>
    <row r="127" spans="3:16" ht="18.75" x14ac:dyDescent="0.25">
      <c r="C127" s="14" t="s">
        <v>406</v>
      </c>
      <c r="D127" s="14"/>
      <c r="E127" s="14"/>
      <c r="F127" s="14" t="s">
        <v>1096</v>
      </c>
      <c r="G127" s="65"/>
      <c r="M127" s="13"/>
      <c r="N127" s="139" t="s">
        <v>1358</v>
      </c>
      <c r="O127" s="127" t="s">
        <v>1398</v>
      </c>
      <c r="P127" s="21"/>
    </row>
    <row r="128" spans="3:16" ht="18.75" x14ac:dyDescent="0.25">
      <c r="C128" s="14" t="s">
        <v>406</v>
      </c>
      <c r="D128" s="14"/>
      <c r="E128" s="14"/>
      <c r="F128" s="14" t="s">
        <v>1097</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1085</v>
      </c>
      <c r="E142" s="14" t="s">
        <v>902</v>
      </c>
      <c r="F142" s="14"/>
    </row>
    <row r="143" spans="3:16" x14ac:dyDescent="0.25">
      <c r="C143" s="14"/>
      <c r="D143" s="14"/>
      <c r="E143" s="14" t="s">
        <v>903</v>
      </c>
      <c r="F143" s="14"/>
    </row>
    <row r="144" spans="3:16" x14ac:dyDescent="0.25">
      <c r="C144" s="14"/>
      <c r="D144" s="14"/>
      <c r="E144" s="14" t="s">
        <v>904</v>
      </c>
      <c r="F144" s="14"/>
    </row>
    <row r="145" spans="3:6" x14ac:dyDescent="0.25">
      <c r="C145" s="14"/>
      <c r="D145" s="14"/>
      <c r="E145" s="14" t="s">
        <v>905</v>
      </c>
      <c r="F145" s="14"/>
    </row>
    <row r="146" spans="3:6" x14ac:dyDescent="0.25">
      <c r="C146" s="14"/>
      <c r="D146" s="14"/>
      <c r="E146" s="14" t="s">
        <v>906</v>
      </c>
      <c r="F146" s="14"/>
    </row>
    <row r="147" spans="3:6" x14ac:dyDescent="0.25">
      <c r="C147" s="14"/>
      <c r="D147" s="14"/>
      <c r="E147" s="14" t="s">
        <v>908</v>
      </c>
      <c r="F147" s="14"/>
    </row>
    <row r="148" spans="3:6" x14ac:dyDescent="0.25">
      <c r="C148" s="14"/>
      <c r="D148" s="14"/>
      <c r="E148" s="14" t="s">
        <v>912</v>
      </c>
      <c r="F148" s="14"/>
    </row>
    <row r="149" spans="3:6" x14ac:dyDescent="0.25">
      <c r="C149" s="14"/>
      <c r="D149" s="14"/>
      <c r="E149" s="14" t="s">
        <v>913</v>
      </c>
      <c r="F149" s="14"/>
    </row>
    <row r="150" spans="3:6" x14ac:dyDescent="0.25">
      <c r="C150" s="14"/>
      <c r="D150" s="14"/>
      <c r="E150" s="14" t="s">
        <v>914</v>
      </c>
      <c r="F150" s="14"/>
    </row>
    <row r="151" spans="3:6" x14ac:dyDescent="0.25">
      <c r="C151" s="14"/>
      <c r="D151" s="14"/>
      <c r="E151" s="14" t="s">
        <v>922</v>
      </c>
      <c r="F151" s="14"/>
    </row>
    <row r="152" spans="3:6" x14ac:dyDescent="0.25">
      <c r="C152" s="14"/>
      <c r="D152" s="14"/>
      <c r="E152" s="14" t="s">
        <v>929</v>
      </c>
      <c r="F152" s="14"/>
    </row>
    <row r="153" spans="3:6" x14ac:dyDescent="0.25">
      <c r="C153" s="14"/>
      <c r="D153" s="14"/>
      <c r="E153" s="14" t="s">
        <v>930</v>
      </c>
      <c r="F153" s="14"/>
    </row>
    <row r="154" spans="3:6" x14ac:dyDescent="0.25">
      <c r="C154" s="14"/>
      <c r="D154" s="14"/>
      <c r="E154" s="14" t="s">
        <v>940</v>
      </c>
      <c r="F154" s="14"/>
    </row>
    <row r="155" spans="3:6" x14ac:dyDescent="0.25">
      <c r="C155" s="14"/>
      <c r="D155" s="14"/>
      <c r="E155" s="14" t="s">
        <v>944</v>
      </c>
      <c r="F155" s="14"/>
    </row>
    <row r="156" spans="3:6" x14ac:dyDescent="0.25">
      <c r="C156" s="14"/>
      <c r="D156" s="14"/>
      <c r="E156" s="14" t="s">
        <v>945</v>
      </c>
      <c r="F156" s="14"/>
    </row>
    <row r="157" spans="3:6" x14ac:dyDescent="0.25">
      <c r="C157" s="14"/>
      <c r="D157" s="14"/>
      <c r="E157" s="14" t="s">
        <v>946</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5">
    <mergeCell ref="C2:F2"/>
    <mergeCell ref="I2:K2"/>
    <mergeCell ref="M1:M3"/>
    <mergeCell ref="H1:H3"/>
    <mergeCell ref="L1:L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3" customWidth="1"/>
    <col min="4" max="4" width="24" hidden="1" customWidth="1"/>
    <col min="5" max="5" width="6.7109375" hidden="1" customWidth="1"/>
    <col min="6" max="6" width="36.85546875" style="163" customWidth="1"/>
    <col min="7" max="7" width="6.7109375" style="163" customWidth="1"/>
    <col min="8" max="8" width="9.140625" style="163" customWidth="1"/>
    <col min="9" max="9" width="9.140625" style="163"/>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350" t="s">
        <v>953</v>
      </c>
      <c r="C1" s="350"/>
      <c r="D1" s="350"/>
      <c r="E1" s="350"/>
      <c r="H1" s="163">
        <f>'DCB - Mag - Mirror'!N1</f>
        <v>0</v>
      </c>
      <c r="I1" s="163">
        <f>'DCB - Mag - Mirror'!O1</f>
        <v>0</v>
      </c>
    </row>
    <row r="2" spans="1:13" ht="21" customHeight="1" x14ac:dyDescent="0.25">
      <c r="A2" t="str">
        <f>'DCB - Mag - Mirror'!C2</f>
        <v>DCB - Mag - Mirror</v>
      </c>
      <c r="C2" s="163">
        <f>'DCB - Mag - Mirror'!E2</f>
        <v>0</v>
      </c>
      <c r="D2">
        <f>'DCB - Mag - Mirror'!F2</f>
        <v>0</v>
      </c>
      <c r="E2">
        <f>'DCB - Mag - Mirror'!L2</f>
        <v>0</v>
      </c>
      <c r="H2" s="163" t="str">
        <f>'DCB - Mag - Mirror'!N2</f>
        <v>A-top</v>
      </c>
      <c r="I2" s="163" t="str">
        <f>'DCB - Mag - Mirror'!O2</f>
        <v>C-bot</v>
      </c>
      <c r="K2" s="339" t="s">
        <v>1389</v>
      </c>
      <c r="L2" s="339"/>
      <c r="M2" s="339"/>
    </row>
    <row r="3" spans="1:13" s="56" customFormat="1" ht="19.5" customHeight="1" x14ac:dyDescent="0.25">
      <c r="A3" s="56" t="str">
        <f>'DCB - Mag - Mirror'!C3</f>
        <v>LVR Name</v>
      </c>
      <c r="B3" s="21" t="s">
        <v>1430</v>
      </c>
      <c r="C3" s="167" t="s">
        <v>1429</v>
      </c>
      <c r="D3" s="56" t="str">
        <f>'DCB - Mag - Mirror'!F3</f>
        <v>LVR ID - Connector - Pin</v>
      </c>
      <c r="E3" s="56">
        <f>'DCB - Mag - Mirror'!L3</f>
        <v>0</v>
      </c>
      <c r="F3" s="167" t="s">
        <v>1431</v>
      </c>
      <c r="G3" s="167"/>
      <c r="H3" s="167" t="str">
        <f>'DCB - Mag - Mirror'!N3</f>
        <v>L (m)</v>
      </c>
      <c r="I3" s="167" t="str">
        <f>'DCB - Mag - Mirror'!O3</f>
        <v>L (m)</v>
      </c>
      <c r="K3" s="14"/>
      <c r="L3" s="14"/>
      <c r="M3" s="14"/>
    </row>
    <row r="4" spans="1:13" ht="45" customHeight="1" x14ac:dyDescent="0.25">
      <c r="A4" t="str">
        <f>'DCB - Mag - Mirror'!C4</f>
        <v>DCB_7_alpha_b_P/N</v>
      </c>
      <c r="B4" s="14" t="str">
        <f t="shared" ref="B4:B67" si="0">IF(ISNUMBER(SEARCH("_P/N",A4)),SUBSTITUTE(A4,"_P/N",""),"")</f>
        <v>DCB_7_alpha_b</v>
      </c>
      <c r="C4" s="163" t="str">
        <f>'DCB - Mag - Mirror'!E4</f>
        <v>P20 - 1/9</v>
      </c>
      <c r="D4" t="str">
        <f>'DCB - Mag - Mirror'!F4</f>
        <v>27 - J13 - 8/7</v>
      </c>
      <c r="E4" t="str">
        <f>'DCB - Mag - Mirror'!L4</f>
        <v>1a</v>
      </c>
      <c r="F4" s="163" t="str">
        <f>CONCATENATE(IF(ISNUMBER(SEARCH("2.5V:",D4)),SUBSTITUTE(D4,"2.5V:",""),D4),"   ",E4)</f>
        <v>27 - J13 - 8/7   1a</v>
      </c>
      <c r="H4" s="163">
        <f>'DCB - Mag - Mirror'!N4</f>
        <v>9</v>
      </c>
      <c r="I4" s="163">
        <f>'DCB - Mag - Mirror'!O4</f>
        <v>8.7999999999999989</v>
      </c>
      <c r="K4" s="70"/>
    </row>
    <row r="5" spans="1:13" ht="45" customHeight="1" x14ac:dyDescent="0.25">
      <c r="A5" t="str">
        <f>'DCB - Mag - Mirror'!C5</f>
        <v>DCB_7_alpha_b_P/N_S</v>
      </c>
      <c r="B5" s="14" t="str">
        <f t="shared" si="0"/>
        <v>DCB_7_alpha_b_S</v>
      </c>
      <c r="C5" s="163" t="str">
        <f>'DCB - Mag - Mirror'!E5</f>
        <v>P20 - 2/10</v>
      </c>
      <c r="D5" t="str">
        <f>'DCB - Mag - Mirror'!F5</f>
        <v>27 - J13 - 6/5</v>
      </c>
      <c r="E5" t="str">
        <f>'DCB - Mag - Mirror'!L5</f>
        <v>1a</v>
      </c>
      <c r="F5" s="163" t="str">
        <f t="shared" ref="F5:F67" si="1">CONCATENATE(IF(ISNUMBER(SEARCH("2.5V:",D5)),SUBSTITUTE(D5,"2.5V:",""),D5),"   ",E5)</f>
        <v>27 - J13 - 6/5   1a</v>
      </c>
      <c r="H5" s="163">
        <f>'DCB - Mag - Mirror'!N5</f>
        <v>9</v>
      </c>
      <c r="I5" s="163">
        <f>'DCB - Mag - Mirror'!O5</f>
        <v>8.7999999999999989</v>
      </c>
      <c r="K5" s="70"/>
    </row>
    <row r="6" spans="1:13" ht="45" customHeight="1" x14ac:dyDescent="0.25">
      <c r="A6" t="str">
        <f>'DCB - Mag - Mirror'!C6</f>
        <v>DCB_6_7_alpha_b_25_P/N</v>
      </c>
      <c r="B6" s="14" t="str">
        <f t="shared" si="0"/>
        <v>DCB_6_7_alpha_b_25</v>
      </c>
      <c r="C6" s="163" t="str">
        <f>'DCB - Mag - Mirror'!E6</f>
        <v>P20 - 3/11</v>
      </c>
      <c r="D6" t="str">
        <f>'DCB - Mag - Mirror'!F6</f>
        <v>2.5V: 34 - J13 - 8/7</v>
      </c>
      <c r="E6" t="str">
        <f>'DCB - Mag - Mirror'!L6</f>
        <v>1a</v>
      </c>
      <c r="F6" s="163" t="str">
        <f t="shared" si="1"/>
        <v xml:space="preserve"> 34 - J13 - 8/7   1a</v>
      </c>
      <c r="H6" s="163">
        <f>'DCB - Mag - Mirror'!N6</f>
        <v>9</v>
      </c>
      <c r="I6" s="163">
        <f>'DCB - Mag - Mirror'!O6</f>
        <v>8.7999999999999989</v>
      </c>
      <c r="K6" s="70"/>
    </row>
    <row r="7" spans="1:13" ht="45" customHeight="1" x14ac:dyDescent="0.25">
      <c r="A7" t="str">
        <f>'DCB - Mag - Mirror'!C7</f>
        <v>DCB_8_alpha_b_P/N</v>
      </c>
      <c r="B7" s="14" t="str">
        <f t="shared" si="0"/>
        <v>DCB_8_alpha_b</v>
      </c>
      <c r="C7" s="163" t="str">
        <f>'DCB - Mag - Mirror'!E7</f>
        <v>P20 - 4/12</v>
      </c>
      <c r="D7" t="str">
        <f>'DCB - Mag - Mirror'!F7</f>
        <v>25 - J13 - 4/3</v>
      </c>
      <c r="E7" t="str">
        <f>'DCB - Mag - Mirror'!L7</f>
        <v>1a</v>
      </c>
      <c r="F7" s="163" t="str">
        <f t="shared" si="1"/>
        <v>25 - J13 - 4/3   1a</v>
      </c>
      <c r="H7" s="163">
        <f>'DCB - Mag - Mirror'!N7</f>
        <v>9</v>
      </c>
      <c r="I7" s="163">
        <f>'DCB - Mag - Mirror'!O7</f>
        <v>8.7999999999999989</v>
      </c>
      <c r="K7" s="70"/>
    </row>
    <row r="8" spans="1:13" ht="45" customHeight="1" x14ac:dyDescent="0.25">
      <c r="A8" t="str">
        <f>'DCB - Mag - Mirror'!C8</f>
        <v>DCB_8_alpha_b_P/N_S</v>
      </c>
      <c r="B8" s="14" t="str">
        <f t="shared" si="0"/>
        <v>DCB_8_alpha_b_S</v>
      </c>
      <c r="C8" s="163" t="str">
        <f>'DCB - Mag - Mirror'!E8</f>
        <v>P20 - 5/13</v>
      </c>
      <c r="D8" t="str">
        <f>'DCB - Mag - Mirror'!F8</f>
        <v xml:space="preserve">25 - J13 - 2/1 </v>
      </c>
      <c r="E8" t="str">
        <f>'DCB - Mag - Mirror'!L8</f>
        <v>1a</v>
      </c>
      <c r="F8" s="163" t="str">
        <f t="shared" si="1"/>
        <v>25 - J13 - 2/1    1a</v>
      </c>
      <c r="H8" s="163">
        <f>'DCB - Mag - Mirror'!N8</f>
        <v>9</v>
      </c>
      <c r="I8" s="163">
        <f>'DCB - Mag - Mirror'!O8</f>
        <v>8.7999999999999989</v>
      </c>
      <c r="K8" s="70"/>
    </row>
    <row r="9" spans="1:13" ht="45" customHeight="1" x14ac:dyDescent="0.25">
      <c r="A9" t="str">
        <f>'DCB - Mag - Mirror'!C9</f>
        <v>DCB_10_11_alpha_b_25_P/N</v>
      </c>
      <c r="B9" s="14" t="str">
        <f t="shared" si="0"/>
        <v>DCB_10_11_alpha_b_25</v>
      </c>
      <c r="C9" s="163" t="str">
        <f>'DCB - Mag - Mirror'!E9</f>
        <v>P20 - 6/14</v>
      </c>
      <c r="D9" t="str">
        <f>'DCB - Mag - Mirror'!F9</f>
        <v>2.5V: 34 - J12 - 6/5</v>
      </c>
      <c r="E9" t="str">
        <f>'DCB - Mag - Mirror'!L9</f>
        <v>1a</v>
      </c>
      <c r="F9" s="163" t="str">
        <f t="shared" si="1"/>
        <v xml:space="preserve"> 34 - J12 - 6/5   1a</v>
      </c>
      <c r="H9" s="163">
        <f>'DCB - Mag - Mirror'!N9</f>
        <v>9</v>
      </c>
      <c r="I9" s="163">
        <f>'DCB - Mag - Mirror'!O9</f>
        <v>8.7999999999999989</v>
      </c>
      <c r="K9" s="70"/>
    </row>
    <row r="10" spans="1:13" ht="45" customHeight="1" x14ac:dyDescent="0.25">
      <c r="A10" t="str">
        <f>'DCB - Mag - Mirror'!C10</f>
        <v>DCB_11_alpha_b_P/N</v>
      </c>
      <c r="B10" s="14" t="str">
        <f t="shared" si="0"/>
        <v>DCB_11_alpha_b</v>
      </c>
      <c r="C10" s="163" t="str">
        <f>'DCB - Mag - Mirror'!E10</f>
        <v>P20 - 7/15</v>
      </c>
      <c r="D10" t="str">
        <f>'DCB - Mag - Mirror'!F10</f>
        <v>26 - J13 - 4/3</v>
      </c>
      <c r="E10" t="str">
        <f>'DCB - Mag - Mirror'!L10</f>
        <v>1a</v>
      </c>
      <c r="F10" s="163" t="str">
        <f t="shared" si="1"/>
        <v>26 - J13 - 4/3   1a</v>
      </c>
      <c r="H10" s="163">
        <f>'DCB - Mag - Mirror'!N10</f>
        <v>9</v>
      </c>
      <c r="I10" s="163">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3" t="str">
        <f>'DCB - Mag - Mirror'!E13</f>
        <v>P21 - 1/9</v>
      </c>
      <c r="D13" t="str">
        <f>'DCB - Mag - Mirror'!F13</f>
        <v>25 - J12 - 4/3</v>
      </c>
      <c r="E13" t="str">
        <f>'DCB - Mag - Mirror'!L13</f>
        <v>1a</v>
      </c>
      <c r="F13" s="163" t="str">
        <f t="shared" si="1"/>
        <v>25 - J12 - 4/3   1a</v>
      </c>
      <c r="H13" s="163">
        <f>'DCB - Mag - Mirror'!N13</f>
        <v>9</v>
      </c>
      <c r="I13" s="163">
        <f>'DCB - Mag - Mirror'!O13</f>
        <v>8.7999999999999989</v>
      </c>
      <c r="K13" s="70"/>
    </row>
    <row r="14" spans="1:13" ht="45" customHeight="1" x14ac:dyDescent="0.25">
      <c r="A14" t="str">
        <f>'DCB - Mag - Mirror'!C14</f>
        <v>DCB_1_alpha_b_P/N_S</v>
      </c>
      <c r="B14" s="14" t="str">
        <f t="shared" si="0"/>
        <v>DCB_1_alpha_b_S</v>
      </c>
      <c r="C14" s="163" t="str">
        <f>'DCB - Mag - Mirror'!E14</f>
        <v>P21 - 2/10</v>
      </c>
      <c r="D14" t="str">
        <f>'DCB - Mag - Mirror'!F14</f>
        <v>25 - J12 - 6/5</v>
      </c>
      <c r="E14" t="str">
        <f>'DCB - Mag - Mirror'!L14</f>
        <v>1a</v>
      </c>
      <c r="F14" s="163" t="str">
        <f t="shared" si="1"/>
        <v>25 - J12 - 6/5   1a</v>
      </c>
      <c r="H14" s="163">
        <f>'DCB - Mag - Mirror'!N14</f>
        <v>9</v>
      </c>
      <c r="I14" s="163">
        <f>'DCB - Mag - Mirror'!O14</f>
        <v>8.7999999999999989</v>
      </c>
      <c r="K14" s="70"/>
    </row>
    <row r="15" spans="1:13" ht="45" customHeight="1" x14ac:dyDescent="0.25">
      <c r="A15" t="str">
        <f>'DCB - Mag - Mirror'!C15</f>
        <v>DCB_1_alpha_b_P/N</v>
      </c>
      <c r="B15" s="14" t="str">
        <f t="shared" si="0"/>
        <v>DCB_1_alpha_b</v>
      </c>
      <c r="C15" s="163" t="str">
        <f>'DCB - Mag - Mirror'!E15</f>
        <v>P21 - 3/11</v>
      </c>
      <c r="D15" t="str">
        <f>'DCB - Mag - Mirror'!F15</f>
        <v>25 - J12 - 8/7</v>
      </c>
      <c r="E15" t="str">
        <f>'DCB - Mag - Mirror'!L15</f>
        <v>1a</v>
      </c>
      <c r="F15" s="163" t="str">
        <f t="shared" si="1"/>
        <v>25 - J12 - 8/7   1a</v>
      </c>
      <c r="H15" s="163">
        <f>'DCB - Mag - Mirror'!N15</f>
        <v>9</v>
      </c>
      <c r="I15" s="163">
        <f>'DCB - Mag - Mirror'!O15</f>
        <v>8.7999999999999989</v>
      </c>
      <c r="K15" s="70"/>
    </row>
    <row r="16" spans="1:13" ht="45" customHeight="1" x14ac:dyDescent="0.25">
      <c r="A16" t="str">
        <f>'DCB - Mag - Mirror'!C16</f>
        <v>DCB_4_alpha_b_P/N</v>
      </c>
      <c r="B16" s="14" t="str">
        <f t="shared" si="0"/>
        <v>DCB_4_alpha_b</v>
      </c>
      <c r="C16" s="163" t="str">
        <f>'DCB - Mag - Mirror'!E16</f>
        <v>P21 - 4/12</v>
      </c>
      <c r="D16" t="str">
        <f>'DCB - Mag - Mirror'!F16</f>
        <v>27 - J12 - 4/3</v>
      </c>
      <c r="E16" t="str">
        <f>'DCB - Mag - Mirror'!L16</f>
        <v>1a</v>
      </c>
      <c r="F16" s="163" t="str">
        <f t="shared" si="1"/>
        <v>27 - J12 - 4/3   1a</v>
      </c>
      <c r="H16" s="163">
        <f>'DCB - Mag - Mirror'!N16</f>
        <v>9</v>
      </c>
      <c r="I16" s="163">
        <f>'DCB - Mag - Mirror'!O16</f>
        <v>8.7999999999999989</v>
      </c>
      <c r="K16" s="70"/>
    </row>
    <row r="17" spans="1:11" ht="45" customHeight="1" x14ac:dyDescent="0.25">
      <c r="A17" t="str">
        <f>'DCB - Mag - Mirror'!C17</f>
        <v>DCB_4_alpha_b_P/N_S</v>
      </c>
      <c r="B17" s="14" t="str">
        <f t="shared" si="0"/>
        <v>DCB_4_alpha_b_S</v>
      </c>
      <c r="C17" s="163" t="str">
        <f>'DCB - Mag - Mirror'!E17</f>
        <v>P21 - 5/13</v>
      </c>
      <c r="D17" t="str">
        <f>'DCB - Mag - Mirror'!F17</f>
        <v>27 - J12 - 2/1</v>
      </c>
      <c r="E17" t="str">
        <f>'DCB - Mag - Mirror'!L17</f>
        <v>1a</v>
      </c>
      <c r="F17" s="163" t="str">
        <f t="shared" si="1"/>
        <v>27 - J12 - 2/1   1a</v>
      </c>
      <c r="H17" s="163">
        <f>'DCB - Mag - Mirror'!N17</f>
        <v>9</v>
      </c>
      <c r="I17" s="163">
        <f>'DCB - Mag - Mirror'!O17</f>
        <v>8.7999999999999989</v>
      </c>
      <c r="K17" s="70"/>
    </row>
    <row r="18" spans="1:11" ht="45" customHeight="1" x14ac:dyDescent="0.25">
      <c r="A18" t="str">
        <f>'DCB - Mag - Mirror'!C18</f>
        <v>DCB_0_alpha_b_P/N_S</v>
      </c>
      <c r="B18" s="14" t="str">
        <f t="shared" si="0"/>
        <v>DCB_0_alpha_b_S</v>
      </c>
      <c r="C18" s="163" t="str">
        <f>'DCB - Mag - Mirror'!E18</f>
        <v>P21 - 6/14</v>
      </c>
      <c r="D18" t="str">
        <f>'DCB - Mag - Mirror'!F18</f>
        <v>25 - J12 - 2/1</v>
      </c>
      <c r="E18" t="str">
        <f>'DCB - Mag - Mirror'!L18</f>
        <v>1a</v>
      </c>
      <c r="F18" s="163" t="str">
        <f t="shared" si="1"/>
        <v>25 - J12 - 2/1   1a</v>
      </c>
      <c r="H18" s="163">
        <f>'DCB - Mag - Mirror'!N18</f>
        <v>9</v>
      </c>
      <c r="I18" s="163">
        <f>'DCB - Mag - Mirror'!O18</f>
        <v>8.7999999999999989</v>
      </c>
      <c r="K18" s="70"/>
    </row>
    <row r="19" spans="1:11" ht="45" customHeight="1" x14ac:dyDescent="0.25">
      <c r="A19" t="str">
        <f>'DCB - Mag - Mirror'!C19</f>
        <v>DCB_2_3_alpha_b_25_P/N</v>
      </c>
      <c r="B19" s="14" t="str">
        <f t="shared" si="0"/>
        <v>DCB_2_3_alpha_b_25</v>
      </c>
      <c r="C19" s="163" t="str">
        <f>'DCB - Mag - Mirror'!E19</f>
        <v>P21 - 7/15</v>
      </c>
      <c r="D19" t="str">
        <f>'DCB - Mag - Mirror'!F19</f>
        <v>2.5V: 34 - J12 - 4/3</v>
      </c>
      <c r="E19" t="str">
        <f>'DCB - Mag - Mirror'!L19</f>
        <v>1a</v>
      </c>
      <c r="F19" s="163" t="str">
        <f t="shared" si="1"/>
        <v xml:space="preserve"> 34 - J12 - 4/3   1a</v>
      </c>
      <c r="H19" s="163">
        <f>'DCB - Mag - Mirror'!N19</f>
        <v>9</v>
      </c>
      <c r="I19" s="163">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3" t="str">
        <f>'DCB - Mag - Mirror'!E22</f>
        <v>P23 - 1/9</v>
      </c>
      <c r="D22" t="str">
        <f>'DCB - Mag - Mirror'!F22</f>
        <v>27 - J13 - 2/1</v>
      </c>
      <c r="E22" t="str">
        <f>'DCB - Mag - Mirror'!L22</f>
        <v>1a</v>
      </c>
      <c r="F22" s="163" t="str">
        <f t="shared" si="1"/>
        <v>27 - J13 - 2/1   1a</v>
      </c>
      <c r="H22" s="163">
        <f>'DCB - Mag - Mirror'!N22</f>
        <v>9</v>
      </c>
      <c r="I22" s="163">
        <f>'DCB - Mag - Mirror'!O22</f>
        <v>8.7999999999999989</v>
      </c>
      <c r="K22" s="70"/>
    </row>
    <row r="23" spans="1:11" ht="45" customHeight="1" x14ac:dyDescent="0.25">
      <c r="A23" t="str">
        <f>'DCB - Mag - Mirror'!C23</f>
        <v>DCB_6_alpha_b_P/N</v>
      </c>
      <c r="B23" s="14" t="str">
        <f t="shared" si="0"/>
        <v>DCB_6_alpha_b</v>
      </c>
      <c r="C23" s="163" t="str">
        <f>'DCB - Mag - Mirror'!E23</f>
        <v>P23 - 2/10</v>
      </c>
      <c r="D23" t="str">
        <f>'DCB - Mag - Mirror'!F23</f>
        <v>27 - J13 - 4/3</v>
      </c>
      <c r="E23" t="str">
        <f>'DCB - Mag - Mirror'!L23</f>
        <v>1a</v>
      </c>
      <c r="F23" s="163" t="str">
        <f t="shared" si="1"/>
        <v>27 - J13 - 4/3   1a</v>
      </c>
      <c r="H23" s="163">
        <f>'DCB - Mag - Mirror'!N23</f>
        <v>9</v>
      </c>
      <c r="I23" s="163">
        <f>'DCB - Mag - Mirror'!O23</f>
        <v>8.7999999999999989</v>
      </c>
      <c r="K23" s="70"/>
    </row>
    <row r="24" spans="1:11" ht="45" customHeight="1" x14ac:dyDescent="0.25">
      <c r="A24" t="str">
        <f>'DCB - Mag - Mirror'!C24</f>
        <v>DCB_9_alpha_b_P/N_S</v>
      </c>
      <c r="B24" s="14" t="str">
        <f t="shared" si="0"/>
        <v>DCB_9_alpha_b_S</v>
      </c>
      <c r="C24" s="163" t="str">
        <f>'DCB - Mag - Mirror'!E24</f>
        <v>P23 - 3/11</v>
      </c>
      <c r="D24" t="str">
        <f>'DCB - Mag - Mirror'!F24</f>
        <v>25 - J13 - 6/5</v>
      </c>
      <c r="E24" t="str">
        <f>'DCB - Mag - Mirror'!L24</f>
        <v>1a</v>
      </c>
      <c r="F24" s="163" t="str">
        <f t="shared" si="1"/>
        <v>25 - J13 - 6/5   1a</v>
      </c>
      <c r="H24" s="163">
        <f>'DCB - Mag - Mirror'!N24</f>
        <v>9</v>
      </c>
      <c r="I24" s="163">
        <f>'DCB - Mag - Mirror'!O24</f>
        <v>8.7999999999999989</v>
      </c>
      <c r="K24" s="70"/>
    </row>
    <row r="25" spans="1:11" ht="45" customHeight="1" x14ac:dyDescent="0.25">
      <c r="A25" t="str">
        <f>'DCB - Mag - Mirror'!C25</f>
        <v>DCB_8_9_alpha_b_25_P/N</v>
      </c>
      <c r="B25" s="14" t="str">
        <f t="shared" si="0"/>
        <v>DCB_8_9_alpha_b_25</v>
      </c>
      <c r="C25" s="163" t="str">
        <f>'DCB - Mag - Mirror'!E25</f>
        <v>P23 - 4/12</v>
      </c>
      <c r="D25" t="str">
        <f>'DCB - Mag - Mirror'!F25</f>
        <v>2.5V: 34 - J13 - 6/5</v>
      </c>
      <c r="E25" t="str">
        <f>'DCB - Mag - Mirror'!L25</f>
        <v>1a</v>
      </c>
      <c r="F25" s="163" t="str">
        <f t="shared" si="1"/>
        <v xml:space="preserve"> 34 - J13 - 6/5   1a</v>
      </c>
      <c r="H25" s="163">
        <f>'DCB - Mag - Mirror'!N25</f>
        <v>9</v>
      </c>
      <c r="I25" s="163">
        <f>'DCB - Mag - Mirror'!O25</f>
        <v>8.7999999999999989</v>
      </c>
      <c r="K25" s="70"/>
    </row>
    <row r="26" spans="1:11" ht="45" customHeight="1" x14ac:dyDescent="0.25">
      <c r="A26" t="str">
        <f>'DCB - Mag - Mirror'!C26</f>
        <v>DCB_9_alpha_b_P/N</v>
      </c>
      <c r="B26" s="14" t="str">
        <f t="shared" si="0"/>
        <v>DCB_9_alpha_b</v>
      </c>
      <c r="C26" s="163" t="str">
        <f>'DCB - Mag - Mirror'!E26</f>
        <v>P23 - 5/13</v>
      </c>
      <c r="D26" t="str">
        <f>'DCB - Mag - Mirror'!F26</f>
        <v>25 - J13 - 8/7</v>
      </c>
      <c r="E26" t="str">
        <f>'DCB - Mag - Mirror'!L26</f>
        <v>1a</v>
      </c>
      <c r="F26" s="163" t="str">
        <f t="shared" si="1"/>
        <v>25 - J13 - 8/7   1a</v>
      </c>
      <c r="H26" s="163">
        <f>'DCB - Mag - Mirror'!N26</f>
        <v>9</v>
      </c>
      <c r="I26" s="163">
        <f>'DCB - Mag - Mirror'!O26</f>
        <v>8.7999999999999989</v>
      </c>
      <c r="K26" s="70"/>
    </row>
    <row r="27" spans="1:11" ht="45" customHeight="1" x14ac:dyDescent="0.25">
      <c r="A27" t="str">
        <f>'DCB - Mag - Mirror'!C27</f>
        <v>DCB_10_alpha_b_P/N_S</v>
      </c>
      <c r="B27" s="14" t="str">
        <f t="shared" si="0"/>
        <v>DCB_10_alpha_b_S</v>
      </c>
      <c r="C27" s="163" t="str">
        <f>'DCB - Mag - Mirror'!E27</f>
        <v>P23 - 6/14</v>
      </c>
      <c r="D27" t="str">
        <f>'DCB - Mag - Mirror'!F27</f>
        <v>26 - J12 - 2/1</v>
      </c>
      <c r="E27" t="str">
        <f>'DCB - Mag - Mirror'!L27</f>
        <v>1a</v>
      </c>
      <c r="F27" s="163" t="str">
        <f t="shared" si="1"/>
        <v>26 - J12 - 2/1   1a</v>
      </c>
      <c r="H27" s="163">
        <f>'DCB - Mag - Mirror'!N27</f>
        <v>9</v>
      </c>
      <c r="I27" s="163">
        <f>'DCB - Mag - Mirror'!O27</f>
        <v>8.7999999999999989</v>
      </c>
      <c r="K27" s="70"/>
    </row>
    <row r="28" spans="1:11" ht="45" customHeight="1" x14ac:dyDescent="0.25">
      <c r="A28" t="str">
        <f>'DCB - Mag - Mirror'!C28</f>
        <v>DCB_10_alpha_b_P/N</v>
      </c>
      <c r="B28" s="14" t="str">
        <f t="shared" si="0"/>
        <v>DCB_10_alpha_b</v>
      </c>
      <c r="C28" s="163" t="str">
        <f>'DCB - Mag - Mirror'!E28</f>
        <v>P23 - 7/15</v>
      </c>
      <c r="D28" t="str">
        <f>'DCB - Mag - Mirror'!F28</f>
        <v>26 - J12 - 4/3</v>
      </c>
      <c r="E28" t="str">
        <f>'DCB - Mag - Mirror'!L28</f>
        <v>1a</v>
      </c>
      <c r="F28" s="163" t="str">
        <f t="shared" si="1"/>
        <v>26 - J12 - 4/3   1a</v>
      </c>
      <c r="H28" s="163">
        <f>'DCB - Mag - Mirror'!N28</f>
        <v>9</v>
      </c>
      <c r="I28" s="163">
        <f>'DCB - Mag - Mirror'!O28</f>
        <v>8.7999999999999989</v>
      </c>
      <c r="K28" s="70"/>
    </row>
    <row r="29" spans="1:11" ht="45" customHeight="1" x14ac:dyDescent="0.25">
      <c r="A29" t="str">
        <f>'DCB - Mag - Mirror'!C29</f>
        <v>DCB_11_alpha_b_P/N_S</v>
      </c>
      <c r="B29" s="14" t="str">
        <f t="shared" si="0"/>
        <v>DCB_11_alpha_b_S</v>
      </c>
      <c r="C29" s="163" t="str">
        <f>'DCB - Mag - Mirror'!E29</f>
        <v>P23 - 8/16</v>
      </c>
      <c r="D29" t="str">
        <f>'DCB - Mag - Mirror'!F29</f>
        <v>26 - J13 - 2/1</v>
      </c>
      <c r="E29" t="str">
        <f>'DCB - Mag - Mirror'!L29</f>
        <v>1a</v>
      </c>
      <c r="F29" s="163" t="str">
        <f t="shared" si="1"/>
        <v>26 - J13 - 2/1   1a</v>
      </c>
      <c r="H29" s="163">
        <f>'DCB - Mag - Mirror'!N29</f>
        <v>9</v>
      </c>
      <c r="I29" s="163">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3" t="str">
        <f>'DCB - Mag - Mirror'!E31</f>
        <v>P24 - 1/9</v>
      </c>
      <c r="D31" t="str">
        <f>'DCB - Mag - Mirror'!F31</f>
        <v>2.5V: 34 - J13 - 2/1</v>
      </c>
      <c r="E31" t="str">
        <f>'DCB - Mag - Mirror'!L31</f>
        <v>1a</v>
      </c>
      <c r="F31" s="163" t="str">
        <f t="shared" si="1"/>
        <v xml:space="preserve"> 34 - J13 - 2/1   1a</v>
      </c>
      <c r="H31" s="163">
        <f>'DCB - Mag - Mirror'!N31</f>
        <v>9</v>
      </c>
      <c r="I31" s="163">
        <f>'DCB - Mag - Mirror'!O31</f>
        <v>8.7999999999999989</v>
      </c>
      <c r="K31" s="70"/>
    </row>
    <row r="32" spans="1:11" ht="45" customHeight="1" x14ac:dyDescent="0.25">
      <c r="A32" t="str">
        <f>'DCB - Mag - Mirror'!C32</f>
        <v>DCB_3_alpha_b_P/N</v>
      </c>
      <c r="B32" s="14" t="str">
        <f t="shared" si="0"/>
        <v>DCB_3_alpha_b</v>
      </c>
      <c r="C32" s="163" t="str">
        <f>'DCB - Mag - Mirror'!E32</f>
        <v>P24 - 2/10</v>
      </c>
      <c r="D32" t="str">
        <f>'DCB - Mag - Mirror'!F32</f>
        <v>26 - J13 - 8/7</v>
      </c>
      <c r="E32" t="str">
        <f>'DCB - Mag - Mirror'!L32</f>
        <v>1a</v>
      </c>
      <c r="F32" s="163" t="str">
        <f t="shared" si="1"/>
        <v>26 - J13 - 8/7   1a</v>
      </c>
      <c r="H32" s="163">
        <f>'DCB - Mag - Mirror'!N32</f>
        <v>9</v>
      </c>
      <c r="I32" s="163">
        <f>'DCB - Mag - Mirror'!O32</f>
        <v>8.7999999999999989</v>
      </c>
      <c r="K32" s="70"/>
    </row>
    <row r="33" spans="1:13" ht="45" customHeight="1" x14ac:dyDescent="0.25">
      <c r="A33" t="str">
        <f>'DCB - Mag - Mirror'!C33</f>
        <v>DCB_5_alpha_b_P/N_S</v>
      </c>
      <c r="B33" s="14" t="str">
        <f t="shared" si="0"/>
        <v>DCB_5_alpha_b_S</v>
      </c>
      <c r="C33" s="163" t="str">
        <f>'DCB - Mag - Mirror'!E33</f>
        <v>P24 - 3/11</v>
      </c>
      <c r="D33" t="str">
        <f>'DCB - Mag - Mirror'!F33</f>
        <v>27 - J12 - 6/5</v>
      </c>
      <c r="E33" t="str">
        <f>'DCB - Mag - Mirror'!L33</f>
        <v>1a</v>
      </c>
      <c r="F33" s="163" t="str">
        <f t="shared" si="1"/>
        <v>27 - J12 - 6/5   1a</v>
      </c>
      <c r="H33" s="163">
        <f>'DCB - Mag - Mirror'!N33</f>
        <v>9</v>
      </c>
      <c r="I33" s="163">
        <f>'DCB - Mag - Mirror'!O33</f>
        <v>8.7999999999999989</v>
      </c>
      <c r="K33" s="70"/>
    </row>
    <row r="34" spans="1:13" ht="45" customHeight="1" x14ac:dyDescent="0.25">
      <c r="A34" t="str">
        <f>'DCB - Mag - Mirror'!C34</f>
        <v>DCB_4_5_alpha_b_25_P/N</v>
      </c>
      <c r="B34" s="14" t="str">
        <f t="shared" si="0"/>
        <v>DCB_4_5_alpha_b_25</v>
      </c>
      <c r="C34" s="163" t="str">
        <f>'DCB - Mag - Mirror'!E34</f>
        <v>P24 - 4/12</v>
      </c>
      <c r="D34" t="str">
        <f>'DCB - Mag - Mirror'!F34</f>
        <v>2.5V: 34 - J13 - 4/3</v>
      </c>
      <c r="E34" t="str">
        <f>'DCB - Mag - Mirror'!L34</f>
        <v>1a</v>
      </c>
      <c r="F34" s="163" t="str">
        <f t="shared" si="1"/>
        <v xml:space="preserve"> 34 - J13 - 4/3   1a</v>
      </c>
      <c r="H34" s="163">
        <f>'DCB - Mag - Mirror'!N34</f>
        <v>9</v>
      </c>
      <c r="I34" s="163">
        <f>'DCB - Mag - Mirror'!O34</f>
        <v>8.7999999999999989</v>
      </c>
      <c r="K34" s="70"/>
    </row>
    <row r="35" spans="1:13" ht="45" customHeight="1" x14ac:dyDescent="0.25">
      <c r="A35" t="str">
        <f>'DCB - Mag - Mirror'!C35</f>
        <v>DCB_5_alpha_b_P/N</v>
      </c>
      <c r="B35" s="14" t="str">
        <f t="shared" si="0"/>
        <v>DCB_5_alpha_b</v>
      </c>
      <c r="C35" s="163" t="str">
        <f>'DCB - Mag - Mirror'!E35</f>
        <v>P24 - 5/13</v>
      </c>
      <c r="D35" t="str">
        <f>'DCB - Mag - Mirror'!F35</f>
        <v>27 - J12 - 8/7</v>
      </c>
      <c r="E35" t="str">
        <f>'DCB - Mag - Mirror'!L35</f>
        <v>1a</v>
      </c>
      <c r="F35" s="163" t="str">
        <f t="shared" si="1"/>
        <v>27 - J12 - 8/7   1a</v>
      </c>
      <c r="H35" s="163">
        <f>'DCB - Mag - Mirror'!N35</f>
        <v>9</v>
      </c>
      <c r="I35" s="163">
        <f>'DCB - Mag - Mirror'!O35</f>
        <v>8.7999999999999989</v>
      </c>
      <c r="K35" s="70"/>
    </row>
    <row r="36" spans="1:13" ht="45" customHeight="1" x14ac:dyDescent="0.25">
      <c r="A36" t="str">
        <f>'DCB - Mag - Mirror'!C36</f>
        <v>DCB_3_alpha_b_P/N_S</v>
      </c>
      <c r="B36" s="14" t="str">
        <f t="shared" si="0"/>
        <v>DCB_3_alpha_b_S</v>
      </c>
      <c r="C36" s="163" t="str">
        <f>'DCB - Mag - Mirror'!E36</f>
        <v>P24 - 6/14</v>
      </c>
      <c r="D36" t="str">
        <f>'DCB - Mag - Mirror'!F36</f>
        <v>26 - J13 - 6/5</v>
      </c>
      <c r="E36" t="str">
        <f>'DCB - Mag - Mirror'!L36</f>
        <v>1a</v>
      </c>
      <c r="F36" s="163" t="str">
        <f t="shared" si="1"/>
        <v>26 - J13 - 6/5   1a</v>
      </c>
      <c r="H36" s="163">
        <f>'DCB - Mag - Mirror'!N36</f>
        <v>9</v>
      </c>
      <c r="I36" s="163">
        <f>'DCB - Mag - Mirror'!O36</f>
        <v>8.7999999999999989</v>
      </c>
      <c r="K36" s="70"/>
    </row>
    <row r="37" spans="1:13" ht="45" customHeight="1" x14ac:dyDescent="0.25">
      <c r="A37" t="str">
        <f>'DCB - Mag - Mirror'!C37</f>
        <v>DCB_2_alpha_b_P/N</v>
      </c>
      <c r="B37" s="14" t="str">
        <f t="shared" si="0"/>
        <v>DCB_2_alpha_b</v>
      </c>
      <c r="C37" s="163" t="str">
        <f>'DCB - Mag - Mirror'!E37</f>
        <v>P24 - 7/15</v>
      </c>
      <c r="D37" t="str">
        <f>'DCB - Mag - Mirror'!F37</f>
        <v>26 - J12 - 8/7</v>
      </c>
      <c r="E37" t="str">
        <f>'DCB - Mag - Mirror'!L37</f>
        <v>1a</v>
      </c>
      <c r="F37" s="163" t="str">
        <f t="shared" si="1"/>
        <v>26 - J12 - 8/7   1a</v>
      </c>
      <c r="H37" s="163">
        <f>'DCB - Mag - Mirror'!N37</f>
        <v>9</v>
      </c>
      <c r="I37" s="163">
        <f>'DCB - Mag - Mirror'!O37</f>
        <v>8.7999999999999989</v>
      </c>
      <c r="K37" s="70"/>
    </row>
    <row r="38" spans="1:13" ht="45" customHeight="1" x14ac:dyDescent="0.25">
      <c r="A38" t="str">
        <f>'DCB - Mag - Mirror'!C38</f>
        <v>DCB_2_alpha_b_P/N_S</v>
      </c>
      <c r="B38" s="14" t="str">
        <f t="shared" si="0"/>
        <v>DCB_2_alpha_b_S</v>
      </c>
      <c r="C38" s="163" t="str">
        <f>'DCB - Mag - Mirror'!E38</f>
        <v>P24 - 8/16</v>
      </c>
      <c r="D38" t="str">
        <f>'DCB - Mag - Mirror'!F38</f>
        <v>26 - J12 - 6/5</v>
      </c>
      <c r="E38" t="str">
        <f>'DCB - Mag - Mirror'!L38</f>
        <v>1a</v>
      </c>
      <c r="F38" s="163" t="str">
        <f t="shared" si="1"/>
        <v>26 - J12 - 6/5   1a</v>
      </c>
      <c r="H38" s="163">
        <f>'DCB - Mag - Mirror'!N38</f>
        <v>9</v>
      </c>
      <c r="I38" s="163">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3" t="str">
        <f>'DCB - Mag - Mirror'!E40</f>
        <v>P26 - 1/9</v>
      </c>
      <c r="D40" t="str">
        <f>'DCB - Mag - Mirror'!F40</f>
        <v>28 - J13 - 8/7</v>
      </c>
      <c r="E40" t="str">
        <f>'DCB - Mag - Mirror'!L40</f>
        <v>1a</v>
      </c>
      <c r="F40" s="163" t="str">
        <f t="shared" si="1"/>
        <v>28 - J13 - 8/7   1a</v>
      </c>
      <c r="H40" s="163">
        <f>'DCB - Mag - Mirror'!N40</f>
        <v>9</v>
      </c>
      <c r="I40" s="163">
        <f>'DCB - Mag - Mirror'!O40</f>
        <v>8.7999999999999989</v>
      </c>
      <c r="K40" s="70"/>
    </row>
    <row r="41" spans="1:13" ht="45" customHeight="1" x14ac:dyDescent="0.25">
      <c r="A41" t="str">
        <f>'DCB - Mag - Mirror'!C41</f>
        <v>DCB_7_beta_b_P/N_S</v>
      </c>
      <c r="B41" s="14" t="str">
        <f t="shared" si="0"/>
        <v>DCB_7_beta_b_S</v>
      </c>
      <c r="C41" s="163" t="str">
        <f>'DCB - Mag - Mirror'!E41</f>
        <v>P26 - 2/10</v>
      </c>
      <c r="D41" t="str">
        <f>'DCB - Mag - Mirror'!F41</f>
        <v>28 - J13 - 6/5</v>
      </c>
      <c r="E41" t="str">
        <f>'DCB - Mag - Mirror'!L41</f>
        <v>1a</v>
      </c>
      <c r="F41" s="163" t="str">
        <f t="shared" si="1"/>
        <v>28 - J13 - 6/5   1a</v>
      </c>
      <c r="H41" s="163">
        <f>'DCB - Mag - Mirror'!N41</f>
        <v>9</v>
      </c>
      <c r="I41" s="163">
        <f>'DCB - Mag - Mirror'!O41</f>
        <v>8.7999999999999989</v>
      </c>
      <c r="K41" s="70"/>
    </row>
    <row r="42" spans="1:13" ht="45" customHeight="1" x14ac:dyDescent="0.25">
      <c r="A42" t="str">
        <f>'DCB - Mag - Mirror'!C42</f>
        <v>DCB_6_7_beta_b_25_P/N</v>
      </c>
      <c r="B42" s="14" t="str">
        <f t="shared" si="0"/>
        <v>DCB_6_7_beta_b_25</v>
      </c>
      <c r="C42" s="163" t="str">
        <f>'DCB - Mag - Mirror'!E42</f>
        <v>P26 - 3/11</v>
      </c>
      <c r="D42" t="str">
        <f>'DCB - Mag - Mirror'!F42</f>
        <v>2.5V: 35 - J13 - 8/7</v>
      </c>
      <c r="E42" t="str">
        <f>'DCB - Mag - Mirror'!L42</f>
        <v>3a</v>
      </c>
      <c r="F42" s="163" t="str">
        <f t="shared" si="1"/>
        <v xml:space="preserve"> 35 - J13 - 8/7   3a</v>
      </c>
      <c r="H42" s="163">
        <f>'DCB - Mag - Mirror'!N42</f>
        <v>8</v>
      </c>
      <c r="I42" s="163">
        <f>'DCB - Mag - Mirror'!O42</f>
        <v>7.8000000000000007</v>
      </c>
      <c r="K42" s="70"/>
      <c r="M42" s="70"/>
    </row>
    <row r="43" spans="1:13" ht="45" customHeight="1" x14ac:dyDescent="0.25">
      <c r="A43" t="str">
        <f>'DCB - Mag - Mirror'!C43</f>
        <v>DCB_8_beta_b_P/N</v>
      </c>
      <c r="B43" s="14" t="str">
        <f t="shared" si="0"/>
        <v>DCB_8_beta_b</v>
      </c>
      <c r="C43" s="163" t="str">
        <f>'DCB - Mag - Mirror'!E43</f>
        <v>P26 - 4/12</v>
      </c>
      <c r="D43" t="str">
        <f>'DCB - Mag - Mirror'!F43</f>
        <v>30 - J13 - 4/3</v>
      </c>
      <c r="E43" t="str">
        <f>'DCB - Mag - Mirror'!L43</f>
        <v>1a</v>
      </c>
      <c r="F43" s="163" t="str">
        <f t="shared" si="1"/>
        <v>30 - J13 - 4/3   1a</v>
      </c>
      <c r="H43" s="163">
        <f>'DCB - Mag - Mirror'!N43</f>
        <v>9</v>
      </c>
      <c r="I43" s="163">
        <f>'DCB - Mag - Mirror'!O43</f>
        <v>8.7999999999999989</v>
      </c>
      <c r="K43" s="70"/>
    </row>
    <row r="44" spans="1:13" ht="45" customHeight="1" x14ac:dyDescent="0.25">
      <c r="A44" t="str">
        <f>'DCB - Mag - Mirror'!C44</f>
        <v>DCB_8_beta_b_P/N_S</v>
      </c>
      <c r="B44" s="14" t="str">
        <f t="shared" si="0"/>
        <v>DCB_8_beta_b_S</v>
      </c>
      <c r="C44" s="163" t="str">
        <f>'DCB - Mag - Mirror'!E44</f>
        <v>P26 - 5/13</v>
      </c>
      <c r="D44" t="str">
        <f>'DCB - Mag - Mirror'!F44</f>
        <v>30 - J13 - 2/1</v>
      </c>
      <c r="E44" t="str">
        <f>'DCB - Mag - Mirror'!L44</f>
        <v>1a</v>
      </c>
      <c r="F44" s="163" t="str">
        <f t="shared" si="1"/>
        <v>30 - J13 - 2/1   1a</v>
      </c>
      <c r="H44" s="163">
        <f>'DCB - Mag - Mirror'!N44</f>
        <v>9</v>
      </c>
      <c r="I44" s="163">
        <f>'DCB - Mag - Mirror'!O44</f>
        <v>8.7999999999999989</v>
      </c>
      <c r="K44" s="70"/>
    </row>
    <row r="45" spans="1:13" ht="45" customHeight="1" x14ac:dyDescent="0.25">
      <c r="A45" t="str">
        <f>'DCB - Mag - Mirror'!C45</f>
        <v>DCB_10_11_beta_b_25_P/N</v>
      </c>
      <c r="B45" s="14" t="str">
        <f t="shared" si="0"/>
        <v>DCB_10_11_beta_b_25</v>
      </c>
      <c r="C45" s="163" t="str">
        <f>'DCB - Mag - Mirror'!E45</f>
        <v>P26 - 6/14</v>
      </c>
      <c r="D45" t="str">
        <f>'DCB - Mag - Mirror'!F45</f>
        <v>2.5V: 35 - J12 - 6/5</v>
      </c>
      <c r="E45" t="str">
        <f>'DCB - Mag - Mirror'!L45</f>
        <v>3a</v>
      </c>
      <c r="F45" s="163" t="str">
        <f t="shared" si="1"/>
        <v xml:space="preserve"> 35 - J12 - 6/5   3a</v>
      </c>
      <c r="H45" s="163">
        <f>'DCB - Mag - Mirror'!N45</f>
        <v>8</v>
      </c>
      <c r="I45" s="163">
        <f>'DCB - Mag - Mirror'!O45</f>
        <v>7.8000000000000007</v>
      </c>
      <c r="K45" s="70"/>
      <c r="M45" s="70"/>
    </row>
    <row r="46" spans="1:13" ht="45" customHeight="1" x14ac:dyDescent="0.25">
      <c r="A46" t="str">
        <f>'DCB - Mag - Mirror'!C46</f>
        <v>DCB_11_beta_b_P/N</v>
      </c>
      <c r="B46" s="14" t="str">
        <f t="shared" si="0"/>
        <v>DCB_11_beta_b</v>
      </c>
      <c r="C46" s="163" t="str">
        <f>'DCB - Mag - Mirror'!E46</f>
        <v>P26 - 7/15</v>
      </c>
      <c r="D46" t="str">
        <f>'DCB - Mag - Mirror'!F46</f>
        <v>32 - J13 - 4/3</v>
      </c>
      <c r="E46" t="str">
        <f>'DCB - Mag - Mirror'!L46</f>
        <v>1a</v>
      </c>
      <c r="F46" s="163" t="str">
        <f t="shared" si="1"/>
        <v>32 - J13 - 4/3   1a</v>
      </c>
      <c r="H46" s="163">
        <f>'DCB - Mag - Mirror'!N46</f>
        <v>9</v>
      </c>
      <c r="I46" s="163">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3" t="str">
        <f>'DCB - Mag - Mirror'!E49</f>
        <v>P27 - 1/9</v>
      </c>
      <c r="D49" t="str">
        <f>'DCB - Mag - Mirror'!F49</f>
        <v>30 - J12 - 4/3</v>
      </c>
      <c r="E49" t="str">
        <f>'DCB - Mag - Mirror'!L49</f>
        <v>1a</v>
      </c>
      <c r="F49" s="163" t="str">
        <f t="shared" si="1"/>
        <v>30 - J12 - 4/3   1a</v>
      </c>
      <c r="H49" s="163">
        <f>'DCB - Mag - Mirror'!N49</f>
        <v>9</v>
      </c>
      <c r="I49" s="163">
        <f>'DCB - Mag - Mirror'!O49</f>
        <v>8.7999999999999989</v>
      </c>
      <c r="K49" s="70"/>
    </row>
    <row r="50" spans="1:13" ht="45" customHeight="1" x14ac:dyDescent="0.25">
      <c r="A50" t="str">
        <f>'DCB - Mag - Mirror'!C50</f>
        <v>DCB_1_beta_b_P/N_S</v>
      </c>
      <c r="B50" s="14" t="str">
        <f t="shared" si="0"/>
        <v>DCB_1_beta_b_S</v>
      </c>
      <c r="C50" s="163" t="str">
        <f>'DCB - Mag - Mirror'!E50</f>
        <v>P27 - 2/10</v>
      </c>
      <c r="D50" t="str">
        <f>'DCB - Mag - Mirror'!F50</f>
        <v>30 - J12 - 6/5</v>
      </c>
      <c r="E50" t="str">
        <f>'DCB - Mag - Mirror'!L50</f>
        <v>1a</v>
      </c>
      <c r="F50" s="163" t="str">
        <f t="shared" si="1"/>
        <v>30 - J12 - 6/5   1a</v>
      </c>
      <c r="H50" s="163">
        <f>'DCB - Mag - Mirror'!N50</f>
        <v>9</v>
      </c>
      <c r="I50" s="163">
        <f>'DCB - Mag - Mirror'!O50</f>
        <v>8.7999999999999989</v>
      </c>
      <c r="K50" s="70"/>
    </row>
    <row r="51" spans="1:13" ht="45" customHeight="1" x14ac:dyDescent="0.25">
      <c r="A51" t="str">
        <f>'DCB - Mag - Mirror'!C51</f>
        <v>DCB_1_beta_b_P/N</v>
      </c>
      <c r="B51" s="14" t="str">
        <f t="shared" si="0"/>
        <v>DCB_1_beta_b</v>
      </c>
      <c r="C51" s="163" t="str">
        <f>'DCB - Mag - Mirror'!E51</f>
        <v>P27 - 3/11</v>
      </c>
      <c r="D51" t="str">
        <f>'DCB - Mag - Mirror'!F51</f>
        <v>30 - J12 - 8/7</v>
      </c>
      <c r="E51" t="str">
        <f>'DCB - Mag - Mirror'!L51</f>
        <v>1a</v>
      </c>
      <c r="F51" s="163" t="str">
        <f t="shared" si="1"/>
        <v>30 - J12 - 8/7   1a</v>
      </c>
      <c r="H51" s="163">
        <f>'DCB - Mag - Mirror'!N51</f>
        <v>9</v>
      </c>
      <c r="I51" s="163">
        <f>'DCB - Mag - Mirror'!O51</f>
        <v>8.7999999999999989</v>
      </c>
      <c r="K51" s="70"/>
    </row>
    <row r="52" spans="1:13" ht="45" customHeight="1" x14ac:dyDescent="0.25">
      <c r="A52" t="str">
        <f>'DCB - Mag - Mirror'!C52</f>
        <v>DCB_4_beta_b_P/N</v>
      </c>
      <c r="B52" s="14" t="str">
        <f t="shared" si="0"/>
        <v>DCB_4_beta_b</v>
      </c>
      <c r="C52" s="163" t="str">
        <f>'DCB - Mag - Mirror'!E52</f>
        <v>P27 - 4/12</v>
      </c>
      <c r="D52" t="str">
        <f>'DCB - Mag - Mirror'!F52</f>
        <v>28 - J12 - 4/3</v>
      </c>
      <c r="E52" t="str">
        <f>'DCB - Mag - Mirror'!L52</f>
        <v>1a</v>
      </c>
      <c r="F52" s="163" t="str">
        <f t="shared" si="1"/>
        <v>28 - J12 - 4/3   1a</v>
      </c>
      <c r="H52" s="163">
        <f>'DCB - Mag - Mirror'!N52</f>
        <v>9</v>
      </c>
      <c r="I52" s="163">
        <f>'DCB - Mag - Mirror'!O52</f>
        <v>8.7999999999999989</v>
      </c>
      <c r="K52" s="70"/>
    </row>
    <row r="53" spans="1:13" ht="45" customHeight="1" x14ac:dyDescent="0.25">
      <c r="A53" t="str">
        <f>'DCB - Mag - Mirror'!C53</f>
        <v>DCB_4_beta_b_P/N_S</v>
      </c>
      <c r="B53" s="14" t="str">
        <f t="shared" si="0"/>
        <v>DCB_4_beta_b_S</v>
      </c>
      <c r="C53" s="163" t="str">
        <f>'DCB - Mag - Mirror'!E53</f>
        <v>P27 - 5/13</v>
      </c>
      <c r="D53" t="str">
        <f>'DCB - Mag - Mirror'!F53</f>
        <v>28 - J12 - 2/1</v>
      </c>
      <c r="E53" t="str">
        <f>'DCB - Mag - Mirror'!L53</f>
        <v>1a</v>
      </c>
      <c r="F53" s="163" t="str">
        <f t="shared" si="1"/>
        <v>28 - J12 - 2/1   1a</v>
      </c>
      <c r="H53" s="163">
        <f>'DCB - Mag - Mirror'!N53</f>
        <v>9</v>
      </c>
      <c r="I53" s="163">
        <f>'DCB - Mag - Mirror'!O53</f>
        <v>8.7999999999999989</v>
      </c>
      <c r="K53" s="70"/>
    </row>
    <row r="54" spans="1:13" ht="45" customHeight="1" x14ac:dyDescent="0.25">
      <c r="A54" t="str">
        <f>'DCB - Mag - Mirror'!C54</f>
        <v>DCB_0_beta_b_P/N_S</v>
      </c>
      <c r="B54" s="14" t="str">
        <f t="shared" si="0"/>
        <v>DCB_0_beta_b_S</v>
      </c>
      <c r="C54" s="163" t="str">
        <f>'DCB - Mag - Mirror'!E54</f>
        <v>P27 - 6/14</v>
      </c>
      <c r="D54" t="str">
        <f>'DCB - Mag - Mirror'!F54</f>
        <v>30 - J12 - 2/1</v>
      </c>
      <c r="E54" t="str">
        <f>'DCB - Mag - Mirror'!L54</f>
        <v>1a</v>
      </c>
      <c r="F54" s="163" t="str">
        <f t="shared" si="1"/>
        <v>30 - J12 - 2/1   1a</v>
      </c>
      <c r="H54" s="163">
        <f>'DCB - Mag - Mirror'!N54</f>
        <v>9</v>
      </c>
      <c r="I54" s="163">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3" t="str">
        <f>'DCB - Mag - Mirror'!E58</f>
        <v>P29 - 1/9</v>
      </c>
      <c r="D58" t="str">
        <f>'DCB - Mag - Mirror'!F58</f>
        <v>28 - J13 - 2/1</v>
      </c>
      <c r="E58" t="str">
        <f>'DCB - Mag - Mirror'!L58</f>
        <v>1a</v>
      </c>
      <c r="F58" s="163" t="str">
        <f t="shared" si="1"/>
        <v>28 - J13 - 2/1   1a</v>
      </c>
      <c r="H58" s="163">
        <f>'DCB - Mag - Mirror'!N58</f>
        <v>9</v>
      </c>
      <c r="I58" s="163">
        <f>'DCB - Mag - Mirror'!O58</f>
        <v>8.7999999999999989</v>
      </c>
      <c r="K58" s="70"/>
    </row>
    <row r="59" spans="1:13" ht="45" customHeight="1" x14ac:dyDescent="0.25">
      <c r="A59" t="str">
        <f>'DCB - Mag - Mirror'!C59</f>
        <v>DCB_6_beta_b_P/N</v>
      </c>
      <c r="B59" s="14" t="str">
        <f t="shared" si="0"/>
        <v>DCB_6_beta_b</v>
      </c>
      <c r="C59" s="163" t="str">
        <f>'DCB - Mag - Mirror'!E59</f>
        <v>P29 - 2/10</v>
      </c>
      <c r="D59" t="str">
        <f>'DCB - Mag - Mirror'!F59</f>
        <v>28 - J13 - 4/3</v>
      </c>
      <c r="E59" t="str">
        <f>'DCB - Mag - Mirror'!L59</f>
        <v>1a</v>
      </c>
      <c r="F59" s="163" t="str">
        <f t="shared" si="1"/>
        <v>28 - J13 - 4/3   1a</v>
      </c>
      <c r="H59" s="163">
        <f>'DCB - Mag - Mirror'!N59</f>
        <v>9</v>
      </c>
      <c r="I59" s="163">
        <f>'DCB - Mag - Mirror'!O59</f>
        <v>8.7999999999999989</v>
      </c>
      <c r="K59" s="70"/>
    </row>
    <row r="60" spans="1:13" ht="45" customHeight="1" x14ac:dyDescent="0.25">
      <c r="A60" t="str">
        <f>'DCB - Mag - Mirror'!C60</f>
        <v>DCB_9_beta_b_P/N_S</v>
      </c>
      <c r="B60" s="14" t="str">
        <f t="shared" si="0"/>
        <v>DCB_9_beta_b_S</v>
      </c>
      <c r="C60" s="163" t="str">
        <f>'DCB - Mag - Mirror'!E60</f>
        <v>P29 - 3/11</v>
      </c>
      <c r="D60" t="str">
        <f>'DCB - Mag - Mirror'!F60</f>
        <v>30 - J13 - 6/5</v>
      </c>
      <c r="E60" t="str">
        <f>'DCB - Mag - Mirror'!L60</f>
        <v>1a</v>
      </c>
      <c r="F60" s="163" t="str">
        <f t="shared" si="1"/>
        <v>30 - J13 - 6/5   1a</v>
      </c>
      <c r="H60" s="163">
        <f>'DCB - Mag - Mirror'!N60</f>
        <v>9</v>
      </c>
      <c r="I60" s="163">
        <f>'DCB - Mag - Mirror'!O60</f>
        <v>8.7999999999999989</v>
      </c>
      <c r="K60" s="70"/>
    </row>
    <row r="61" spans="1:13" ht="45" customHeight="1" x14ac:dyDescent="0.25">
      <c r="A61" t="str">
        <f>'DCB - Mag - Mirror'!C61</f>
        <v>DCB_8_9_beta_b_25_P/N</v>
      </c>
      <c r="B61" s="14" t="str">
        <f t="shared" si="0"/>
        <v>DCB_8_9_beta_b_25</v>
      </c>
      <c r="C61" s="163" t="str">
        <f>'DCB - Mag - Mirror'!E61</f>
        <v>P29 - 4/12</v>
      </c>
      <c r="D61" t="str">
        <f>'DCB - Mag - Mirror'!F61</f>
        <v>2.5V: 35 - J13 - 6/5</v>
      </c>
      <c r="E61" t="str">
        <f>'DCB - Mag - Mirror'!L61</f>
        <v>3a</v>
      </c>
      <c r="F61" s="163" t="str">
        <f t="shared" si="1"/>
        <v xml:space="preserve"> 35 - J13 - 6/5   3a</v>
      </c>
      <c r="H61" s="163">
        <f>'DCB - Mag - Mirror'!N61</f>
        <v>8</v>
      </c>
      <c r="I61" s="163">
        <f>'DCB - Mag - Mirror'!O61</f>
        <v>7.8000000000000007</v>
      </c>
      <c r="K61" s="70"/>
      <c r="M61" s="70"/>
    </row>
    <row r="62" spans="1:13" ht="45" customHeight="1" x14ac:dyDescent="0.25">
      <c r="A62" t="str">
        <f>'DCB - Mag - Mirror'!C62</f>
        <v>DCB_9_beta_b_P/N</v>
      </c>
      <c r="B62" s="14" t="str">
        <f t="shared" si="0"/>
        <v>DCB_9_beta_b</v>
      </c>
      <c r="C62" s="163" t="str">
        <f>'DCB - Mag - Mirror'!E62</f>
        <v>P29 - 5/13</v>
      </c>
      <c r="D62" t="str">
        <f>'DCB - Mag - Mirror'!F62</f>
        <v>30 - J13 - 8/7</v>
      </c>
      <c r="E62" t="str">
        <f>'DCB - Mag - Mirror'!L62</f>
        <v>1a</v>
      </c>
      <c r="F62" s="163" t="str">
        <f t="shared" si="1"/>
        <v>30 - J13 - 8/7   1a</v>
      </c>
      <c r="H62" s="163">
        <f>'DCB - Mag - Mirror'!N62</f>
        <v>9</v>
      </c>
      <c r="I62" s="163">
        <f>'DCB - Mag - Mirror'!O62</f>
        <v>8.7999999999999989</v>
      </c>
      <c r="K62" s="70"/>
    </row>
    <row r="63" spans="1:13" ht="45" customHeight="1" x14ac:dyDescent="0.25">
      <c r="A63" t="str">
        <f>'DCB - Mag - Mirror'!C63</f>
        <v>DCB_10_beta_b_P/N_S</v>
      </c>
      <c r="B63" s="14" t="str">
        <f t="shared" si="0"/>
        <v>DCB_10_beta_b_S</v>
      </c>
      <c r="C63" s="163" t="str">
        <f>'DCB - Mag - Mirror'!E63</f>
        <v>P29 - 6/14</v>
      </c>
      <c r="D63" t="str">
        <f>'DCB - Mag - Mirror'!F63</f>
        <v>32 - J12 - 2/1</v>
      </c>
      <c r="E63" t="str">
        <f>'DCB - Mag - Mirror'!L63</f>
        <v>1a</v>
      </c>
      <c r="F63" s="163" t="str">
        <f t="shared" si="1"/>
        <v>32 - J12 - 2/1   1a</v>
      </c>
      <c r="H63" s="163">
        <f>'DCB - Mag - Mirror'!N63</f>
        <v>9</v>
      </c>
      <c r="I63" s="163">
        <f>'DCB - Mag - Mirror'!O63</f>
        <v>8.7999999999999989</v>
      </c>
      <c r="K63" s="70"/>
    </row>
    <row r="64" spans="1:13" ht="45" customHeight="1" x14ac:dyDescent="0.25">
      <c r="A64" t="str">
        <f>'DCB - Mag - Mirror'!C64</f>
        <v>DCB_10_beta_b_P/N</v>
      </c>
      <c r="B64" s="14" t="str">
        <f t="shared" si="0"/>
        <v>DCB_10_beta_b</v>
      </c>
      <c r="C64" s="163" t="str">
        <f>'DCB - Mag - Mirror'!E64</f>
        <v>P29 - 7/15</v>
      </c>
      <c r="D64" t="str">
        <f>'DCB - Mag - Mirror'!F64</f>
        <v>32 - J12 - 4/3</v>
      </c>
      <c r="E64" t="str">
        <f>'DCB - Mag - Mirror'!L64</f>
        <v>1a</v>
      </c>
      <c r="F64" s="163" t="str">
        <f t="shared" si="1"/>
        <v>32 - J12 - 4/3   1a</v>
      </c>
      <c r="H64" s="163">
        <f>'DCB - Mag - Mirror'!N64</f>
        <v>9</v>
      </c>
      <c r="I64" s="163">
        <f>'DCB - Mag - Mirror'!O64</f>
        <v>8.7999999999999989</v>
      </c>
      <c r="K64" s="70"/>
    </row>
    <row r="65" spans="1:13" ht="45" customHeight="1" x14ac:dyDescent="0.25">
      <c r="A65" t="str">
        <f>'DCB - Mag - Mirror'!C65</f>
        <v>DCB_11_beta_b_P/N_S</v>
      </c>
      <c r="B65" s="14" t="str">
        <f t="shared" si="0"/>
        <v>DCB_11_beta_b_S</v>
      </c>
      <c r="C65" s="163" t="str">
        <f>'DCB - Mag - Mirror'!E65</f>
        <v>P29 - 8/16</v>
      </c>
      <c r="D65" t="str">
        <f>'DCB - Mag - Mirror'!F65</f>
        <v>32 - J13 - 2/1</v>
      </c>
      <c r="E65" t="str">
        <f>'DCB - Mag - Mirror'!L65</f>
        <v>1a</v>
      </c>
      <c r="F65" s="163" t="str">
        <f t="shared" si="1"/>
        <v>32 - J13 - 2/1   1a</v>
      </c>
      <c r="H65" s="163">
        <f>'DCB - Mag - Mirror'!N65</f>
        <v>9</v>
      </c>
      <c r="I65" s="163">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3" t="str">
        <f>'DCB - Mag - Mirror'!E67</f>
        <v>P30 - 1/9</v>
      </c>
      <c r="D67" t="str">
        <f>'DCB - Mag - Mirror'!F67</f>
        <v>2.5V: 35 - J13 - 2/1</v>
      </c>
      <c r="E67" t="str">
        <f>'DCB - Mag - Mirror'!L67</f>
        <v>3a</v>
      </c>
      <c r="F67" s="163" t="str">
        <f t="shared" si="1"/>
        <v xml:space="preserve"> 35 - J13 - 2/1   3a</v>
      </c>
      <c r="H67" s="163">
        <f>'DCB - Mag - Mirror'!N67</f>
        <v>8</v>
      </c>
      <c r="I67" s="163">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3" t="str">
        <f>'DCB - Mag - Mirror'!E69</f>
        <v>P30 - 3/11</v>
      </c>
      <c r="D69" t="str">
        <f>'DCB - Mag - Mirror'!F69</f>
        <v>28 - J12 - 6/5</v>
      </c>
      <c r="E69" t="str">
        <f>'DCB - Mag - Mirror'!L69</f>
        <v>1a</v>
      </c>
      <c r="F69" s="163" t="str">
        <f t="shared" ref="F69:F107" si="3">CONCATENATE(IF(ISNUMBER(SEARCH("2.5V:",D69)),SUBSTITUTE(D69,"2.5V:",""),D69),"   ",E69)</f>
        <v>28 - J12 - 6/5   1a</v>
      </c>
      <c r="H69" s="163">
        <f>'DCB - Mag - Mirror'!N69</f>
        <v>9</v>
      </c>
      <c r="I69" s="163">
        <f>'DCB - Mag - Mirror'!O69</f>
        <v>8.7999999999999989</v>
      </c>
      <c r="K69" s="89"/>
    </row>
    <row r="70" spans="1:13" ht="45" customHeight="1" x14ac:dyDescent="0.25">
      <c r="A70" t="str">
        <f>'DCB - Mag - Mirror'!C70</f>
        <v>DCB_4_5_beta_b_25_P/N</v>
      </c>
      <c r="B70" s="14" t="str">
        <f t="shared" si="2"/>
        <v>DCB_4_5_beta_b_25</v>
      </c>
      <c r="C70" s="163" t="str">
        <f>'DCB - Mag - Mirror'!E70</f>
        <v>P30 - 4/12</v>
      </c>
      <c r="D70" t="str">
        <f>'DCB - Mag - Mirror'!F70</f>
        <v>2.5V: 35 - J13 - 4/3</v>
      </c>
      <c r="E70" t="str">
        <f>'DCB - Mag - Mirror'!L70</f>
        <v>3a</v>
      </c>
      <c r="F70" s="163" t="str">
        <f t="shared" si="3"/>
        <v xml:space="preserve"> 35 - J13 - 4/3   3a</v>
      </c>
      <c r="H70" s="163">
        <f>'DCB - Mag - Mirror'!N70</f>
        <v>8</v>
      </c>
      <c r="I70" s="163">
        <f>'DCB - Mag - Mirror'!O70</f>
        <v>7.8000000000000007</v>
      </c>
      <c r="K70" s="70"/>
      <c r="M70" s="70"/>
    </row>
    <row r="71" spans="1:13" ht="45" customHeight="1" x14ac:dyDescent="0.25">
      <c r="A71" t="str">
        <f>'DCB - Mag - Mirror'!C71</f>
        <v>DCB_5_beta_b_P/N</v>
      </c>
      <c r="B71" s="14" t="str">
        <f t="shared" si="2"/>
        <v>DCB_5_beta_b</v>
      </c>
      <c r="C71" s="163" t="str">
        <f>'DCB - Mag - Mirror'!E71</f>
        <v>P30 - 5/13</v>
      </c>
      <c r="D71" t="str">
        <f>'DCB - Mag - Mirror'!F71</f>
        <v>28 - J12 - 8/7</v>
      </c>
      <c r="E71" t="str">
        <f>'DCB - Mag - Mirror'!L71</f>
        <v>1a</v>
      </c>
      <c r="F71" s="163" t="str">
        <f t="shared" si="3"/>
        <v>28 - J12 - 8/7   1a</v>
      </c>
      <c r="H71" s="163">
        <f>'DCB - Mag - Mirror'!N71</f>
        <v>9</v>
      </c>
      <c r="I71" s="163">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3" t="str">
        <f>'DCB - Mag - Mirror'!E76</f>
        <v>P32 - 1/9</v>
      </c>
      <c r="D76" t="str">
        <f>'DCB - Mag - Mirror'!F76</f>
        <v>31 - J13 - 8/7</v>
      </c>
      <c r="E76" t="str">
        <f>'DCB - Mag - Mirror'!L76</f>
        <v>1a</v>
      </c>
      <c r="F76" s="163" t="str">
        <f t="shared" si="3"/>
        <v>31 - J13 - 8/7   1a</v>
      </c>
      <c r="H76" s="163">
        <f>'DCB - Mag - Mirror'!N76</f>
        <v>9</v>
      </c>
      <c r="I76" s="163">
        <f>'DCB - Mag - Mirror'!O76</f>
        <v>8.7999999999999989</v>
      </c>
      <c r="K76" s="70"/>
    </row>
    <row r="77" spans="1:13" ht="45" customHeight="1" x14ac:dyDescent="0.25">
      <c r="A77" t="str">
        <f>'DCB - Mag - Mirror'!C77</f>
        <v>DCB_7_gamma_b_P/N_S</v>
      </c>
      <c r="B77" s="14" t="str">
        <f t="shared" si="2"/>
        <v>DCB_7_gamma_b_S</v>
      </c>
      <c r="C77" s="163" t="str">
        <f>'DCB - Mag - Mirror'!E77</f>
        <v>P32 - 2/10</v>
      </c>
      <c r="D77" t="str">
        <f>'DCB - Mag - Mirror'!F77</f>
        <v>31 - J13 - 6/5</v>
      </c>
      <c r="E77" t="str">
        <f>'DCB - Mag - Mirror'!L77</f>
        <v>1a</v>
      </c>
      <c r="F77" s="163" t="str">
        <f t="shared" si="3"/>
        <v>31 - J13 - 6/5   1a</v>
      </c>
      <c r="H77" s="163">
        <f>'DCB - Mag - Mirror'!N77</f>
        <v>9</v>
      </c>
      <c r="I77" s="163">
        <f>'DCB - Mag - Mirror'!O77</f>
        <v>8.7999999999999989</v>
      </c>
      <c r="K77" s="70"/>
    </row>
    <row r="78" spans="1:13" ht="45" customHeight="1" x14ac:dyDescent="0.25">
      <c r="A78" t="str">
        <f>'DCB - Mag - Mirror'!C78</f>
        <v>DCB_6_7_gamma_b_25_P/N</v>
      </c>
      <c r="B78" s="14" t="str">
        <f t="shared" si="2"/>
        <v>DCB_6_7_gamma_b_25</v>
      </c>
      <c r="C78" s="163" t="str">
        <f>'DCB - Mag - Mirror'!E78</f>
        <v>P32 - 3/11</v>
      </c>
      <c r="D78" t="str">
        <f>'DCB - Mag - Mirror'!F78</f>
        <v>2.5V: 36 - J13 - 8/7</v>
      </c>
      <c r="E78" t="str">
        <f>'DCB - Mag - Mirror'!L78</f>
        <v>3a</v>
      </c>
      <c r="F78" s="163" t="str">
        <f t="shared" si="3"/>
        <v xml:space="preserve"> 36 - J13 - 8/7   3a</v>
      </c>
      <c r="H78" s="163">
        <f>'DCB - Mag - Mirror'!N78</f>
        <v>8</v>
      </c>
      <c r="I78" s="163">
        <f>'DCB - Mag - Mirror'!O78</f>
        <v>7.8000000000000007</v>
      </c>
      <c r="K78" s="70"/>
      <c r="M78" s="70"/>
    </row>
    <row r="79" spans="1:13" ht="45" customHeight="1" x14ac:dyDescent="0.25">
      <c r="A79" t="str">
        <f>'DCB - Mag - Mirror'!C79</f>
        <v>DCB_8_gamma_b_P/N</v>
      </c>
      <c r="B79" s="14" t="str">
        <f t="shared" si="2"/>
        <v>DCB_8_gamma_b</v>
      </c>
      <c r="C79" s="163" t="str">
        <f>'DCB - Mag - Mirror'!E79</f>
        <v>P32 - 4/12</v>
      </c>
      <c r="D79" t="str">
        <f>'DCB - Mag - Mirror'!F79</f>
        <v>33 - J13 - 4/3</v>
      </c>
      <c r="E79" t="str">
        <f>'DCB - Mag - Mirror'!L79</f>
        <v>1a</v>
      </c>
      <c r="F79" s="163" t="str">
        <f t="shared" si="3"/>
        <v>33 - J13 - 4/3   1a</v>
      </c>
      <c r="H79" s="163">
        <f>'DCB - Mag - Mirror'!N79</f>
        <v>9</v>
      </c>
      <c r="I79" s="163">
        <f>'DCB - Mag - Mirror'!O79</f>
        <v>8.7999999999999989</v>
      </c>
      <c r="K79" s="70"/>
    </row>
    <row r="80" spans="1:13" ht="45" customHeight="1" x14ac:dyDescent="0.25">
      <c r="A80" t="str">
        <f>'DCB - Mag - Mirror'!C80</f>
        <v>DCB_8_gamma_b_P/N_S</v>
      </c>
      <c r="B80" s="14" t="str">
        <f t="shared" si="2"/>
        <v>DCB_8_gamma_b_S</v>
      </c>
      <c r="C80" s="163" t="str">
        <f>'DCB - Mag - Mirror'!E80</f>
        <v>P32 - 5/13</v>
      </c>
      <c r="D80" t="str">
        <f>'DCB - Mag - Mirror'!F80</f>
        <v>33 - J13 - 2/1</v>
      </c>
      <c r="E80" t="str">
        <f>'DCB - Mag - Mirror'!L80</f>
        <v>1a</v>
      </c>
      <c r="F80" s="163" t="str">
        <f t="shared" si="3"/>
        <v>33 - J13 - 2/1   1a</v>
      </c>
      <c r="H80" s="163">
        <f>'DCB - Mag - Mirror'!N80</f>
        <v>9</v>
      </c>
      <c r="I80" s="163">
        <f>'DCB - Mag - Mirror'!O80</f>
        <v>8.7999999999999989</v>
      </c>
      <c r="K80" s="70"/>
    </row>
    <row r="81" spans="1:13" ht="45" customHeight="1" x14ac:dyDescent="0.25">
      <c r="A81" t="str">
        <f>'DCB - Mag - Mirror'!C81</f>
        <v>DCB_10_11_gamma_b_25_P/N</v>
      </c>
      <c r="B81" s="14" t="str">
        <f t="shared" si="2"/>
        <v>DCB_10_11_gamma_b_25</v>
      </c>
      <c r="C81" s="163" t="str">
        <f>'DCB - Mag - Mirror'!E81</f>
        <v>P32 - 6/14</v>
      </c>
      <c r="D81" t="str">
        <f>'DCB - Mag - Mirror'!F81</f>
        <v>2.5V: 36 - J12 - 6/5</v>
      </c>
      <c r="E81" t="str">
        <f>'DCB - Mag - Mirror'!L81</f>
        <v>3a</v>
      </c>
      <c r="F81" s="163" t="str">
        <f t="shared" si="3"/>
        <v xml:space="preserve"> 36 - J12 - 6/5   3a</v>
      </c>
      <c r="H81" s="163">
        <f>'DCB - Mag - Mirror'!N81</f>
        <v>8</v>
      </c>
      <c r="I81" s="163">
        <f>'DCB - Mag - Mirror'!O81</f>
        <v>7.8000000000000007</v>
      </c>
      <c r="K81" s="70"/>
      <c r="M81" s="70"/>
    </row>
    <row r="82" spans="1:13" ht="45" customHeight="1" x14ac:dyDescent="0.25">
      <c r="A82" t="str">
        <f>'DCB - Mag - Mirror'!C82</f>
        <v>DCB_11_gamma_b_P/N</v>
      </c>
      <c r="B82" s="14" t="str">
        <f t="shared" si="2"/>
        <v>DCB_11_gamma_b</v>
      </c>
      <c r="C82" s="163" t="str">
        <f>'DCB - Mag - Mirror'!E82</f>
        <v>P32 - 7/15</v>
      </c>
      <c r="D82" t="str">
        <f>'DCB - Mag - Mirror'!F82</f>
        <v>29 - J13 - 4/3</v>
      </c>
      <c r="E82" t="str">
        <f>'DCB - Mag - Mirror'!L82</f>
        <v>1a</v>
      </c>
      <c r="F82" s="163" t="str">
        <f t="shared" si="3"/>
        <v>29 - J13 - 4/3   1a</v>
      </c>
      <c r="H82" s="163">
        <f>'DCB - Mag - Mirror'!N82</f>
        <v>9</v>
      </c>
      <c r="I82" s="163">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3" t="str">
        <f>'DCB - Mag - Mirror'!E85</f>
        <v>P33 - 1/9</v>
      </c>
      <c r="D85" t="str">
        <f>'DCB - Mag - Mirror'!F85</f>
        <v>33 - J12 - 4/3</v>
      </c>
      <c r="E85" t="str">
        <f>'DCB - Mag - Mirror'!L85</f>
        <v>1a</v>
      </c>
      <c r="F85" s="163" t="str">
        <f t="shared" si="3"/>
        <v>33 - J12 - 4/3   1a</v>
      </c>
      <c r="H85" s="163">
        <f>'DCB - Mag - Mirror'!N85</f>
        <v>9</v>
      </c>
      <c r="I85" s="163">
        <f>'DCB - Mag - Mirror'!O85</f>
        <v>8.7999999999999989</v>
      </c>
      <c r="K85" s="70"/>
    </row>
    <row r="86" spans="1:13" ht="45" customHeight="1" x14ac:dyDescent="0.25">
      <c r="A86" t="str">
        <f>'DCB - Mag - Mirror'!C86</f>
        <v>DCB_1_gamma_b_P/N_S</v>
      </c>
      <c r="B86" s="14" t="str">
        <f t="shared" si="2"/>
        <v>DCB_1_gamma_b_S</v>
      </c>
      <c r="C86" s="163" t="str">
        <f>'DCB - Mag - Mirror'!E86</f>
        <v>P33 - 2/10</v>
      </c>
      <c r="D86" t="str">
        <f>'DCB - Mag - Mirror'!F86</f>
        <v>33 - J12 - 6/5</v>
      </c>
      <c r="E86" t="str">
        <f>'DCB - Mag - Mirror'!L86</f>
        <v>1a</v>
      </c>
      <c r="F86" s="163" t="str">
        <f t="shared" si="3"/>
        <v>33 - J12 - 6/5   1a</v>
      </c>
      <c r="H86" s="163">
        <f>'DCB - Mag - Mirror'!N86</f>
        <v>9</v>
      </c>
      <c r="I86" s="163">
        <f>'DCB - Mag - Mirror'!O86</f>
        <v>8.7999999999999989</v>
      </c>
      <c r="K86" s="70"/>
    </row>
    <row r="87" spans="1:13" ht="45" customHeight="1" x14ac:dyDescent="0.25">
      <c r="A87" t="str">
        <f>'DCB - Mag - Mirror'!C87</f>
        <v>DCB_1_gamma_b_P/N</v>
      </c>
      <c r="B87" s="14" t="str">
        <f t="shared" si="2"/>
        <v>DCB_1_gamma_b</v>
      </c>
      <c r="C87" s="163" t="str">
        <f>'DCB - Mag - Mirror'!E87</f>
        <v>P33 - 3/11</v>
      </c>
      <c r="D87" t="str">
        <f>'DCB - Mag - Mirror'!F87</f>
        <v>33 - J12 - 8/7</v>
      </c>
      <c r="E87" t="str">
        <f>'DCB - Mag - Mirror'!L87</f>
        <v>1a</v>
      </c>
      <c r="F87" s="163" t="str">
        <f t="shared" si="3"/>
        <v>33 - J12 - 8/7   1a</v>
      </c>
      <c r="H87" s="163">
        <f>'DCB - Mag - Mirror'!N87</f>
        <v>9</v>
      </c>
      <c r="I87" s="163">
        <f>'DCB - Mag - Mirror'!O87</f>
        <v>8.7999999999999989</v>
      </c>
      <c r="K87" s="70"/>
    </row>
    <row r="88" spans="1:13" ht="45" customHeight="1" x14ac:dyDescent="0.25">
      <c r="A88" t="str">
        <f>'DCB - Mag - Mirror'!C88</f>
        <v>DCB_4_gamma_b_P/N</v>
      </c>
      <c r="B88" s="14" t="str">
        <f t="shared" si="2"/>
        <v>DCB_4_gamma_b</v>
      </c>
      <c r="C88" s="163" t="str">
        <f>'DCB - Mag - Mirror'!E88</f>
        <v>P33 - 4/12</v>
      </c>
      <c r="D88" t="str">
        <f>'DCB - Mag - Mirror'!F88</f>
        <v>31 - J12 - 4/3</v>
      </c>
      <c r="E88" t="str">
        <f>'DCB - Mag - Mirror'!L88</f>
        <v>1a</v>
      </c>
      <c r="F88" s="163" t="str">
        <f t="shared" si="3"/>
        <v>31 - J12 - 4/3   1a</v>
      </c>
      <c r="H88" s="163">
        <f>'DCB - Mag - Mirror'!N88</f>
        <v>9</v>
      </c>
      <c r="I88" s="163">
        <f>'DCB - Mag - Mirror'!O88</f>
        <v>8.7999999999999989</v>
      </c>
      <c r="K88" s="70"/>
    </row>
    <row r="89" spans="1:13" ht="45" customHeight="1" x14ac:dyDescent="0.25">
      <c r="A89" t="str">
        <f>'DCB - Mag - Mirror'!C89</f>
        <v>DCB_4_gamma_b_P/N_S</v>
      </c>
      <c r="B89" s="14" t="str">
        <f t="shared" si="2"/>
        <v>DCB_4_gamma_b_S</v>
      </c>
      <c r="C89" s="163" t="str">
        <f>'DCB - Mag - Mirror'!E89</f>
        <v>P33 - 5/13</v>
      </c>
      <c r="D89" t="str">
        <f>'DCB - Mag - Mirror'!F89</f>
        <v>31 - J12 - 2/1</v>
      </c>
      <c r="E89" t="str">
        <f>'DCB - Mag - Mirror'!L89</f>
        <v>1a</v>
      </c>
      <c r="F89" s="163" t="str">
        <f t="shared" si="3"/>
        <v>31 - J12 - 2/1   1a</v>
      </c>
      <c r="H89" s="163">
        <f>'DCB - Mag - Mirror'!N89</f>
        <v>9</v>
      </c>
      <c r="I89" s="163">
        <f>'DCB - Mag - Mirror'!O89</f>
        <v>8.7999999999999989</v>
      </c>
      <c r="K89" s="70"/>
    </row>
    <row r="90" spans="1:13" ht="45" customHeight="1" x14ac:dyDescent="0.25">
      <c r="A90" t="str">
        <f>'DCB - Mag - Mirror'!C90</f>
        <v>DCB_0_gamma_b_P/N_S</v>
      </c>
      <c r="B90" s="14" t="str">
        <f t="shared" si="2"/>
        <v>DCB_0_gamma_b_S</v>
      </c>
      <c r="C90" s="163" t="str">
        <f>'DCB - Mag - Mirror'!E90</f>
        <v>P33 - 6/14</v>
      </c>
      <c r="D90" t="str">
        <f>'DCB - Mag - Mirror'!F90</f>
        <v>33 - J12 - 2/1</v>
      </c>
      <c r="E90" t="str">
        <f>'DCB - Mag - Mirror'!L90</f>
        <v>1a</v>
      </c>
      <c r="F90" s="163" t="str">
        <f t="shared" si="3"/>
        <v>33 - J12 - 2/1   1a</v>
      </c>
      <c r="H90" s="163">
        <f>'DCB - Mag - Mirror'!N90</f>
        <v>9</v>
      </c>
      <c r="I90" s="163">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3" t="str">
        <f>'DCB - Mag - Mirror'!E94</f>
        <v>P35 - 1/9</v>
      </c>
      <c r="D94" t="str">
        <f>'DCB - Mag - Mirror'!F94</f>
        <v>31 - J13 - 2/1</v>
      </c>
      <c r="E94" t="str">
        <f>'DCB - Mag - Mirror'!L94</f>
        <v>1a</v>
      </c>
      <c r="F94" s="163" t="str">
        <f t="shared" si="3"/>
        <v>31 - J13 - 2/1   1a</v>
      </c>
      <c r="H94" s="163">
        <f>'DCB - Mag - Mirror'!N94</f>
        <v>9</v>
      </c>
      <c r="I94" s="163">
        <f>'DCB - Mag - Mirror'!O94</f>
        <v>8.7999999999999989</v>
      </c>
      <c r="K94" s="70"/>
    </row>
    <row r="95" spans="1:13" ht="45" customHeight="1" x14ac:dyDescent="0.25">
      <c r="A95" t="str">
        <f>'DCB - Mag - Mirror'!C95</f>
        <v>DCB_6_gamma_b_P/N</v>
      </c>
      <c r="B95" s="14" t="str">
        <f t="shared" si="2"/>
        <v>DCB_6_gamma_b</v>
      </c>
      <c r="C95" s="163" t="str">
        <f>'DCB - Mag - Mirror'!E95</f>
        <v>P35 - 2/10</v>
      </c>
      <c r="D95" t="str">
        <f>'DCB - Mag - Mirror'!F95</f>
        <v>31 - J13 - 4/3</v>
      </c>
      <c r="E95" t="str">
        <f>'DCB - Mag - Mirror'!L95</f>
        <v>1a</v>
      </c>
      <c r="F95" s="163" t="str">
        <f t="shared" si="3"/>
        <v>31 - J13 - 4/3   1a</v>
      </c>
      <c r="H95" s="163">
        <f>'DCB - Mag - Mirror'!N95</f>
        <v>9</v>
      </c>
      <c r="I95" s="163">
        <f>'DCB - Mag - Mirror'!O95</f>
        <v>8.7999999999999989</v>
      </c>
      <c r="K95" s="70"/>
    </row>
    <row r="96" spans="1:13" ht="45" customHeight="1" x14ac:dyDescent="0.25">
      <c r="A96" t="str">
        <f>'DCB - Mag - Mirror'!C96</f>
        <v>DCB_9_gamma_b_P/N_S</v>
      </c>
      <c r="B96" s="14" t="str">
        <f t="shared" si="2"/>
        <v>DCB_9_gamma_b_S</v>
      </c>
      <c r="C96" s="163" t="str">
        <f>'DCB - Mag - Mirror'!E96</f>
        <v>P35 - 3/11</v>
      </c>
      <c r="D96" t="str">
        <f>'DCB - Mag - Mirror'!F96</f>
        <v>33 - J13 - 6/5</v>
      </c>
      <c r="E96" t="str">
        <f>'DCB - Mag - Mirror'!L96</f>
        <v>1a</v>
      </c>
      <c r="F96" s="163" t="str">
        <f t="shared" si="3"/>
        <v>33 - J13 - 6/5   1a</v>
      </c>
      <c r="H96" s="163">
        <f>'DCB - Mag - Mirror'!N96</f>
        <v>9</v>
      </c>
      <c r="I96" s="163">
        <f>'DCB - Mag - Mirror'!O96</f>
        <v>8.7999999999999989</v>
      </c>
      <c r="K96" s="70"/>
    </row>
    <row r="97" spans="1:13" ht="45" customHeight="1" x14ac:dyDescent="0.25">
      <c r="A97" t="str">
        <f>'DCB - Mag - Mirror'!C97</f>
        <v>DCB_8_9_gamma_b_25_P/N</v>
      </c>
      <c r="B97" s="14" t="str">
        <f t="shared" si="2"/>
        <v>DCB_8_9_gamma_b_25</v>
      </c>
      <c r="C97" s="163" t="str">
        <f>'DCB - Mag - Mirror'!E97</f>
        <v>P35 - 4/12</v>
      </c>
      <c r="D97" t="str">
        <f>'DCB - Mag - Mirror'!F97</f>
        <v>2.5V: 36 - J13 - 6/5</v>
      </c>
      <c r="E97" t="str">
        <f>'DCB - Mag - Mirror'!L97</f>
        <v>3a</v>
      </c>
      <c r="F97" s="163" t="str">
        <f t="shared" si="3"/>
        <v xml:space="preserve"> 36 - J13 - 6/5   3a</v>
      </c>
      <c r="H97" s="163">
        <f>'DCB - Mag - Mirror'!N97</f>
        <v>8</v>
      </c>
      <c r="I97" s="163">
        <f>'DCB - Mag - Mirror'!O97</f>
        <v>7.8000000000000007</v>
      </c>
      <c r="K97" s="70"/>
      <c r="M97" s="70"/>
    </row>
    <row r="98" spans="1:13" ht="45" customHeight="1" x14ac:dyDescent="0.25">
      <c r="A98" t="str">
        <f>'DCB - Mag - Mirror'!C98</f>
        <v>DCB_9_gamma_b_P/N</v>
      </c>
      <c r="B98" s="14" t="str">
        <f t="shared" si="2"/>
        <v>DCB_9_gamma_b</v>
      </c>
      <c r="C98" s="163" t="str">
        <f>'DCB - Mag - Mirror'!E98</f>
        <v>P35 - 5/13</v>
      </c>
      <c r="D98" t="str">
        <f>'DCB - Mag - Mirror'!F98</f>
        <v>33 - J13 - 8/7</v>
      </c>
      <c r="E98" t="str">
        <f>'DCB - Mag - Mirror'!L98</f>
        <v>1a</v>
      </c>
      <c r="F98" s="163" t="str">
        <f t="shared" si="3"/>
        <v>33 - J13 - 8/7   1a</v>
      </c>
      <c r="H98" s="163">
        <f>'DCB - Mag - Mirror'!N98</f>
        <v>9</v>
      </c>
      <c r="I98" s="163">
        <f>'DCB - Mag - Mirror'!O98</f>
        <v>8.7999999999999989</v>
      </c>
      <c r="K98" s="70"/>
    </row>
    <row r="99" spans="1:13" ht="45" customHeight="1" x14ac:dyDescent="0.25">
      <c r="A99" t="str">
        <f>'DCB - Mag - Mirror'!C99</f>
        <v>DCB_10_gamma_b_P/N_S</v>
      </c>
      <c r="B99" s="14" t="str">
        <f t="shared" si="2"/>
        <v>DCB_10_gamma_b_S</v>
      </c>
      <c r="C99" s="163" t="str">
        <f>'DCB - Mag - Mirror'!E99</f>
        <v>P35 - 6/14</v>
      </c>
      <c r="D99" t="str">
        <f>'DCB - Mag - Mirror'!F99</f>
        <v>29 - J12 - 2/1</v>
      </c>
      <c r="E99" t="str">
        <f>'DCB - Mag - Mirror'!L99</f>
        <v>1a</v>
      </c>
      <c r="F99" s="163" t="str">
        <f t="shared" si="3"/>
        <v>29 - J12 - 2/1   1a</v>
      </c>
      <c r="H99" s="163">
        <f>'DCB - Mag - Mirror'!N99</f>
        <v>9</v>
      </c>
      <c r="I99" s="163">
        <f>'DCB - Mag - Mirror'!O99</f>
        <v>8.7999999999999989</v>
      </c>
      <c r="K99" s="70"/>
    </row>
    <row r="100" spans="1:13" ht="45" customHeight="1" x14ac:dyDescent="0.25">
      <c r="A100" t="str">
        <f>'DCB - Mag - Mirror'!C100</f>
        <v>DCB_10_gamma_b_P/N</v>
      </c>
      <c r="B100" s="14" t="str">
        <f t="shared" si="2"/>
        <v>DCB_10_gamma_b</v>
      </c>
      <c r="C100" s="163" t="str">
        <f>'DCB - Mag - Mirror'!E100</f>
        <v>P35 - 7/15</v>
      </c>
      <c r="D100" t="str">
        <f>'DCB - Mag - Mirror'!F100</f>
        <v>29 - J12 - 4/3</v>
      </c>
      <c r="E100" t="str">
        <f>'DCB - Mag - Mirror'!L100</f>
        <v>1a</v>
      </c>
      <c r="F100" s="163" t="str">
        <f t="shared" si="3"/>
        <v>29 - J12 - 4/3   1a</v>
      </c>
      <c r="H100" s="163">
        <f>'DCB - Mag - Mirror'!N100</f>
        <v>9</v>
      </c>
      <c r="I100" s="163">
        <f>'DCB - Mag - Mirror'!O100</f>
        <v>8.7999999999999989</v>
      </c>
      <c r="K100" s="70"/>
    </row>
    <row r="101" spans="1:13" ht="45" customHeight="1" x14ac:dyDescent="0.25">
      <c r="A101" t="str">
        <f>'DCB - Mag - Mirror'!C101</f>
        <v>DCB_11_gamma_b_P/N_S</v>
      </c>
      <c r="B101" s="14" t="str">
        <f t="shared" si="2"/>
        <v>DCB_11_gamma_b_S</v>
      </c>
      <c r="C101" s="163" t="str">
        <f>'DCB - Mag - Mirror'!E101</f>
        <v>P35 - 8/16</v>
      </c>
      <c r="D101" t="str">
        <f>'DCB - Mag - Mirror'!F101</f>
        <v>29 - J13 - 2/1</v>
      </c>
      <c r="E101" t="str">
        <f>'DCB - Mag - Mirror'!L101</f>
        <v>1a</v>
      </c>
      <c r="F101" s="163" t="str">
        <f t="shared" si="3"/>
        <v>29 - J13 - 2/1   1a</v>
      </c>
      <c r="H101" s="163">
        <f>'DCB - Mag - Mirror'!N101</f>
        <v>9</v>
      </c>
      <c r="I101" s="163">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3" t="str">
        <f>'DCB - Mag - Mirror'!E103</f>
        <v>P36 - 1/9</v>
      </c>
      <c r="D103" t="str">
        <f>'DCB - Mag - Mirror'!F103</f>
        <v>2.5V: 36 - J13 - 2/1</v>
      </c>
      <c r="E103" t="str">
        <f>'DCB - Mag - Mirror'!L103</f>
        <v>3a</v>
      </c>
      <c r="F103" s="163" t="str">
        <f t="shared" si="3"/>
        <v xml:space="preserve"> 36 - J13 - 2/1   3a</v>
      </c>
      <c r="H103" s="163">
        <f>'DCB - Mag - Mirror'!N103</f>
        <v>8</v>
      </c>
      <c r="I103" s="163">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3" t="str">
        <f>'DCB - Mag - Mirror'!E105</f>
        <v>P36 - 3/11</v>
      </c>
      <c r="D105" t="str">
        <f>'DCB - Mag - Mirror'!F105</f>
        <v>31 - J12 - 6/5</v>
      </c>
      <c r="E105" t="str">
        <f>'DCB - Mag - Mirror'!L105</f>
        <v>1a</v>
      </c>
      <c r="F105" s="163" t="str">
        <f t="shared" si="3"/>
        <v>31 - J12 - 6/5   1a</v>
      </c>
      <c r="H105" s="163">
        <f>'DCB - Mag - Mirror'!N105</f>
        <v>9</v>
      </c>
      <c r="I105" s="163">
        <f>'DCB - Mag - Mirror'!O105</f>
        <v>8.7999999999999989</v>
      </c>
      <c r="K105" s="70"/>
    </row>
    <row r="106" spans="1:13" ht="45" customHeight="1" x14ac:dyDescent="0.25">
      <c r="A106" t="str">
        <f>'DCB - Mag - Mirror'!C106</f>
        <v>DCB_4_5_gamma_b_25_P/N</v>
      </c>
      <c r="B106" s="14" t="str">
        <f t="shared" si="2"/>
        <v>DCB_4_5_gamma_b_25</v>
      </c>
      <c r="C106" s="163" t="str">
        <f>'DCB - Mag - Mirror'!E106</f>
        <v>P36 - 4/12</v>
      </c>
      <c r="D106" t="str">
        <f>'DCB - Mag - Mirror'!F106</f>
        <v>2.5V: 36 - J13 - 4/3</v>
      </c>
      <c r="E106" t="str">
        <f>'DCB - Mag - Mirror'!L106</f>
        <v>3a</v>
      </c>
      <c r="F106" s="163" t="str">
        <f t="shared" si="3"/>
        <v xml:space="preserve"> 36 - J13 - 4/3   3a</v>
      </c>
      <c r="H106" s="163">
        <f>'DCB - Mag - Mirror'!N106</f>
        <v>8</v>
      </c>
      <c r="I106" s="163">
        <f>'DCB - Mag - Mirror'!O106</f>
        <v>7.8000000000000007</v>
      </c>
      <c r="K106" s="70"/>
      <c r="M106" s="70"/>
    </row>
    <row r="107" spans="1:13" ht="45" customHeight="1" x14ac:dyDescent="0.25">
      <c r="A107" t="str">
        <f>'DCB - Mag - Mirror'!C107</f>
        <v>DCB_5_gamma_b_P/N</v>
      </c>
      <c r="B107" s="14" t="str">
        <f t="shared" si="2"/>
        <v>DCB_5_gamma_b</v>
      </c>
      <c r="C107" s="163" t="str">
        <f>'DCB - Mag - Mirror'!E107</f>
        <v>P36 - 5/13</v>
      </c>
      <c r="D107" t="str">
        <f>'DCB - Mag - Mirror'!F107</f>
        <v>31 - J12 - 8/7</v>
      </c>
      <c r="E107" t="str">
        <f>'DCB - Mag - Mirror'!L107</f>
        <v>1a</v>
      </c>
      <c r="F107" s="163" t="str">
        <f t="shared" si="3"/>
        <v>31 - J12 - 8/7   1a</v>
      </c>
      <c r="H107" s="163">
        <f>'DCB - Mag - Mirror'!N107</f>
        <v>9</v>
      </c>
      <c r="I107" s="163">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B106" sqref="B106"/>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x14ac:dyDescent="0.25">
      <c r="H1" s="336" t="s">
        <v>1391</v>
      </c>
      <c r="L1" s="337" t="s">
        <v>1434</v>
      </c>
      <c r="M1" s="338" t="s">
        <v>1390</v>
      </c>
    </row>
    <row r="2" spans="3:25" ht="24.75" customHeight="1" x14ac:dyDescent="0.3">
      <c r="C2" s="350" t="s">
        <v>820</v>
      </c>
      <c r="D2" s="350"/>
      <c r="E2" s="350"/>
      <c r="F2" s="350"/>
      <c r="G2" s="21" t="s">
        <v>1363</v>
      </c>
      <c r="H2" s="336"/>
      <c r="I2" s="366" t="s">
        <v>1389</v>
      </c>
      <c r="J2" s="366"/>
      <c r="K2" s="366"/>
      <c r="L2" s="337"/>
      <c r="M2" s="337"/>
      <c r="N2" s="14" t="s">
        <v>1367</v>
      </c>
      <c r="O2" s="14" t="s">
        <v>1368</v>
      </c>
      <c r="P2" s="67" t="str">
        <f>N2</f>
        <v>A-top</v>
      </c>
      <c r="R2" s="67" t="str">
        <f>O2</f>
        <v>C-bot</v>
      </c>
      <c r="X2" s="1" t="s">
        <v>1282</v>
      </c>
    </row>
    <row r="3" spans="3:25" ht="65.2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X3" s="68" t="s">
        <v>546</v>
      </c>
      <c r="Y3" s="77" t="b">
        <v>1</v>
      </c>
    </row>
    <row r="4" spans="3:25" ht="14.45" customHeight="1" x14ac:dyDescent="0.25">
      <c r="C4" s="22" t="s">
        <v>1173</v>
      </c>
      <c r="D4" s="15" t="s">
        <v>851</v>
      </c>
      <c r="E4" s="15" t="s">
        <v>858</v>
      </c>
      <c r="F4" s="23" t="s">
        <v>1041</v>
      </c>
      <c r="G4" s="65" t="str">
        <f>IF(LEFT(F4,3)="2.5", MID(F4,7,2),LEFT(F4,2))</f>
        <v>59</v>
      </c>
      <c r="H4" s="14" t="s">
        <v>1357</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57" t="s">
        <v>1293</v>
      </c>
      <c r="V4" s="358"/>
      <c r="W4" s="359"/>
      <c r="X4" s="2" t="s">
        <v>545</v>
      </c>
      <c r="Y4" s="2" t="s">
        <v>553</v>
      </c>
    </row>
    <row r="5" spans="3:25" x14ac:dyDescent="0.25">
      <c r="C5" s="16" t="s">
        <v>1174</v>
      </c>
      <c r="D5" s="14" t="s">
        <v>852</v>
      </c>
      <c r="E5" s="14" t="s">
        <v>859</v>
      </c>
      <c r="F5" s="17" t="s">
        <v>1042</v>
      </c>
      <c r="G5" s="65" t="str">
        <f t="shared" ref="G5:G68" si="0">IF(LEFT(F5,3)="2.5", MID(F5,7,2),LEFT(F5,2))</f>
        <v>59</v>
      </c>
      <c r="H5" s="14" t="s">
        <v>1357</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60"/>
      <c r="V5" s="361"/>
      <c r="W5" s="362"/>
      <c r="X5" s="2" t="s">
        <v>547</v>
      </c>
      <c r="Y5" s="2" t="s">
        <v>553</v>
      </c>
    </row>
    <row r="6" spans="3:25" x14ac:dyDescent="0.25">
      <c r="C6" s="16" t="s">
        <v>1019</v>
      </c>
      <c r="D6" s="14" t="s">
        <v>853</v>
      </c>
      <c r="E6" s="14" t="s">
        <v>860</v>
      </c>
      <c r="F6" s="302" t="s">
        <v>1625</v>
      </c>
      <c r="G6" s="65" t="str">
        <f t="shared" si="0"/>
        <v>65</v>
      </c>
      <c r="H6" s="14" t="s">
        <v>1357</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60"/>
      <c r="V6" s="361"/>
      <c r="W6" s="362"/>
      <c r="X6" s="32" t="s">
        <v>548</v>
      </c>
      <c r="Y6" s="35" t="b">
        <v>1</v>
      </c>
    </row>
    <row r="7" spans="3:25" x14ac:dyDescent="0.25">
      <c r="C7" s="16" t="s">
        <v>1175</v>
      </c>
      <c r="D7" s="14" t="s">
        <v>854</v>
      </c>
      <c r="E7" s="14" t="s">
        <v>861</v>
      </c>
      <c r="F7" s="17" t="s">
        <v>1025</v>
      </c>
      <c r="G7" s="65" t="str">
        <f t="shared" si="0"/>
        <v>57</v>
      </c>
      <c r="H7" s="14" t="s">
        <v>1357</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60"/>
      <c r="V7" s="361"/>
      <c r="W7" s="362"/>
      <c r="X7" s="2" t="s">
        <v>549</v>
      </c>
      <c r="Y7" s="2" t="s">
        <v>553</v>
      </c>
    </row>
    <row r="8" spans="3:25" x14ac:dyDescent="0.25">
      <c r="C8" s="16" t="s">
        <v>1176</v>
      </c>
      <c r="D8" s="14" t="s">
        <v>855</v>
      </c>
      <c r="E8" s="14" t="s">
        <v>862</v>
      </c>
      <c r="F8" s="17" t="s">
        <v>1026</v>
      </c>
      <c r="G8" s="65" t="str">
        <f t="shared" si="0"/>
        <v>57</v>
      </c>
      <c r="H8" s="14" t="s">
        <v>1357</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60"/>
      <c r="V8" s="361"/>
      <c r="W8" s="362"/>
      <c r="X8" s="32" t="s">
        <v>550</v>
      </c>
      <c r="Y8" s="35" t="b">
        <v>1</v>
      </c>
    </row>
    <row r="9" spans="3:25" x14ac:dyDescent="0.25">
      <c r="C9" s="16" t="s">
        <v>1177</v>
      </c>
      <c r="D9" s="14" t="s">
        <v>856</v>
      </c>
      <c r="E9" s="14" t="s">
        <v>863</v>
      </c>
      <c r="F9" s="302" t="s">
        <v>1626</v>
      </c>
      <c r="G9" s="65" t="str">
        <f t="shared" si="0"/>
        <v>65</v>
      </c>
      <c r="H9" s="14" t="s">
        <v>1357</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60"/>
      <c r="V9" s="361"/>
      <c r="W9" s="362"/>
      <c r="X9" s="68" t="s">
        <v>551</v>
      </c>
      <c r="Y9" s="77" t="b">
        <v>1</v>
      </c>
    </row>
    <row r="10" spans="3:25" x14ac:dyDescent="0.25">
      <c r="C10" s="260" t="s">
        <v>1178</v>
      </c>
      <c r="D10" s="261" t="s">
        <v>857</v>
      </c>
      <c r="E10" s="261" t="s">
        <v>864</v>
      </c>
      <c r="F10" s="262" t="s">
        <v>1040</v>
      </c>
      <c r="G10" s="65" t="str">
        <f t="shared" si="0"/>
        <v>58</v>
      </c>
      <c r="H10" s="14" t="s">
        <v>1357</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60"/>
      <c r="V10" s="361"/>
      <c r="W10" s="362"/>
      <c r="X10" s="2"/>
    </row>
    <row r="11" spans="3:25" x14ac:dyDescent="0.25">
      <c r="C11" s="263" t="s">
        <v>406</v>
      </c>
      <c r="D11" s="288"/>
      <c r="E11" s="19" t="s">
        <v>902</v>
      </c>
      <c r="F11" s="289"/>
      <c r="G11" s="65" t="str">
        <f t="shared" si="0"/>
        <v/>
      </c>
      <c r="P11" s="21"/>
      <c r="R11" s="21"/>
      <c r="U11" s="360"/>
      <c r="V11" s="361"/>
      <c r="W11" s="362"/>
      <c r="X11" s="2" t="s">
        <v>552</v>
      </c>
      <c r="Y11" s="2" t="s">
        <v>553</v>
      </c>
    </row>
    <row r="12" spans="3:25" x14ac:dyDescent="0.25">
      <c r="C12" s="261"/>
      <c r="D12" s="261"/>
      <c r="E12" s="261"/>
      <c r="F12" s="261"/>
      <c r="G12" s="65" t="str">
        <f t="shared" si="0"/>
        <v/>
      </c>
      <c r="P12" s="21"/>
      <c r="R12" s="21"/>
      <c r="U12" s="360"/>
      <c r="V12" s="361"/>
      <c r="W12" s="362"/>
    </row>
    <row r="13" spans="3:25" x14ac:dyDescent="0.25">
      <c r="C13" s="22" t="s">
        <v>1179</v>
      </c>
      <c r="D13" s="15" t="s">
        <v>822</v>
      </c>
      <c r="E13" s="15" t="s">
        <v>823</v>
      </c>
      <c r="F13" s="23" t="s">
        <v>1027</v>
      </c>
      <c r="G13" s="65" t="str">
        <f t="shared" si="0"/>
        <v>57</v>
      </c>
      <c r="H13" s="14" t="s">
        <v>1357</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60"/>
      <c r="V13" s="361"/>
      <c r="W13" s="362"/>
    </row>
    <row r="14" spans="3:25" x14ac:dyDescent="0.25">
      <c r="C14" s="16" t="s">
        <v>1180</v>
      </c>
      <c r="D14" s="14" t="s">
        <v>824</v>
      </c>
      <c r="E14" s="14" t="s">
        <v>829</v>
      </c>
      <c r="F14" s="17" t="s">
        <v>1028</v>
      </c>
      <c r="G14" s="65" t="str">
        <f t="shared" si="0"/>
        <v>57</v>
      </c>
      <c r="H14" s="14" t="s">
        <v>1357</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60"/>
      <c r="V14" s="361"/>
      <c r="W14" s="362"/>
    </row>
    <row r="15" spans="3:25" x14ac:dyDescent="0.25">
      <c r="C15" s="16" t="s">
        <v>1181</v>
      </c>
      <c r="D15" s="14" t="s">
        <v>825</v>
      </c>
      <c r="E15" s="14" t="s">
        <v>830</v>
      </c>
      <c r="F15" s="17" t="s">
        <v>1029</v>
      </c>
      <c r="G15" s="65" t="str">
        <f t="shared" si="0"/>
        <v>57</v>
      </c>
      <c r="H15" s="14" t="s">
        <v>1357</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60"/>
      <c r="V15" s="361"/>
      <c r="W15" s="362"/>
    </row>
    <row r="16" spans="3:25" x14ac:dyDescent="0.25">
      <c r="C16" s="16" t="s">
        <v>1182</v>
      </c>
      <c r="D16" s="14" t="s">
        <v>826</v>
      </c>
      <c r="E16" s="14" t="s">
        <v>831</v>
      </c>
      <c r="F16" s="17" t="s">
        <v>1043</v>
      </c>
      <c r="G16" s="65" t="str">
        <f t="shared" si="0"/>
        <v>59</v>
      </c>
      <c r="H16" s="14" t="s">
        <v>1357</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60"/>
      <c r="V16" s="361"/>
      <c r="W16" s="362"/>
    </row>
    <row r="17" spans="3:23" x14ac:dyDescent="0.25">
      <c r="C17" s="16" t="s">
        <v>1183</v>
      </c>
      <c r="D17" s="14" t="s">
        <v>827</v>
      </c>
      <c r="E17" s="14" t="s">
        <v>832</v>
      </c>
      <c r="F17" s="17" t="s">
        <v>1044</v>
      </c>
      <c r="G17" s="65" t="str">
        <f t="shared" si="0"/>
        <v>59</v>
      </c>
      <c r="H17" s="14" t="s">
        <v>1357</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60"/>
      <c r="V17" s="361"/>
      <c r="W17" s="362"/>
    </row>
    <row r="18" spans="3:23" x14ac:dyDescent="0.25">
      <c r="C18" s="16" t="s">
        <v>1184</v>
      </c>
      <c r="D18" s="14" t="s">
        <v>828</v>
      </c>
      <c r="E18" s="14" t="s">
        <v>833</v>
      </c>
      <c r="F18" s="17" t="s">
        <v>1030</v>
      </c>
      <c r="G18" s="65" t="str">
        <f t="shared" si="0"/>
        <v>57</v>
      </c>
      <c r="H18" s="14" t="s">
        <v>1357</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60"/>
      <c r="V18" s="361"/>
      <c r="W18" s="362"/>
    </row>
    <row r="19" spans="3:23" x14ac:dyDescent="0.25">
      <c r="C19" s="16" t="s">
        <v>1185</v>
      </c>
      <c r="D19" s="14" t="s">
        <v>835</v>
      </c>
      <c r="E19" s="14" t="s">
        <v>834</v>
      </c>
      <c r="F19" s="302" t="s">
        <v>1627</v>
      </c>
      <c r="G19" s="65" t="str">
        <f t="shared" si="0"/>
        <v>65</v>
      </c>
      <c r="H19" s="14" t="s">
        <v>1357</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60"/>
      <c r="V19" s="361"/>
      <c r="W19" s="362"/>
    </row>
    <row r="20" spans="3:23" x14ac:dyDescent="0.25">
      <c r="C20" s="263" t="s">
        <v>406</v>
      </c>
      <c r="D20" s="19"/>
      <c r="E20" s="19" t="s">
        <v>903</v>
      </c>
      <c r="F20" s="303"/>
      <c r="G20" s="65" t="str">
        <f t="shared" si="0"/>
        <v/>
      </c>
      <c r="P20" s="21"/>
      <c r="R20" s="21"/>
      <c r="U20" s="360"/>
      <c r="V20" s="361"/>
      <c r="W20" s="362"/>
    </row>
    <row r="21" spans="3:23" x14ac:dyDescent="0.25">
      <c r="C21" s="14"/>
      <c r="D21" s="14"/>
      <c r="E21" s="14"/>
      <c r="F21" s="304"/>
      <c r="G21" s="65" t="str">
        <f t="shared" si="0"/>
        <v/>
      </c>
      <c r="P21" s="21"/>
      <c r="R21" s="21"/>
      <c r="U21" s="363"/>
      <c r="V21" s="364"/>
      <c r="W21" s="365"/>
    </row>
    <row r="22" spans="3:23" x14ac:dyDescent="0.25">
      <c r="C22" s="22" t="s">
        <v>1186</v>
      </c>
      <c r="D22" s="15" t="s">
        <v>865</v>
      </c>
      <c r="E22" s="15" t="s">
        <v>873</v>
      </c>
      <c r="F22" s="23" t="s">
        <v>1045</v>
      </c>
      <c r="G22" s="65" t="str">
        <f t="shared" si="0"/>
        <v>59</v>
      </c>
      <c r="H22" s="14" t="s">
        <v>1357</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1187</v>
      </c>
      <c r="D23" s="14" t="s">
        <v>866</v>
      </c>
      <c r="E23" s="14" t="s">
        <v>874</v>
      </c>
      <c r="F23" s="17" t="s">
        <v>1046</v>
      </c>
      <c r="G23" s="65" t="str">
        <f t="shared" si="0"/>
        <v>59</v>
      </c>
      <c r="H23" s="14" t="s">
        <v>1357</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1020</v>
      </c>
      <c r="D24" s="14" t="s">
        <v>867</v>
      </c>
      <c r="E24" s="14" t="s">
        <v>875</v>
      </c>
      <c r="F24" s="17" t="s">
        <v>1031</v>
      </c>
      <c r="G24" s="65" t="str">
        <f t="shared" si="0"/>
        <v>57</v>
      </c>
      <c r="H24" s="14" t="s">
        <v>1357</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1628</v>
      </c>
      <c r="D25" s="14" t="s">
        <v>868</v>
      </c>
      <c r="E25" s="14" t="s">
        <v>876</v>
      </c>
      <c r="F25" s="302" t="s">
        <v>1629</v>
      </c>
      <c r="G25" s="65" t="str">
        <f t="shared" si="0"/>
        <v>65</v>
      </c>
      <c r="H25" s="14" t="s">
        <v>1357</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1188</v>
      </c>
      <c r="D26" s="14" t="s">
        <v>869</v>
      </c>
      <c r="E26" s="14" t="s">
        <v>877</v>
      </c>
      <c r="F26" s="17" t="s">
        <v>1032</v>
      </c>
      <c r="G26" s="65" t="str">
        <f t="shared" si="0"/>
        <v>57</v>
      </c>
      <c r="H26" s="14" t="s">
        <v>1357</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1189</v>
      </c>
      <c r="D27" s="14" t="s">
        <v>870</v>
      </c>
      <c r="E27" s="14" t="s">
        <v>878</v>
      </c>
      <c r="F27" s="17" t="s">
        <v>1033</v>
      </c>
      <c r="G27" s="65" t="str">
        <f t="shared" si="0"/>
        <v>58</v>
      </c>
      <c r="H27" s="14" t="s">
        <v>1357</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1190</v>
      </c>
      <c r="D28" s="14" t="s">
        <v>871</v>
      </c>
      <c r="E28" s="14" t="s">
        <v>879</v>
      </c>
      <c r="F28" s="17" t="s">
        <v>1034</v>
      </c>
      <c r="G28" s="65" t="str">
        <f t="shared" si="0"/>
        <v>58</v>
      </c>
      <c r="H28" s="14" t="s">
        <v>1357</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287" t="s">
        <v>1191</v>
      </c>
      <c r="D29" s="288" t="s">
        <v>872</v>
      </c>
      <c r="E29" s="288" t="s">
        <v>880</v>
      </c>
      <c r="F29" s="289" t="s">
        <v>1035</v>
      </c>
      <c r="G29" s="65" t="str">
        <f t="shared" si="0"/>
        <v>58</v>
      </c>
      <c r="H29" s="14" t="s">
        <v>1357</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261"/>
      <c r="D30" s="261"/>
      <c r="E30" s="261"/>
      <c r="F30" s="261"/>
      <c r="G30" s="65" t="str">
        <f t="shared" si="0"/>
        <v/>
      </c>
      <c r="P30" s="21"/>
      <c r="R30" s="21"/>
    </row>
    <row r="31" spans="3:23" x14ac:dyDescent="0.25">
      <c r="C31" s="22" t="s">
        <v>1192</v>
      </c>
      <c r="D31" s="15" t="s">
        <v>836</v>
      </c>
      <c r="E31" s="15" t="s">
        <v>844</v>
      </c>
      <c r="F31" s="305" t="s">
        <v>1630</v>
      </c>
      <c r="G31" s="65" t="str">
        <f t="shared" si="0"/>
        <v>65</v>
      </c>
      <c r="H31" s="14" t="s">
        <v>1357</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260" t="s">
        <v>1193</v>
      </c>
      <c r="D32" s="261" t="s">
        <v>837</v>
      </c>
      <c r="E32" s="261" t="s">
        <v>845</v>
      </c>
      <c r="F32" s="262" t="s">
        <v>1036</v>
      </c>
      <c r="G32" s="65" t="str">
        <f t="shared" si="0"/>
        <v>58</v>
      </c>
      <c r="H32" s="14" t="s">
        <v>1357</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1194</v>
      </c>
      <c r="D33" s="290" t="s">
        <v>1603</v>
      </c>
      <c r="E33" s="14" t="s">
        <v>846</v>
      </c>
      <c r="F33" s="17" t="s">
        <v>1047</v>
      </c>
      <c r="G33" s="65" t="str">
        <f t="shared" si="0"/>
        <v>59</v>
      </c>
      <c r="H33" s="14" t="s">
        <v>1357</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1195</v>
      </c>
      <c r="D34" s="14" t="s">
        <v>838</v>
      </c>
      <c r="E34" s="14" t="s">
        <v>847</v>
      </c>
      <c r="F34" s="302" t="s">
        <v>1631</v>
      </c>
      <c r="G34" s="65" t="str">
        <f t="shared" si="0"/>
        <v>65</v>
      </c>
      <c r="H34" s="14" t="s">
        <v>1357</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1196</v>
      </c>
      <c r="D35" s="14" t="s">
        <v>839</v>
      </c>
      <c r="E35" s="14" t="s">
        <v>848</v>
      </c>
      <c r="F35" s="17" t="s">
        <v>1048</v>
      </c>
      <c r="G35" s="65" t="str">
        <f t="shared" si="0"/>
        <v>59</v>
      </c>
      <c r="H35" s="14" t="s">
        <v>1357</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260" t="s">
        <v>1197</v>
      </c>
      <c r="D36" s="261" t="s">
        <v>840</v>
      </c>
      <c r="E36" s="261" t="s">
        <v>849</v>
      </c>
      <c r="F36" s="262" t="s">
        <v>1037</v>
      </c>
      <c r="G36" s="65" t="str">
        <f t="shared" si="0"/>
        <v>58</v>
      </c>
      <c r="H36" s="14" t="s">
        <v>1357</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1198</v>
      </c>
      <c r="D37" s="14" t="s">
        <v>841</v>
      </c>
      <c r="E37" s="14" t="s">
        <v>850</v>
      </c>
      <c r="F37" s="17" t="s">
        <v>1038</v>
      </c>
      <c r="G37" s="65" t="str">
        <f t="shared" si="0"/>
        <v>58</v>
      </c>
      <c r="H37" s="14" t="s">
        <v>1357</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1199</v>
      </c>
      <c r="D38" s="19" t="s">
        <v>842</v>
      </c>
      <c r="E38" s="19" t="s">
        <v>843</v>
      </c>
      <c r="F38" s="20" t="s">
        <v>1039</v>
      </c>
      <c r="G38" s="65" t="str">
        <f t="shared" si="0"/>
        <v>58</v>
      </c>
      <c r="H38" s="14" t="s">
        <v>1357</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1200</v>
      </c>
      <c r="D40" s="15" t="s">
        <v>851</v>
      </c>
      <c r="E40" s="15" t="s">
        <v>881</v>
      </c>
      <c r="F40" s="23" t="s">
        <v>1061</v>
      </c>
      <c r="G40" s="65" t="str">
        <f t="shared" si="0"/>
        <v>62</v>
      </c>
      <c r="H40" s="14" t="s">
        <v>1357</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1201</v>
      </c>
      <c r="D41" s="14" t="s">
        <v>852</v>
      </c>
      <c r="E41" s="14" t="s">
        <v>882</v>
      </c>
      <c r="F41" s="17" t="s">
        <v>1062</v>
      </c>
      <c r="G41" s="65" t="str">
        <f t="shared" si="0"/>
        <v>62</v>
      </c>
      <c r="H41" s="14" t="s">
        <v>1357</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1021</v>
      </c>
      <c r="D42" s="14" t="s">
        <v>853</v>
      </c>
      <c r="E42" s="14" t="s">
        <v>883</v>
      </c>
      <c r="F42" s="302" t="s">
        <v>1632</v>
      </c>
      <c r="G42" s="65" t="str">
        <f t="shared" si="0"/>
        <v>66</v>
      </c>
      <c r="H42" s="14" t="s">
        <v>1357</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1202</v>
      </c>
      <c r="D43" s="14" t="s">
        <v>854</v>
      </c>
      <c r="E43" s="14" t="s">
        <v>884</v>
      </c>
      <c r="F43" s="17" t="s">
        <v>1049</v>
      </c>
      <c r="G43" s="65" t="str">
        <f t="shared" si="0"/>
        <v>60</v>
      </c>
      <c r="H43" s="14" t="s">
        <v>1357</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1203</v>
      </c>
      <c r="D44" s="14" t="s">
        <v>855</v>
      </c>
      <c r="E44" s="14" t="s">
        <v>885</v>
      </c>
      <c r="F44" s="17" t="s">
        <v>1050</v>
      </c>
      <c r="G44" s="65" t="str">
        <f t="shared" si="0"/>
        <v>60</v>
      </c>
      <c r="H44" s="14" t="s">
        <v>1357</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1204</v>
      </c>
      <c r="D45" s="14" t="s">
        <v>856</v>
      </c>
      <c r="E45" s="14" t="s">
        <v>886</v>
      </c>
      <c r="F45" s="302" t="s">
        <v>1633</v>
      </c>
      <c r="G45" s="65" t="str">
        <f t="shared" si="0"/>
        <v>66</v>
      </c>
      <c r="H45" s="14" t="s">
        <v>1357</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1205</v>
      </c>
      <c r="D46" s="14" t="s">
        <v>857</v>
      </c>
      <c r="E46" s="14" t="s">
        <v>887</v>
      </c>
      <c r="F46" s="17" t="s">
        <v>1057</v>
      </c>
      <c r="G46" s="65" t="str">
        <f t="shared" si="0"/>
        <v>61</v>
      </c>
      <c r="H46" s="14" t="s">
        <v>1357</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904</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1206</v>
      </c>
      <c r="D49" s="15" t="s">
        <v>822</v>
      </c>
      <c r="E49" s="15" t="s">
        <v>888</v>
      </c>
      <c r="F49" s="23" t="s">
        <v>1051</v>
      </c>
      <c r="G49" s="65" t="str">
        <f t="shared" si="0"/>
        <v>60</v>
      </c>
      <c r="H49" s="14" t="s">
        <v>1357</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1207</v>
      </c>
      <c r="D50" s="14" t="s">
        <v>824</v>
      </c>
      <c r="E50" s="14" t="s">
        <v>889</v>
      </c>
      <c r="F50" s="17" t="s">
        <v>1052</v>
      </c>
      <c r="G50" s="65" t="str">
        <f t="shared" si="0"/>
        <v>60</v>
      </c>
      <c r="H50" s="14" t="s">
        <v>1357</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1208</v>
      </c>
      <c r="D51" s="14" t="s">
        <v>825</v>
      </c>
      <c r="E51" s="14" t="s">
        <v>890</v>
      </c>
      <c r="F51" s="17" t="s">
        <v>1053</v>
      </c>
      <c r="G51" s="65" t="str">
        <f t="shared" si="0"/>
        <v>60</v>
      </c>
      <c r="H51" s="14" t="s">
        <v>1357</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1209</v>
      </c>
      <c r="D52" s="14" t="s">
        <v>826</v>
      </c>
      <c r="E52" s="14" t="s">
        <v>891</v>
      </c>
      <c r="F52" s="17" t="s">
        <v>1063</v>
      </c>
      <c r="G52" s="65" t="str">
        <f t="shared" si="0"/>
        <v>62</v>
      </c>
      <c r="H52" s="14" t="s">
        <v>1357</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1210</v>
      </c>
      <c r="D53" s="14" t="s">
        <v>827</v>
      </c>
      <c r="E53" s="14" t="s">
        <v>892</v>
      </c>
      <c r="F53" s="17" t="s">
        <v>1064</v>
      </c>
      <c r="G53" s="65" t="str">
        <f t="shared" si="0"/>
        <v>62</v>
      </c>
      <c r="H53" s="14" t="s">
        <v>1357</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1211</v>
      </c>
      <c r="D54" s="14" t="s">
        <v>828</v>
      </c>
      <c r="E54" s="14" t="s">
        <v>893</v>
      </c>
      <c r="F54" s="17" t="s">
        <v>1054</v>
      </c>
      <c r="G54" s="65" t="str">
        <f t="shared" si="0"/>
        <v>60</v>
      </c>
      <c r="H54" s="14" t="s">
        <v>1357</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1212</v>
      </c>
      <c r="D58" s="15" t="s">
        <v>865</v>
      </c>
      <c r="E58" s="15" t="s">
        <v>894</v>
      </c>
      <c r="F58" s="23" t="s">
        <v>1065</v>
      </c>
      <c r="G58" s="65" t="str">
        <f t="shared" si="0"/>
        <v>62</v>
      </c>
      <c r="H58" s="14" t="s">
        <v>1357</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1213</v>
      </c>
      <c r="D59" s="14" t="s">
        <v>866</v>
      </c>
      <c r="E59" s="14" t="s">
        <v>895</v>
      </c>
      <c r="F59" s="17" t="s">
        <v>1066</v>
      </c>
      <c r="G59" s="65" t="str">
        <f t="shared" si="0"/>
        <v>62</v>
      </c>
      <c r="H59" s="14" t="s">
        <v>1357</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1022</v>
      </c>
      <c r="D60" s="14" t="s">
        <v>867</v>
      </c>
      <c r="E60" s="14" t="s">
        <v>896</v>
      </c>
      <c r="F60" s="17" t="s">
        <v>1055</v>
      </c>
      <c r="G60" s="65" t="str">
        <f t="shared" si="0"/>
        <v>60</v>
      </c>
      <c r="H60" s="14" t="s">
        <v>1357</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1634</v>
      </c>
      <c r="D61" s="14" t="s">
        <v>868</v>
      </c>
      <c r="E61" s="14" t="s">
        <v>897</v>
      </c>
      <c r="F61" s="302" t="s">
        <v>1635</v>
      </c>
      <c r="G61" s="65" t="str">
        <f t="shared" si="0"/>
        <v>66</v>
      </c>
      <c r="H61" s="14" t="s">
        <v>1357</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1214</v>
      </c>
      <c r="D62" s="14" t="s">
        <v>869</v>
      </c>
      <c r="E62" s="14" t="s">
        <v>898</v>
      </c>
      <c r="F62" s="17" t="s">
        <v>1056</v>
      </c>
      <c r="G62" s="65" t="str">
        <f t="shared" si="0"/>
        <v>60</v>
      </c>
      <c r="H62" s="14" t="s">
        <v>1357</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1215</v>
      </c>
      <c r="D63" s="14" t="s">
        <v>870</v>
      </c>
      <c r="E63" s="14" t="s">
        <v>899</v>
      </c>
      <c r="F63" s="17" t="s">
        <v>1058</v>
      </c>
      <c r="G63" s="65" t="str">
        <f t="shared" si="0"/>
        <v>61</v>
      </c>
      <c r="H63" s="14" t="s">
        <v>1357</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1216</v>
      </c>
      <c r="D64" s="14" t="s">
        <v>871</v>
      </c>
      <c r="E64" s="14" t="s">
        <v>900</v>
      </c>
      <c r="F64" s="17" t="s">
        <v>1059</v>
      </c>
      <c r="G64" s="65" t="str">
        <f t="shared" si="0"/>
        <v>61</v>
      </c>
      <c r="H64" s="14" t="s">
        <v>1357</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1217</v>
      </c>
      <c r="D65" s="19" t="s">
        <v>872</v>
      </c>
      <c r="E65" s="19" t="s">
        <v>901</v>
      </c>
      <c r="F65" s="20" t="s">
        <v>1060</v>
      </c>
      <c r="G65" s="65" t="str">
        <f t="shared" si="0"/>
        <v>61</v>
      </c>
      <c r="H65" s="14" t="s">
        <v>1357</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1218</v>
      </c>
      <c r="D67" s="15" t="s">
        <v>836</v>
      </c>
      <c r="E67" s="15" t="s">
        <v>907</v>
      </c>
      <c r="F67" s="305" t="s">
        <v>1636</v>
      </c>
      <c r="G67" s="65" t="str">
        <f t="shared" si="0"/>
        <v>66</v>
      </c>
      <c r="H67" s="14" t="s">
        <v>1357</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908</v>
      </c>
      <c r="F68" s="302"/>
      <c r="G68" s="65" t="str">
        <f t="shared" si="0"/>
        <v/>
      </c>
      <c r="M68" s="21" t="str">
        <v>62</v>
      </c>
      <c r="P68" s="21"/>
      <c r="R68" s="21"/>
    </row>
    <row r="69" spans="3:19" x14ac:dyDescent="0.25">
      <c r="C69" s="16" t="s">
        <v>1219</v>
      </c>
      <c r="D69" s="290" t="s">
        <v>1603</v>
      </c>
      <c r="E69" s="14" t="s">
        <v>909</v>
      </c>
      <c r="F69" s="17" t="s">
        <v>1067</v>
      </c>
      <c r="G69" s="65" t="str">
        <f t="shared" ref="G69:G110" si="1">IF(LEFT(F69,3)="2.5", MID(F69,7,2),LEFT(F69,2))</f>
        <v>62</v>
      </c>
      <c r="H69" s="14" t="s">
        <v>1357</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1220</v>
      </c>
      <c r="D70" s="14" t="s">
        <v>838</v>
      </c>
      <c r="E70" s="14" t="s">
        <v>910</v>
      </c>
      <c r="F70" s="302" t="s">
        <v>1637</v>
      </c>
      <c r="G70" s="65" t="str">
        <f t="shared" si="1"/>
        <v>66</v>
      </c>
      <c r="H70" s="14" t="s">
        <v>1357</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1221</v>
      </c>
      <c r="D71" s="14" t="s">
        <v>839</v>
      </c>
      <c r="E71" s="14" t="s">
        <v>911</v>
      </c>
      <c r="F71" s="17" t="s">
        <v>1068</v>
      </c>
      <c r="G71" s="65" t="str">
        <f t="shared" si="1"/>
        <v>62</v>
      </c>
      <c r="H71" s="14" t="s">
        <v>1357</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1222</v>
      </c>
      <c r="D76" s="15" t="s">
        <v>851</v>
      </c>
      <c r="E76" s="15" t="s">
        <v>915</v>
      </c>
      <c r="F76" s="23" t="s">
        <v>1077</v>
      </c>
      <c r="G76" s="65" t="str">
        <f t="shared" si="1"/>
        <v>64</v>
      </c>
      <c r="H76" s="14" t="s">
        <v>1357</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1223</v>
      </c>
      <c r="D77" s="14" t="s">
        <v>852</v>
      </c>
      <c r="E77" s="14" t="s">
        <v>916</v>
      </c>
      <c r="F77" s="17" t="s">
        <v>1078</v>
      </c>
      <c r="G77" s="65" t="str">
        <f t="shared" si="1"/>
        <v>64</v>
      </c>
      <c r="H77" s="14" t="s">
        <v>1357</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1023</v>
      </c>
      <c r="D78" s="14" t="s">
        <v>853</v>
      </c>
      <c r="E78" s="14" t="s">
        <v>917</v>
      </c>
      <c r="F78" s="302" t="s">
        <v>1638</v>
      </c>
      <c r="G78" s="65" t="str">
        <f t="shared" si="1"/>
        <v>67</v>
      </c>
      <c r="H78" s="14" t="s">
        <v>1357</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1224</v>
      </c>
      <c r="D79" s="14" t="s">
        <v>854</v>
      </c>
      <c r="E79" s="14" t="s">
        <v>918</v>
      </c>
      <c r="F79" s="17" t="s">
        <v>1069</v>
      </c>
      <c r="G79" s="65" t="str">
        <f t="shared" si="1"/>
        <v>63</v>
      </c>
      <c r="H79" s="14" t="s">
        <v>1357</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1225</v>
      </c>
      <c r="D80" s="14" t="s">
        <v>855</v>
      </c>
      <c r="E80" s="14" t="s">
        <v>919</v>
      </c>
      <c r="F80" s="17" t="s">
        <v>1070</v>
      </c>
      <c r="G80" s="65" t="str">
        <f t="shared" si="1"/>
        <v>63</v>
      </c>
      <c r="H80" s="14" t="s">
        <v>1357</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920</v>
      </c>
      <c r="F81" s="17"/>
      <c r="G81" s="65" t="str">
        <f t="shared" si="1"/>
        <v/>
      </c>
      <c r="P81" s="21"/>
      <c r="R81" s="21"/>
    </row>
    <row r="82" spans="3:19" x14ac:dyDescent="0.25">
      <c r="C82" s="16" t="s">
        <v>406</v>
      </c>
      <c r="D82" s="14"/>
      <c r="E82" s="14" t="s">
        <v>921</v>
      </c>
      <c r="F82" s="17"/>
      <c r="G82" s="65" t="str">
        <f t="shared" si="1"/>
        <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1226</v>
      </c>
      <c r="D85" s="15" t="s">
        <v>822</v>
      </c>
      <c r="E85" s="15" t="s">
        <v>923</v>
      </c>
      <c r="F85" s="23" t="s">
        <v>1071</v>
      </c>
      <c r="G85" s="65" t="str">
        <f t="shared" si="1"/>
        <v>63</v>
      </c>
      <c r="H85" s="14" t="s">
        <v>1357</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1227</v>
      </c>
      <c r="D86" s="14" t="s">
        <v>824</v>
      </c>
      <c r="E86" s="14" t="s">
        <v>924</v>
      </c>
      <c r="F86" s="17" t="s">
        <v>1072</v>
      </c>
      <c r="G86" s="65" t="str">
        <f t="shared" si="1"/>
        <v>63</v>
      </c>
      <c r="H86" s="14" t="s">
        <v>1357</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1228</v>
      </c>
      <c r="D87" s="14" t="s">
        <v>825</v>
      </c>
      <c r="E87" s="14" t="s">
        <v>925</v>
      </c>
      <c r="F87" s="17" t="s">
        <v>1073</v>
      </c>
      <c r="G87" s="65" t="str">
        <f t="shared" si="1"/>
        <v>63</v>
      </c>
      <c r="H87" s="14" t="s">
        <v>1357</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1229</v>
      </c>
      <c r="D88" s="14" t="s">
        <v>826</v>
      </c>
      <c r="E88" s="14" t="s">
        <v>926</v>
      </c>
      <c r="F88" s="17" t="s">
        <v>1079</v>
      </c>
      <c r="G88" s="65" t="str">
        <f t="shared" si="1"/>
        <v>64</v>
      </c>
      <c r="H88" s="14" t="s">
        <v>1357</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1230</v>
      </c>
      <c r="D89" s="14" t="s">
        <v>827</v>
      </c>
      <c r="E89" s="14" t="s">
        <v>927</v>
      </c>
      <c r="F89" s="17" t="s">
        <v>1080</v>
      </c>
      <c r="G89" s="65" t="str">
        <f t="shared" si="1"/>
        <v>64</v>
      </c>
      <c r="H89" s="14" t="s">
        <v>1357</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1231</v>
      </c>
      <c r="D90" s="14" t="s">
        <v>828</v>
      </c>
      <c r="E90" s="14" t="s">
        <v>928</v>
      </c>
      <c r="F90" s="17" t="s">
        <v>1074</v>
      </c>
      <c r="G90" s="65" t="str">
        <f t="shared" si="1"/>
        <v>63</v>
      </c>
      <c r="H90" s="14" t="s">
        <v>1357</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1232</v>
      </c>
      <c r="D94" s="15" t="s">
        <v>865</v>
      </c>
      <c r="E94" s="15" t="s">
        <v>931</v>
      </c>
      <c r="F94" s="23" t="s">
        <v>1081</v>
      </c>
      <c r="G94" s="65" t="str">
        <f t="shared" si="1"/>
        <v>64</v>
      </c>
      <c r="H94" s="14" t="s">
        <v>1357</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1233</v>
      </c>
      <c r="D95" s="14" t="s">
        <v>866</v>
      </c>
      <c r="E95" s="14" t="s">
        <v>932</v>
      </c>
      <c r="F95" s="17" t="s">
        <v>1082</v>
      </c>
      <c r="G95" s="65" t="str">
        <f t="shared" si="1"/>
        <v>64</v>
      </c>
      <c r="H95" s="14" t="s">
        <v>1357</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1024</v>
      </c>
      <c r="D96" s="14" t="s">
        <v>867</v>
      </c>
      <c r="E96" s="14" t="s">
        <v>933</v>
      </c>
      <c r="F96" s="17" t="s">
        <v>1075</v>
      </c>
      <c r="G96" s="65" t="str">
        <f t="shared" si="1"/>
        <v>63</v>
      </c>
      <c r="H96" s="14" t="s">
        <v>1357</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1639</v>
      </c>
      <c r="D97" s="14" t="s">
        <v>868</v>
      </c>
      <c r="E97" s="14" t="s">
        <v>934</v>
      </c>
      <c r="F97" s="302" t="s">
        <v>1640</v>
      </c>
      <c r="G97" s="65" t="str">
        <f t="shared" si="1"/>
        <v>67</v>
      </c>
      <c r="H97" s="14" t="s">
        <v>1357</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1234</v>
      </c>
      <c r="D98" s="14" t="s">
        <v>869</v>
      </c>
      <c r="E98" s="14" t="s">
        <v>935</v>
      </c>
      <c r="F98" s="17" t="s">
        <v>1076</v>
      </c>
      <c r="G98" s="65" t="str">
        <f t="shared" si="1"/>
        <v>63</v>
      </c>
      <c r="H98" s="14" t="s">
        <v>1357</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936</v>
      </c>
      <c r="F99" s="17"/>
      <c r="G99" s="65" t="str">
        <f t="shared" si="1"/>
        <v/>
      </c>
      <c r="P99" s="21"/>
      <c r="R99" s="21"/>
    </row>
    <row r="100" spans="3:19" x14ac:dyDescent="0.25">
      <c r="C100" s="16" t="s">
        <v>406</v>
      </c>
      <c r="D100" s="14"/>
      <c r="E100" s="14" t="s">
        <v>937</v>
      </c>
      <c r="F100" s="17"/>
      <c r="G100" s="65" t="str">
        <f t="shared" si="1"/>
        <v/>
      </c>
      <c r="P100" s="21"/>
      <c r="R100" s="21"/>
    </row>
    <row r="101" spans="3:19" x14ac:dyDescent="0.25">
      <c r="C101" s="18" t="s">
        <v>406</v>
      </c>
      <c r="D101" s="19"/>
      <c r="E101" s="19" t="s">
        <v>938</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1235</v>
      </c>
      <c r="D103" s="15" t="s">
        <v>836</v>
      </c>
      <c r="E103" s="15" t="s">
        <v>939</v>
      </c>
      <c r="F103" s="305" t="s">
        <v>1641</v>
      </c>
      <c r="G103" s="65" t="str">
        <f t="shared" si="1"/>
        <v>67</v>
      </c>
      <c r="H103" s="14" t="s">
        <v>1357</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940</v>
      </c>
      <c r="F104" s="302"/>
      <c r="G104" s="65" t="str">
        <f t="shared" si="1"/>
        <v/>
      </c>
      <c r="M104" s="21" t="str">
        <v>64</v>
      </c>
      <c r="P104" s="21">
        <v>8</v>
      </c>
      <c r="Q104" s="14">
        <f>COUNTIF(N103:N110,P104)</f>
        <v>2</v>
      </c>
      <c r="R104" s="21">
        <v>8</v>
      </c>
      <c r="S104" s="14">
        <f>COUNTIF(O103:O110,R104)</f>
        <v>2</v>
      </c>
    </row>
    <row r="105" spans="3:19" x14ac:dyDescent="0.25">
      <c r="C105" s="16" t="s">
        <v>1236</v>
      </c>
      <c r="D105" s="290" t="s">
        <v>1603</v>
      </c>
      <c r="E105" s="14" t="s">
        <v>941</v>
      </c>
      <c r="F105" s="17" t="s">
        <v>1083</v>
      </c>
      <c r="G105" s="65" t="str">
        <f t="shared" si="1"/>
        <v>64</v>
      </c>
      <c r="H105" s="14" t="s">
        <v>1357</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1237</v>
      </c>
      <c r="D106" s="14" t="s">
        <v>838</v>
      </c>
      <c r="E106" s="14" t="s">
        <v>942</v>
      </c>
      <c r="F106" s="302" t="s">
        <v>1642</v>
      </c>
      <c r="G106" s="65" t="str">
        <f t="shared" si="1"/>
        <v>67</v>
      </c>
      <c r="H106" s="14" t="s">
        <v>1357</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1238</v>
      </c>
      <c r="D107" s="14" t="s">
        <v>839</v>
      </c>
      <c r="E107" s="14" t="s">
        <v>943</v>
      </c>
      <c r="F107" s="17" t="s">
        <v>1084</v>
      </c>
      <c r="G107" s="65" t="str">
        <f t="shared" si="1"/>
        <v>64</v>
      </c>
      <c r="H107" s="14" t="s">
        <v>1357</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1302</v>
      </c>
      <c r="D112" s="14"/>
      <c r="E112" s="14"/>
      <c r="F112" s="14"/>
      <c r="G112" s="65"/>
    </row>
    <row r="113" spans="3:15" ht="18.75" x14ac:dyDescent="0.25">
      <c r="C113" s="14" t="s">
        <v>406</v>
      </c>
      <c r="D113" s="13"/>
      <c r="E113" s="13"/>
      <c r="F113" s="21" t="s">
        <v>1284</v>
      </c>
      <c r="G113" s="65"/>
    </row>
    <row r="114" spans="3:15" x14ac:dyDescent="0.25">
      <c r="C114" s="14" t="s">
        <v>406</v>
      </c>
      <c r="D114" s="14"/>
      <c r="E114" s="14"/>
      <c r="F114" s="21" t="s">
        <v>1285</v>
      </c>
      <c r="G114" s="65"/>
    </row>
    <row r="115" spans="3:15" x14ac:dyDescent="0.25">
      <c r="C115" s="14" t="s">
        <v>406</v>
      </c>
      <c r="D115" s="14"/>
      <c r="E115" s="14"/>
      <c r="F115" s="21" t="s">
        <v>1286</v>
      </c>
      <c r="G115" s="65"/>
    </row>
    <row r="116" spans="3:15" ht="18.75" x14ac:dyDescent="0.25">
      <c r="C116" s="14" t="s">
        <v>406</v>
      </c>
      <c r="D116" s="14"/>
      <c r="E116" s="14"/>
      <c r="F116" s="21" t="s">
        <v>1287</v>
      </c>
      <c r="G116" s="65"/>
      <c r="M116" s="105" t="s">
        <v>1400</v>
      </c>
    </row>
    <row r="117" spans="3:15" ht="18.75" x14ac:dyDescent="0.3">
      <c r="C117" s="14" t="s">
        <v>406</v>
      </c>
      <c r="D117" s="14"/>
      <c r="E117" s="14"/>
      <c r="F117" s="21" t="s">
        <v>1288</v>
      </c>
      <c r="G117" s="65"/>
      <c r="M117" s="106"/>
      <c r="N117" s="131" t="s">
        <v>1357</v>
      </c>
      <c r="O117" s="127" t="s">
        <v>1401</v>
      </c>
    </row>
    <row r="118" spans="3:15" ht="18.75" x14ac:dyDescent="0.25">
      <c r="C118" s="14" t="s">
        <v>406</v>
      </c>
      <c r="D118" s="14"/>
      <c r="E118" s="14"/>
      <c r="F118" s="21" t="s">
        <v>1289</v>
      </c>
      <c r="N118" s="140" cm="1">
        <f t="array" ref="N118:N119">_xlfn._xlws.SORT(_xlfn._xlws.FILTER(_xlfn.UNIQUE($N$4:$N$113),_xlfn.UNIQUE($N$4:$N$113)&lt;&gt;""))</f>
        <v>8</v>
      </c>
      <c r="O118" s="141">
        <f>COUNTIFS($N$4:$N$113,"=" &amp; N118,$H$4:$H$113,"yel")</f>
        <v>8</v>
      </c>
    </row>
    <row r="119" spans="3:15" ht="18.75" x14ac:dyDescent="0.25">
      <c r="C119" s="14" t="s">
        <v>406</v>
      </c>
      <c r="D119" s="14"/>
      <c r="E119" s="14"/>
      <c r="F119" s="21" t="s">
        <v>1290</v>
      </c>
      <c r="G119" s="65"/>
      <c r="M119" s="13"/>
      <c r="N119" s="136">
        <v>8.3999999999999986</v>
      </c>
      <c r="O119" s="141">
        <f>COUNTIFS($N$4:$N$113,"=" &amp; N119,$H$4:$H$113,"yel")</f>
        <v>67</v>
      </c>
    </row>
    <row r="120" spans="3:15" ht="18.75" x14ac:dyDescent="0.25">
      <c r="C120" s="14" t="s">
        <v>406</v>
      </c>
      <c r="D120" s="14"/>
      <c r="E120" s="14"/>
      <c r="F120" s="21" t="s">
        <v>1291</v>
      </c>
      <c r="G120" s="65"/>
      <c r="M120" s="13"/>
      <c r="N120" s="118"/>
      <c r="O120" s="119">
        <f t="shared" ref="O120" si="2">COUNTIFS($N$4:$N$113,"=" &amp; N120,$H$4:$H$113,"grn")</f>
        <v>0</v>
      </c>
    </row>
    <row r="121" spans="3:15" ht="18.75" x14ac:dyDescent="0.25">
      <c r="C121" s="14" t="s">
        <v>406</v>
      </c>
      <c r="D121" s="14"/>
      <c r="E121" s="14"/>
      <c r="F121" s="21" t="s">
        <v>1292</v>
      </c>
      <c r="G121" s="65"/>
      <c r="M121" s="13"/>
      <c r="N121" s="113"/>
      <c r="O121" s="114">
        <f t="shared" ref="O121" si="3">COUNTIFS($N$4:$N$113,"=" &amp; N121,$H$4:$H$113,"blu")</f>
        <v>0</v>
      </c>
    </row>
    <row r="122" spans="3:15" ht="18.75" x14ac:dyDescent="0.25">
      <c r="C122" s="14" t="s">
        <v>406</v>
      </c>
      <c r="D122" s="14"/>
      <c r="E122" s="14"/>
      <c r="F122" s="14" t="s">
        <v>1240</v>
      </c>
      <c r="G122" s="65"/>
      <c r="M122" s="13"/>
      <c r="N122" s="110"/>
      <c r="O122" s="127"/>
    </row>
    <row r="123" spans="3:15" ht="18.75" x14ac:dyDescent="0.25">
      <c r="C123" s="14" t="s">
        <v>406</v>
      </c>
      <c r="D123" s="14"/>
      <c r="E123" s="14"/>
      <c r="F123" s="14" t="s">
        <v>1241</v>
      </c>
      <c r="G123" s="65"/>
      <c r="N123" s="116"/>
      <c r="O123" s="117"/>
    </row>
    <row r="124" spans="3:15" ht="18.75" x14ac:dyDescent="0.25">
      <c r="C124" s="14" t="s">
        <v>406</v>
      </c>
      <c r="D124" s="14"/>
      <c r="E124" s="14"/>
      <c r="F124" s="14" t="s">
        <v>1242</v>
      </c>
      <c r="G124" s="65"/>
      <c r="M124" s="13"/>
      <c r="N124" s="118"/>
      <c r="O124" s="119"/>
    </row>
    <row r="125" spans="3:15" ht="18.75" x14ac:dyDescent="0.25">
      <c r="C125" s="14" t="s">
        <v>406</v>
      </c>
      <c r="D125" s="14"/>
      <c r="E125" s="14"/>
      <c r="F125" s="14" t="s">
        <v>1243</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1" t="s">
        <v>1357</v>
      </c>
      <c r="O127" s="127" t="s">
        <v>1402</v>
      </c>
    </row>
    <row r="128" spans="3:15" ht="18.75" x14ac:dyDescent="0.25">
      <c r="C128" s="14"/>
      <c r="D128" s="14"/>
      <c r="E128" s="14"/>
      <c r="F128" s="14"/>
      <c r="G128" s="65"/>
      <c r="N128" s="140" cm="1">
        <f t="array" ref="N128:N129">_xlfn._xlws.SORT(_xlfn._xlws.FILTER(_xlfn.UNIQUE($O$4:$O$113),_xlfn.UNIQUE($O$4:$O$113)&lt;&gt;""))</f>
        <v>8</v>
      </c>
      <c r="O128" s="141">
        <f>COUNTIFS($O$4:$O$113,"=" &amp; N128,$H$4:$H$113,"yel")</f>
        <v>8</v>
      </c>
    </row>
    <row r="129" spans="3:15" ht="18.75" x14ac:dyDescent="0.25">
      <c r="C129" s="14"/>
      <c r="D129" s="14"/>
      <c r="E129" s="14"/>
      <c r="F129" s="14"/>
      <c r="G129" s="65"/>
      <c r="M129" s="13"/>
      <c r="N129" s="136">
        <v>8.3999999999999986</v>
      </c>
      <c r="O129" s="141">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1239</v>
      </c>
      <c r="E138" s="14" t="s">
        <v>902</v>
      </c>
      <c r="F138" s="14"/>
      <c r="G138" s="65"/>
    </row>
    <row r="139" spans="3:15" x14ac:dyDescent="0.25">
      <c r="C139" s="14"/>
      <c r="E139" s="14" t="s">
        <v>903</v>
      </c>
      <c r="F139" s="14"/>
      <c r="G139" s="65"/>
    </row>
    <row r="140" spans="3:15" x14ac:dyDescent="0.25">
      <c r="C140" s="14"/>
      <c r="E140" s="14" t="s">
        <v>904</v>
      </c>
      <c r="F140" s="14"/>
      <c r="G140" s="65"/>
    </row>
    <row r="141" spans="3:15" x14ac:dyDescent="0.25">
      <c r="C141" s="14"/>
      <c r="E141" s="14" t="s">
        <v>905</v>
      </c>
      <c r="F141" s="14"/>
      <c r="G141" s="65"/>
    </row>
    <row r="142" spans="3:15" x14ac:dyDescent="0.25">
      <c r="C142" s="14"/>
      <c r="E142" s="14" t="s">
        <v>906</v>
      </c>
      <c r="F142" s="14"/>
      <c r="G142" s="65"/>
    </row>
    <row r="143" spans="3:15" x14ac:dyDescent="0.25">
      <c r="C143" s="14"/>
      <c r="E143" s="14" t="s">
        <v>908</v>
      </c>
      <c r="F143" s="14"/>
      <c r="G143" s="65"/>
    </row>
    <row r="144" spans="3:15" x14ac:dyDescent="0.25">
      <c r="C144" s="14"/>
      <c r="E144" s="14" t="s">
        <v>912</v>
      </c>
      <c r="F144" s="14"/>
      <c r="G144" s="65"/>
    </row>
    <row r="145" spans="3:6" x14ac:dyDescent="0.25">
      <c r="C145" s="14"/>
      <c r="E145" s="14" t="s">
        <v>913</v>
      </c>
      <c r="F145" s="14"/>
    </row>
    <row r="146" spans="3:6" x14ac:dyDescent="0.25">
      <c r="C146" s="14"/>
      <c r="E146" s="14" t="s">
        <v>914</v>
      </c>
      <c r="F146" s="14"/>
    </row>
    <row r="147" spans="3:6" x14ac:dyDescent="0.25">
      <c r="C147" s="14"/>
      <c r="E147" s="14" t="s">
        <v>920</v>
      </c>
      <c r="F147" s="14"/>
    </row>
    <row r="148" spans="3:6" x14ac:dyDescent="0.25">
      <c r="C148" s="14"/>
      <c r="E148" s="14" t="s">
        <v>921</v>
      </c>
      <c r="F148" s="14"/>
    </row>
    <row r="149" spans="3:6" x14ac:dyDescent="0.25">
      <c r="C149" s="14"/>
      <c r="E149" s="14" t="s">
        <v>922</v>
      </c>
    </row>
    <row r="150" spans="3:6" x14ac:dyDescent="0.25">
      <c r="C150" s="14"/>
      <c r="E150" s="14" t="s">
        <v>929</v>
      </c>
    </row>
    <row r="151" spans="3:6" x14ac:dyDescent="0.25">
      <c r="C151" s="14"/>
      <c r="E151" s="14" t="s">
        <v>930</v>
      </c>
    </row>
    <row r="152" spans="3:6" x14ac:dyDescent="0.25">
      <c r="C152" s="14"/>
      <c r="E152" s="14" t="s">
        <v>940</v>
      </c>
      <c r="F152" s="14"/>
    </row>
    <row r="153" spans="3:6" x14ac:dyDescent="0.25">
      <c r="C153" s="14"/>
      <c r="E153" s="14" t="s">
        <v>944</v>
      </c>
      <c r="F153" s="14"/>
    </row>
    <row r="154" spans="3:6" x14ac:dyDescent="0.25">
      <c r="C154" s="14"/>
      <c r="D154" s="14"/>
      <c r="E154" s="14" t="s">
        <v>945</v>
      </c>
      <c r="F154" s="14"/>
    </row>
    <row r="155" spans="3:6" x14ac:dyDescent="0.25">
      <c r="C155" s="14"/>
      <c r="D155" s="14"/>
      <c r="E155" s="14" t="s">
        <v>946</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6">
    <mergeCell ref="C2:F2"/>
    <mergeCell ref="U4:W21"/>
    <mergeCell ref="I2:K2"/>
    <mergeCell ref="M1:M3"/>
    <mergeCell ref="H1:H3"/>
    <mergeCell ref="L1:L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3" customWidth="1"/>
    <col min="4" max="4" width="18.140625" hidden="1" customWidth="1"/>
    <col min="5" max="5" width="9.5703125" hidden="1" customWidth="1"/>
    <col min="6" max="6" width="35.85546875" style="163" customWidth="1"/>
    <col min="7" max="7" width="6.28515625" style="163" customWidth="1"/>
    <col min="8" max="9" width="9.140625" style="163"/>
    <col min="10" max="10" width="9.5703125" style="163"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350" t="s">
        <v>820</v>
      </c>
      <c r="D1" s="350"/>
      <c r="E1" s="350"/>
      <c r="F1" s="350"/>
    </row>
    <row r="2" spans="1:13" ht="16.5" customHeight="1" x14ac:dyDescent="0.25">
      <c r="A2" t="str">
        <f>'DCB - IP - True'!C2</f>
        <v>DCB - IP - True</v>
      </c>
      <c r="D2">
        <f>'DCB - IP - True'!F2</f>
        <v>0</v>
      </c>
      <c r="E2">
        <f>'DCB - IP - True'!L2</f>
        <v>0</v>
      </c>
      <c r="H2" s="163" t="str">
        <f>'DCB - IP - True'!N2</f>
        <v>A-top</v>
      </c>
      <c r="I2" s="163" t="str">
        <f>'DCB - IP - True'!O2</f>
        <v>C-bot</v>
      </c>
      <c r="K2" s="366" t="s">
        <v>1389</v>
      </c>
      <c r="L2" s="366"/>
      <c r="M2" s="366"/>
    </row>
    <row r="3" spans="1:13" s="56" customFormat="1" ht="19.5" customHeight="1" x14ac:dyDescent="0.25">
      <c r="A3" s="56" t="str">
        <f>'DCB - IP - True'!C3</f>
        <v>LVR Name</v>
      </c>
      <c r="B3" s="21" t="s">
        <v>1430</v>
      </c>
      <c r="C3" s="167" t="s">
        <v>1429</v>
      </c>
      <c r="D3" s="56" t="str">
        <f>'DCB - IP - True'!F3</f>
        <v>LVR ID - Connector - Pin</v>
      </c>
      <c r="E3" s="56">
        <f>'DCB - IP - True'!L3</f>
        <v>0</v>
      </c>
      <c r="F3" s="167" t="s">
        <v>1431</v>
      </c>
      <c r="G3" s="167"/>
      <c r="H3" s="167" t="str">
        <f>'DCB - IP - True'!N3</f>
        <v>L (m)</v>
      </c>
      <c r="I3" s="167" t="str">
        <f>'DCB - IP - True'!O3</f>
        <v>L (m)</v>
      </c>
      <c r="J3" s="167"/>
      <c r="K3" s="21"/>
      <c r="L3" s="21"/>
      <c r="M3" s="21"/>
    </row>
    <row r="4" spans="1:13" ht="45" customHeight="1" x14ac:dyDescent="0.25">
      <c r="A4" t="str">
        <f>'DCB - IP - True'!C4</f>
        <v>DCB_7_alpha_a_P/N</v>
      </c>
      <c r="B4" s="14" t="str">
        <f t="shared" ref="B4:B67" si="0">IF(ISNUMBER(SEARCH("_P/N",A4)),SUBSTITUTE(A4,"_P/N",""),"")</f>
        <v>DCB_7_alpha_a</v>
      </c>
      <c r="C4" s="163" t="str">
        <f>'DCB - IP - True'!E4</f>
        <v>P20 - 1/9</v>
      </c>
      <c r="D4" t="str">
        <f>'DCB - IP - True'!F4</f>
        <v>59 - J13 - 8/7</v>
      </c>
      <c r="E4" t="str">
        <f>'DCB - IP - True'!L4</f>
        <v>3b</v>
      </c>
      <c r="F4" s="163" t="str">
        <f>CONCATENATE(IF(ISNUMBER(SEARCH("2.5V:",D4)),SUBSTITUTE(D4,"2.5V:",""),D4),"   ",E4)</f>
        <v>59 - J13 - 8/7   3b</v>
      </c>
      <c r="H4" s="163">
        <f>'DCB - IP - True'!N4</f>
        <v>8.3999999999999986</v>
      </c>
      <c r="I4" s="163">
        <f>'DCB - IP - True'!O4</f>
        <v>8.3999999999999986</v>
      </c>
      <c r="K4" s="76"/>
    </row>
    <row r="5" spans="1:13" ht="45" customHeight="1" x14ac:dyDescent="0.25">
      <c r="A5" t="str">
        <f>'DCB - IP - True'!C5</f>
        <v>DCB_7_alpha_a_P/N_S</v>
      </c>
      <c r="B5" s="14" t="str">
        <f t="shared" si="0"/>
        <v>DCB_7_alpha_a_S</v>
      </c>
      <c r="C5" s="163" t="str">
        <f>'DCB - IP - True'!E5</f>
        <v>P20 - 2/10</v>
      </c>
      <c r="D5" t="str">
        <f>'DCB - IP - True'!F5</f>
        <v>59 - J13 - 6/5</v>
      </c>
      <c r="E5" t="str">
        <f>'DCB - IP - True'!L5</f>
        <v>3b</v>
      </c>
      <c r="F5" s="163" t="str">
        <f t="shared" ref="F5:F68" si="1">CONCATENATE(IF(ISNUMBER(SEARCH("2.5V:",D5)),SUBSTITUTE(D5,"2.5V:",""),D5),"   ",E5)</f>
        <v>59 - J13 - 6/5   3b</v>
      </c>
      <c r="H5" s="163">
        <f>'DCB - IP - True'!N5</f>
        <v>8.3999999999999986</v>
      </c>
      <c r="I5" s="163">
        <f>'DCB - IP - True'!O5</f>
        <v>8.3999999999999986</v>
      </c>
      <c r="K5" s="76"/>
    </row>
    <row r="6" spans="1:13" ht="45" customHeight="1" x14ac:dyDescent="0.25">
      <c r="A6" t="str">
        <f>'DCB - IP - True'!C6</f>
        <v>DCB_6_7_alpha_a_25_P/N</v>
      </c>
      <c r="B6" s="14" t="str">
        <f t="shared" si="0"/>
        <v>DCB_6_7_alpha_a_25</v>
      </c>
      <c r="C6" s="163" t="str">
        <f>'DCB - IP - True'!E6</f>
        <v>P20 - 3/11</v>
      </c>
      <c r="D6" t="str">
        <f>'DCB - IP - True'!F6</f>
        <v>2.5V: 65 - J13 - 8/7</v>
      </c>
      <c r="E6" t="str">
        <f>'DCB - IP - True'!L6</f>
        <v>3b</v>
      </c>
      <c r="F6" s="163" t="str">
        <f t="shared" si="1"/>
        <v xml:space="preserve"> 65 - J13 - 8/7   3b</v>
      </c>
      <c r="H6" s="163">
        <f>'DCB - IP - True'!N6</f>
        <v>8.3999999999999986</v>
      </c>
      <c r="I6" s="163">
        <f>'DCB - IP - True'!O6</f>
        <v>8.3999999999999986</v>
      </c>
      <c r="K6" s="76"/>
    </row>
    <row r="7" spans="1:13" ht="45" customHeight="1" x14ac:dyDescent="0.25">
      <c r="A7" t="str">
        <f>'DCB - IP - True'!C7</f>
        <v>DCB_8_alpha_a_P/N</v>
      </c>
      <c r="B7" s="14" t="str">
        <f t="shared" si="0"/>
        <v>DCB_8_alpha_a</v>
      </c>
      <c r="C7" s="163" t="str">
        <f>'DCB - IP - True'!E7</f>
        <v>P20 - 4/12</v>
      </c>
      <c r="D7" t="str">
        <f>'DCB - IP - True'!F7</f>
        <v>57 - J13 - 4/3</v>
      </c>
      <c r="E7" t="str">
        <f>'DCB - IP - True'!L7</f>
        <v>3b</v>
      </c>
      <c r="F7" s="163" t="str">
        <f t="shared" si="1"/>
        <v>57 - J13 - 4/3   3b</v>
      </c>
      <c r="H7" s="163">
        <f>'DCB - IP - True'!N7</f>
        <v>8.3999999999999986</v>
      </c>
      <c r="I7" s="163">
        <f>'DCB - IP - True'!O7</f>
        <v>8.3999999999999986</v>
      </c>
      <c r="K7" s="76"/>
    </row>
    <row r="8" spans="1:13" ht="45" customHeight="1" x14ac:dyDescent="0.25">
      <c r="A8" t="str">
        <f>'DCB - IP - True'!C8</f>
        <v>DCB_8_alpha_a_P/N_S</v>
      </c>
      <c r="B8" s="14" t="str">
        <f t="shared" si="0"/>
        <v>DCB_8_alpha_a_S</v>
      </c>
      <c r="C8" s="163" t="str">
        <f>'DCB - IP - True'!E8</f>
        <v>P20 - 5/13</v>
      </c>
      <c r="D8" t="str">
        <f>'DCB - IP - True'!F8</f>
        <v xml:space="preserve">57 - J13 - 2/1 </v>
      </c>
      <c r="E8" t="str">
        <f>'DCB - IP - True'!L8</f>
        <v>3b</v>
      </c>
      <c r="F8" s="163" t="str">
        <f t="shared" si="1"/>
        <v>57 - J13 - 2/1    3b</v>
      </c>
      <c r="H8" s="163">
        <f>'DCB - IP - True'!N8</f>
        <v>8.3999999999999986</v>
      </c>
      <c r="I8" s="163">
        <f>'DCB - IP - True'!O8</f>
        <v>8.3999999999999986</v>
      </c>
      <c r="K8" s="76"/>
    </row>
    <row r="9" spans="1:13" ht="45" customHeight="1" x14ac:dyDescent="0.25">
      <c r="A9" t="str">
        <f>'DCB - IP - True'!C9</f>
        <v>DCB_10_11_alpha_a_25_P/N</v>
      </c>
      <c r="B9" s="14" t="str">
        <f t="shared" si="0"/>
        <v>DCB_10_11_alpha_a_25</v>
      </c>
      <c r="C9" s="163" t="str">
        <f>'DCB - IP - True'!E9</f>
        <v>P20 - 6/14</v>
      </c>
      <c r="D9" t="str">
        <f>'DCB - IP - True'!F9</f>
        <v>2.5V: 65 - J12 - 6/5</v>
      </c>
      <c r="E9" t="str">
        <f>'DCB - IP - True'!L9</f>
        <v>3b</v>
      </c>
      <c r="F9" s="163" t="str">
        <f t="shared" si="1"/>
        <v xml:space="preserve"> 65 - J12 - 6/5   3b</v>
      </c>
      <c r="H9" s="163">
        <f>'DCB - IP - True'!N9</f>
        <v>8.3999999999999986</v>
      </c>
      <c r="I9" s="163">
        <f>'DCB - IP - True'!O9</f>
        <v>8.3999999999999986</v>
      </c>
      <c r="K9" s="76"/>
    </row>
    <row r="10" spans="1:13" ht="45" customHeight="1" x14ac:dyDescent="0.25">
      <c r="A10" t="str">
        <f>'DCB - IP - True'!C10</f>
        <v>DCB_11_alpha_a_P/N</v>
      </c>
      <c r="B10" s="14" t="str">
        <f t="shared" si="0"/>
        <v>DCB_11_alpha_a</v>
      </c>
      <c r="C10" s="163" t="str">
        <f>'DCB - IP - True'!E10</f>
        <v>P20 - 7/15</v>
      </c>
      <c r="D10" t="str">
        <f>'DCB - IP - True'!F10</f>
        <v>58 - J13 - 4/3</v>
      </c>
      <c r="E10" t="str">
        <f>'DCB - IP - True'!L10</f>
        <v>3b</v>
      </c>
      <c r="F10" s="163" t="str">
        <f t="shared" si="1"/>
        <v>58 - J13 - 4/3   3b</v>
      </c>
      <c r="H10" s="163">
        <f>'DCB - IP - True'!N10</f>
        <v>8.3999999999999986</v>
      </c>
      <c r="I10" s="163">
        <f>'DCB - IP - True'!O10</f>
        <v>8.3999999999999986</v>
      </c>
      <c r="K10" s="76"/>
    </row>
    <row r="11" spans="1:13" ht="5.0999999999999996" customHeight="1" x14ac:dyDescent="0.25">
      <c r="B11" s="14" t="str">
        <f t="shared" si="0"/>
        <v/>
      </c>
      <c r="F11" s="163" t="str">
        <f t="shared" si="1"/>
        <v xml:space="preserve">   </v>
      </c>
    </row>
    <row r="12" spans="1:13" ht="5.0999999999999996" customHeight="1" x14ac:dyDescent="0.25">
      <c r="B12" s="14" t="str">
        <f t="shared" si="0"/>
        <v/>
      </c>
      <c r="F12" s="163" t="str">
        <f t="shared" si="1"/>
        <v xml:space="preserve">   </v>
      </c>
    </row>
    <row r="13" spans="1:13" ht="45" customHeight="1" x14ac:dyDescent="0.25">
      <c r="A13" t="str">
        <f>'DCB - IP - True'!C13</f>
        <v>DCB_0_alpha_a_P/N</v>
      </c>
      <c r="B13" s="14" t="str">
        <f t="shared" si="0"/>
        <v>DCB_0_alpha_a</v>
      </c>
      <c r="C13" s="163" t="str">
        <f>'DCB - IP - True'!E13</f>
        <v>P21 - 1/9</v>
      </c>
      <c r="D13" t="str">
        <f>'DCB - IP - True'!F13</f>
        <v>57 - J12 - 4/3</v>
      </c>
      <c r="E13" t="str">
        <f>'DCB - IP - True'!L13</f>
        <v>3b</v>
      </c>
      <c r="F13" s="163" t="str">
        <f t="shared" si="1"/>
        <v>57 - J12 - 4/3   3b</v>
      </c>
      <c r="H13" s="163">
        <f>'DCB - IP - True'!N13</f>
        <v>8.3999999999999986</v>
      </c>
      <c r="I13" s="163">
        <f>'DCB - IP - True'!O13</f>
        <v>8.3999999999999986</v>
      </c>
      <c r="K13" s="76"/>
    </row>
    <row r="14" spans="1:13" ht="45" customHeight="1" x14ac:dyDescent="0.25">
      <c r="A14" t="str">
        <f>'DCB - IP - True'!C14</f>
        <v>DCB_1_alpha_a_P/N_S</v>
      </c>
      <c r="B14" s="14" t="str">
        <f t="shared" si="0"/>
        <v>DCB_1_alpha_a_S</v>
      </c>
      <c r="C14" s="163" t="str">
        <f>'DCB - IP - True'!E14</f>
        <v>P21 - 2/10</v>
      </c>
      <c r="D14" t="str">
        <f>'DCB - IP - True'!F14</f>
        <v>57 - J12 - 6/5</v>
      </c>
      <c r="E14" t="str">
        <f>'DCB - IP - True'!L14</f>
        <v>3b</v>
      </c>
      <c r="F14" s="163" t="str">
        <f t="shared" si="1"/>
        <v>57 - J12 - 6/5   3b</v>
      </c>
      <c r="H14" s="163">
        <f>'DCB - IP - True'!N14</f>
        <v>8.3999999999999986</v>
      </c>
      <c r="I14" s="163">
        <f>'DCB - IP - True'!O14</f>
        <v>8.3999999999999986</v>
      </c>
      <c r="K14" s="76"/>
    </row>
    <row r="15" spans="1:13" ht="45" customHeight="1" x14ac:dyDescent="0.25">
      <c r="A15" t="str">
        <f>'DCB - IP - True'!C15</f>
        <v>DCB_1_alpha_a_P/N</v>
      </c>
      <c r="B15" s="14" t="str">
        <f t="shared" si="0"/>
        <v>DCB_1_alpha_a</v>
      </c>
      <c r="C15" s="163" t="str">
        <f>'DCB - IP - True'!E15</f>
        <v>P21 - 3/11</v>
      </c>
      <c r="D15" t="str">
        <f>'DCB - IP - True'!F15</f>
        <v>57 - J12 - 8/7</v>
      </c>
      <c r="E15" t="str">
        <f>'DCB - IP - True'!L15</f>
        <v>3b</v>
      </c>
      <c r="F15" s="163" t="str">
        <f t="shared" si="1"/>
        <v>57 - J12 - 8/7   3b</v>
      </c>
      <c r="H15" s="163">
        <f>'DCB - IP - True'!N15</f>
        <v>8.3999999999999986</v>
      </c>
      <c r="I15" s="163">
        <f>'DCB - IP - True'!O15</f>
        <v>8.3999999999999986</v>
      </c>
      <c r="K15" s="76"/>
    </row>
    <row r="16" spans="1:13" ht="45" customHeight="1" x14ac:dyDescent="0.25">
      <c r="A16" t="str">
        <f>'DCB - IP - True'!C16</f>
        <v>DCB_4_alpha_a_P/N</v>
      </c>
      <c r="B16" s="14" t="str">
        <f t="shared" si="0"/>
        <v>DCB_4_alpha_a</v>
      </c>
      <c r="C16" s="163" t="str">
        <f>'DCB - IP - True'!E16</f>
        <v>P21 - 4/12</v>
      </c>
      <c r="D16" t="str">
        <f>'DCB - IP - True'!F16</f>
        <v>59 - J12 - 4/3</v>
      </c>
      <c r="E16" t="str">
        <f>'DCB - IP - True'!L16</f>
        <v>3b</v>
      </c>
      <c r="F16" s="163" t="str">
        <f t="shared" si="1"/>
        <v>59 - J12 - 4/3   3b</v>
      </c>
      <c r="H16" s="163">
        <f>'DCB - IP - True'!N16</f>
        <v>8.3999999999999986</v>
      </c>
      <c r="I16" s="163">
        <f>'DCB - IP - True'!O16</f>
        <v>8.3999999999999986</v>
      </c>
      <c r="K16" s="76"/>
    </row>
    <row r="17" spans="1:11" ht="45" customHeight="1" x14ac:dyDescent="0.25">
      <c r="A17" t="str">
        <f>'DCB - IP - True'!C17</f>
        <v>DCB_4_alpha_a_P/N_S</v>
      </c>
      <c r="B17" s="14" t="str">
        <f t="shared" si="0"/>
        <v>DCB_4_alpha_a_S</v>
      </c>
      <c r="C17" s="163" t="str">
        <f>'DCB - IP - True'!E17</f>
        <v>P21 - 5/13</v>
      </c>
      <c r="D17" t="str">
        <f>'DCB - IP - True'!F17</f>
        <v>59 - J12 - 2/1</v>
      </c>
      <c r="E17" t="str">
        <f>'DCB - IP - True'!L17</f>
        <v>3b</v>
      </c>
      <c r="F17" s="163" t="str">
        <f t="shared" si="1"/>
        <v>59 - J12 - 2/1   3b</v>
      </c>
      <c r="H17" s="163">
        <f>'DCB - IP - True'!N17</f>
        <v>8.3999999999999986</v>
      </c>
      <c r="I17" s="163">
        <f>'DCB - IP - True'!O17</f>
        <v>8.3999999999999986</v>
      </c>
      <c r="K17" s="76"/>
    </row>
    <row r="18" spans="1:11" ht="45" customHeight="1" x14ac:dyDescent="0.25">
      <c r="A18" t="str">
        <f>'DCB - IP - True'!C18</f>
        <v>DCB_0_alpha_a_P/N_S</v>
      </c>
      <c r="B18" s="14" t="str">
        <f t="shared" si="0"/>
        <v>DCB_0_alpha_a_S</v>
      </c>
      <c r="C18" s="163" t="str">
        <f>'DCB - IP - True'!E18</f>
        <v>P21 - 6/14</v>
      </c>
      <c r="D18" t="str">
        <f>'DCB - IP - True'!F18</f>
        <v>57 - J12 - 2/1</v>
      </c>
      <c r="E18" t="str">
        <f>'DCB - IP - True'!L18</f>
        <v>3b</v>
      </c>
      <c r="F18" s="163" t="str">
        <f t="shared" si="1"/>
        <v>57 - J12 - 2/1   3b</v>
      </c>
      <c r="H18" s="163">
        <f>'DCB - IP - True'!N18</f>
        <v>8.3999999999999986</v>
      </c>
      <c r="I18" s="163">
        <f>'DCB - IP - True'!O18</f>
        <v>8.3999999999999986</v>
      </c>
      <c r="K18" s="76"/>
    </row>
    <row r="19" spans="1:11" ht="45" customHeight="1" x14ac:dyDescent="0.25">
      <c r="A19" t="str">
        <f>'DCB - IP - True'!C19</f>
        <v>DCB_2_3_alpha_a_25_P/N</v>
      </c>
      <c r="B19" s="14" t="str">
        <f t="shared" si="0"/>
        <v>DCB_2_3_alpha_a_25</v>
      </c>
      <c r="C19" s="163" t="str">
        <f>'DCB - IP - True'!E19</f>
        <v>P21 - 7/15</v>
      </c>
      <c r="D19" t="str">
        <f>'DCB - IP - True'!F19</f>
        <v>2.5V: 65 - J12 - 4/3</v>
      </c>
      <c r="E19" t="str">
        <f>'DCB - IP - True'!L19</f>
        <v>3b</v>
      </c>
      <c r="F19" s="163" t="str">
        <f t="shared" si="1"/>
        <v xml:space="preserve"> 65 - J12 - 4/3   3b</v>
      </c>
      <c r="H19" s="163">
        <f>'DCB - IP - True'!N19</f>
        <v>8.3999999999999986</v>
      </c>
      <c r="I19" s="163">
        <f>'DCB - IP - True'!O19</f>
        <v>8.3999999999999986</v>
      </c>
      <c r="K19" s="76"/>
    </row>
    <row r="20" spans="1:11" ht="5.0999999999999996" customHeight="1" x14ac:dyDescent="0.25">
      <c r="B20" s="14" t="str">
        <f t="shared" si="0"/>
        <v/>
      </c>
      <c r="F20" s="163" t="str">
        <f t="shared" si="1"/>
        <v xml:space="preserve">   </v>
      </c>
    </row>
    <row r="21" spans="1:11" ht="5.0999999999999996" customHeight="1" x14ac:dyDescent="0.25">
      <c r="B21" s="14" t="str">
        <f t="shared" si="0"/>
        <v/>
      </c>
      <c r="F21" s="163" t="str">
        <f t="shared" si="1"/>
        <v xml:space="preserve">   </v>
      </c>
    </row>
    <row r="22" spans="1:11" ht="45" customHeight="1" x14ac:dyDescent="0.25">
      <c r="A22" t="str">
        <f>'DCB - IP - True'!C22</f>
        <v>DCB_6_alpha_a_P/N_S</v>
      </c>
      <c r="B22" s="14" t="str">
        <f t="shared" si="0"/>
        <v>DCB_6_alpha_a_S</v>
      </c>
      <c r="C22" s="163" t="str">
        <f>'DCB - IP - True'!E22</f>
        <v>P23 - 1/9</v>
      </c>
      <c r="D22" t="str">
        <f>'DCB - IP - True'!F22</f>
        <v>59 - J13 - 2/1</v>
      </c>
      <c r="E22" t="str">
        <f>'DCB - IP - True'!L22</f>
        <v>3b</v>
      </c>
      <c r="F22" s="163" t="str">
        <f t="shared" si="1"/>
        <v>59 - J13 - 2/1   3b</v>
      </c>
      <c r="H22" s="163">
        <f>'DCB - IP - True'!N22</f>
        <v>8.3999999999999986</v>
      </c>
      <c r="I22" s="163">
        <f>'DCB - IP - True'!O22</f>
        <v>8.3999999999999986</v>
      </c>
      <c r="K22" s="76"/>
    </row>
    <row r="23" spans="1:11" ht="45" customHeight="1" x14ac:dyDescent="0.25">
      <c r="A23" t="str">
        <f>'DCB - IP - True'!C23</f>
        <v>DCB_6_alpha_a_P/N</v>
      </c>
      <c r="B23" s="14" t="str">
        <f t="shared" si="0"/>
        <v>DCB_6_alpha_a</v>
      </c>
      <c r="C23" s="163" t="str">
        <f>'DCB - IP - True'!E23</f>
        <v>P23 - 2/10</v>
      </c>
      <c r="D23" t="str">
        <f>'DCB - IP - True'!F23</f>
        <v>59 - J13 - 4/3</v>
      </c>
      <c r="E23" t="str">
        <f>'DCB - IP - True'!L23</f>
        <v>3b</v>
      </c>
      <c r="F23" s="163" t="str">
        <f t="shared" si="1"/>
        <v>59 - J13 - 4/3   3b</v>
      </c>
      <c r="H23" s="163">
        <f>'DCB - IP - True'!N23</f>
        <v>8.3999999999999986</v>
      </c>
      <c r="I23" s="163">
        <f>'DCB - IP - True'!O23</f>
        <v>8.3999999999999986</v>
      </c>
      <c r="K23" s="76"/>
    </row>
    <row r="24" spans="1:11" ht="45" customHeight="1" x14ac:dyDescent="0.25">
      <c r="A24" t="str">
        <f>'DCB - IP - True'!C24</f>
        <v>DCB_9_alpha_a_P/N_S</v>
      </c>
      <c r="B24" s="14" t="str">
        <f t="shared" si="0"/>
        <v>DCB_9_alpha_a_S</v>
      </c>
      <c r="C24" s="163" t="str">
        <f>'DCB - IP - True'!E24</f>
        <v>P23 - 3/11</v>
      </c>
      <c r="D24" t="str">
        <f>'DCB - IP - True'!F24</f>
        <v>57 - J13 - 6/5</v>
      </c>
      <c r="E24" t="str">
        <f>'DCB - IP - True'!L24</f>
        <v>3b</v>
      </c>
      <c r="F24" s="163" t="str">
        <f t="shared" si="1"/>
        <v>57 - J13 - 6/5   3b</v>
      </c>
      <c r="H24" s="163">
        <f>'DCB - IP - True'!N24</f>
        <v>8.3999999999999986</v>
      </c>
      <c r="I24" s="163">
        <f>'DCB - IP - True'!O24</f>
        <v>8.3999999999999986</v>
      </c>
      <c r="K24" s="76"/>
    </row>
    <row r="25" spans="1:11" ht="45" customHeight="1" x14ac:dyDescent="0.25">
      <c r="A25" t="str">
        <f>'DCB - IP - True'!C25</f>
        <v>DCB_8_9_alpha_a_25_P/N</v>
      </c>
      <c r="B25" s="14" t="str">
        <f t="shared" si="0"/>
        <v>DCB_8_9_alpha_a_25</v>
      </c>
      <c r="C25" s="163" t="str">
        <f>'DCB - IP - True'!E25</f>
        <v>P23 - 4/12</v>
      </c>
      <c r="D25" t="str">
        <f>'DCB - IP - True'!F25</f>
        <v>2.5V: 65 - J13 - 6/5</v>
      </c>
      <c r="E25" t="str">
        <f>'DCB - IP - True'!L25</f>
        <v>3b</v>
      </c>
      <c r="F25" s="163" t="str">
        <f t="shared" si="1"/>
        <v xml:space="preserve"> 65 - J13 - 6/5   3b</v>
      </c>
      <c r="H25" s="163">
        <f>'DCB - IP - True'!N25</f>
        <v>8.3999999999999986</v>
      </c>
      <c r="I25" s="163">
        <f>'DCB - IP - True'!O25</f>
        <v>8.3999999999999986</v>
      </c>
      <c r="K25" s="76"/>
    </row>
    <row r="26" spans="1:11" ht="45" customHeight="1" x14ac:dyDescent="0.25">
      <c r="A26" t="str">
        <f>'DCB - IP - True'!C26</f>
        <v>DCB_9_alpha_a_P/N</v>
      </c>
      <c r="B26" s="14" t="str">
        <f t="shared" si="0"/>
        <v>DCB_9_alpha_a</v>
      </c>
      <c r="C26" s="163" t="str">
        <f>'DCB - IP - True'!E26</f>
        <v>P23 - 5/13</v>
      </c>
      <c r="D26" t="str">
        <f>'DCB - IP - True'!F26</f>
        <v>57 - J13 - 8/7</v>
      </c>
      <c r="E26" t="str">
        <f>'DCB - IP - True'!L26</f>
        <v>3b</v>
      </c>
      <c r="F26" s="163" t="str">
        <f t="shared" si="1"/>
        <v>57 - J13 - 8/7   3b</v>
      </c>
      <c r="H26" s="163">
        <f>'DCB - IP - True'!N26</f>
        <v>8.3999999999999986</v>
      </c>
      <c r="I26" s="163">
        <f>'DCB - IP - True'!O26</f>
        <v>8.3999999999999986</v>
      </c>
      <c r="K26" s="76"/>
    </row>
    <row r="27" spans="1:11" ht="45" customHeight="1" x14ac:dyDescent="0.25">
      <c r="A27" t="str">
        <f>'DCB - IP - True'!C27</f>
        <v>DCB_10_alpha_a_P/N_S</v>
      </c>
      <c r="B27" s="14" t="str">
        <f t="shared" si="0"/>
        <v>DCB_10_alpha_a_S</v>
      </c>
      <c r="C27" s="163" t="str">
        <f>'DCB - IP - True'!E27</f>
        <v>P23 - 6/14</v>
      </c>
      <c r="D27" t="str">
        <f>'DCB - IP - True'!F27</f>
        <v>58 - J12 - 2/1</v>
      </c>
      <c r="E27" t="str">
        <f>'DCB - IP - True'!L27</f>
        <v>3b</v>
      </c>
      <c r="F27" s="163" t="str">
        <f t="shared" si="1"/>
        <v>58 - J12 - 2/1   3b</v>
      </c>
      <c r="H27" s="163">
        <f>'DCB - IP - True'!N27</f>
        <v>8.3999999999999986</v>
      </c>
      <c r="I27" s="163">
        <f>'DCB - IP - True'!O27</f>
        <v>8.3999999999999986</v>
      </c>
      <c r="K27" s="76"/>
    </row>
    <row r="28" spans="1:11" ht="45" customHeight="1" x14ac:dyDescent="0.25">
      <c r="A28" t="str">
        <f>'DCB - IP - True'!C28</f>
        <v>DCB_10_alpha_a_P/N</v>
      </c>
      <c r="B28" s="14" t="str">
        <f t="shared" si="0"/>
        <v>DCB_10_alpha_a</v>
      </c>
      <c r="C28" s="163" t="str">
        <f>'DCB - IP - True'!E28</f>
        <v>P23 - 7/15</v>
      </c>
      <c r="D28" t="str">
        <f>'DCB - IP - True'!F28</f>
        <v>58 - J12 - 4/3</v>
      </c>
      <c r="E28" t="str">
        <f>'DCB - IP - True'!L28</f>
        <v>3b</v>
      </c>
      <c r="F28" s="163" t="str">
        <f t="shared" si="1"/>
        <v>58 - J12 - 4/3   3b</v>
      </c>
      <c r="H28" s="163">
        <f>'DCB - IP - True'!N28</f>
        <v>8.3999999999999986</v>
      </c>
      <c r="I28" s="163">
        <f>'DCB - IP - True'!O28</f>
        <v>8.3999999999999986</v>
      </c>
      <c r="K28" s="76"/>
    </row>
    <row r="29" spans="1:11" ht="45" customHeight="1" x14ac:dyDescent="0.25">
      <c r="A29" t="str">
        <f>'DCB - IP - True'!C29</f>
        <v>DCB_11_alpha_a_P/N_S</v>
      </c>
      <c r="B29" s="14" t="str">
        <f t="shared" si="0"/>
        <v>DCB_11_alpha_a_S</v>
      </c>
      <c r="C29" s="163" t="str">
        <f>'DCB - IP - True'!E29</f>
        <v>P23 - 8/16</v>
      </c>
      <c r="D29" t="str">
        <f>'DCB - IP - True'!F29</f>
        <v>58 - J13 - 2/1</v>
      </c>
      <c r="E29" t="str">
        <f>'DCB - IP - True'!L29</f>
        <v>3b</v>
      </c>
      <c r="F29" s="163" t="str">
        <f t="shared" si="1"/>
        <v>58 - J13 - 2/1   3b</v>
      </c>
      <c r="H29" s="163">
        <f>'DCB - IP - True'!N29</f>
        <v>8.3999999999999986</v>
      </c>
      <c r="I29" s="163">
        <f>'DCB - IP - True'!O29</f>
        <v>8.3999999999999986</v>
      </c>
      <c r="K29" s="76"/>
    </row>
    <row r="30" spans="1:11" ht="5.0999999999999996" customHeight="1" x14ac:dyDescent="0.25">
      <c r="B30" s="14" t="str">
        <f t="shared" si="0"/>
        <v/>
      </c>
      <c r="F30" s="163" t="str">
        <f t="shared" si="1"/>
        <v xml:space="preserve">   </v>
      </c>
    </row>
    <row r="31" spans="1:11" ht="45" customHeight="1" x14ac:dyDescent="0.25">
      <c r="A31" t="str">
        <f>'DCB - IP - True'!C31</f>
        <v>DCB_0_1_alpha_a_25_P/N</v>
      </c>
      <c r="B31" s="14" t="str">
        <f t="shared" si="0"/>
        <v>DCB_0_1_alpha_a_25</v>
      </c>
      <c r="C31" s="163" t="str">
        <f>'DCB - IP - True'!E31</f>
        <v>P24 - 1/9</v>
      </c>
      <c r="D31" t="str">
        <f>'DCB - IP - True'!F31</f>
        <v>2.5V: 65 - J13 - 2/1</v>
      </c>
      <c r="E31" t="str">
        <f>'DCB - IP - True'!L31</f>
        <v>3b</v>
      </c>
      <c r="F31" s="163" t="str">
        <f t="shared" si="1"/>
        <v xml:space="preserve"> 65 - J13 - 2/1   3b</v>
      </c>
      <c r="H31" s="163">
        <f>'DCB - IP - True'!N31</f>
        <v>8.3999999999999986</v>
      </c>
      <c r="I31" s="163">
        <f>'DCB - IP - True'!O31</f>
        <v>8.3999999999999986</v>
      </c>
      <c r="K31" s="76"/>
    </row>
    <row r="32" spans="1:11" ht="45" customHeight="1" x14ac:dyDescent="0.25">
      <c r="A32" t="str">
        <f>'DCB - IP - True'!C32</f>
        <v>DCB_3_alpha_a_P/N</v>
      </c>
      <c r="B32" s="14" t="str">
        <f t="shared" si="0"/>
        <v>DCB_3_alpha_a</v>
      </c>
      <c r="C32" s="163" t="str">
        <f>'DCB - IP - True'!E32</f>
        <v>P24 - 2/10</v>
      </c>
      <c r="D32" t="str">
        <f>'DCB - IP - True'!F32</f>
        <v>58 - J13 - 8/7</v>
      </c>
      <c r="E32" t="str">
        <f>'DCB - IP - True'!L32</f>
        <v>3b</v>
      </c>
      <c r="F32" s="163" t="str">
        <f t="shared" si="1"/>
        <v>58 - J13 - 8/7   3b</v>
      </c>
      <c r="H32" s="163">
        <f>'DCB - IP - True'!N32</f>
        <v>8.3999999999999986</v>
      </c>
      <c r="I32" s="163">
        <f>'DCB - IP - True'!O32</f>
        <v>8.3999999999999986</v>
      </c>
      <c r="K32" s="76"/>
    </row>
    <row r="33" spans="1:11" ht="45" customHeight="1" x14ac:dyDescent="0.25">
      <c r="A33" t="str">
        <f>'DCB - IP - True'!C33</f>
        <v>DCB_5_alpha_a_P/N_S</v>
      </c>
      <c r="B33" s="14" t="str">
        <f t="shared" si="0"/>
        <v>DCB_5_alpha_a_S</v>
      </c>
      <c r="C33" s="163" t="str">
        <f>'DCB - IP - True'!E33</f>
        <v>P24 - 3/11</v>
      </c>
      <c r="D33" t="str">
        <f>'DCB - IP - True'!F33</f>
        <v>59 - J12 - 6/5</v>
      </c>
      <c r="E33" t="str">
        <f>'DCB - IP - True'!L33</f>
        <v>3b</v>
      </c>
      <c r="F33" s="163" t="str">
        <f t="shared" si="1"/>
        <v>59 - J12 - 6/5   3b</v>
      </c>
      <c r="H33" s="163">
        <f>'DCB - IP - True'!N33</f>
        <v>8.3999999999999986</v>
      </c>
      <c r="I33" s="163">
        <f>'DCB - IP - True'!O33</f>
        <v>8.3999999999999986</v>
      </c>
      <c r="K33" s="76"/>
    </row>
    <row r="34" spans="1:11" ht="45" customHeight="1" x14ac:dyDescent="0.25">
      <c r="A34" t="str">
        <f>'DCB - IP - True'!C34</f>
        <v>DCB_4_5_alpha_a_25_P/N</v>
      </c>
      <c r="B34" s="14" t="str">
        <f t="shared" si="0"/>
        <v>DCB_4_5_alpha_a_25</v>
      </c>
      <c r="C34" s="163" t="str">
        <f>'DCB - IP - True'!E34</f>
        <v>P24 - 4/12</v>
      </c>
      <c r="D34" t="str">
        <f>'DCB - IP - True'!F34</f>
        <v>2.5V: 65 - J13 - 4/3</v>
      </c>
      <c r="E34" t="str">
        <f>'DCB - IP - True'!L34</f>
        <v>3b</v>
      </c>
      <c r="F34" s="163" t="str">
        <f t="shared" si="1"/>
        <v xml:space="preserve"> 65 - J13 - 4/3   3b</v>
      </c>
      <c r="H34" s="163">
        <f>'DCB - IP - True'!N34</f>
        <v>8.3999999999999986</v>
      </c>
      <c r="I34" s="163">
        <f>'DCB - IP - True'!O34</f>
        <v>8.3999999999999986</v>
      </c>
      <c r="K34" s="76"/>
    </row>
    <row r="35" spans="1:11" ht="45" customHeight="1" x14ac:dyDescent="0.25">
      <c r="A35" t="str">
        <f>'DCB - IP - True'!C35</f>
        <v>DCB_5_alpha_a_P/N</v>
      </c>
      <c r="B35" s="14" t="str">
        <f t="shared" si="0"/>
        <v>DCB_5_alpha_a</v>
      </c>
      <c r="C35" s="163" t="str">
        <f>'DCB - IP - True'!E35</f>
        <v>P24 - 5/13</v>
      </c>
      <c r="D35" t="str">
        <f>'DCB - IP - True'!F35</f>
        <v>59 - J12 - 8/7</v>
      </c>
      <c r="E35" t="str">
        <f>'DCB - IP - True'!L35</f>
        <v>3b</v>
      </c>
      <c r="F35" s="163" t="str">
        <f t="shared" si="1"/>
        <v>59 - J12 - 8/7   3b</v>
      </c>
      <c r="H35" s="163">
        <f>'DCB - IP - True'!N35</f>
        <v>8.3999999999999986</v>
      </c>
      <c r="I35" s="163">
        <f>'DCB - IP - True'!O35</f>
        <v>8.3999999999999986</v>
      </c>
      <c r="K35" s="76"/>
    </row>
    <row r="36" spans="1:11" ht="45" customHeight="1" x14ac:dyDescent="0.25">
      <c r="A36" t="str">
        <f>'DCB - IP - True'!C36</f>
        <v>DCB_3_alpha_a_P/N_S</v>
      </c>
      <c r="B36" s="14" t="str">
        <f t="shared" si="0"/>
        <v>DCB_3_alpha_a_S</v>
      </c>
      <c r="C36" s="163" t="str">
        <f>'DCB - IP - True'!E36</f>
        <v>P24 - 6/14</v>
      </c>
      <c r="D36" t="str">
        <f>'DCB - IP - True'!F36</f>
        <v>58 - J13 - 6/5</v>
      </c>
      <c r="E36" t="str">
        <f>'DCB - IP - True'!L36</f>
        <v>3b</v>
      </c>
      <c r="F36" s="163" t="str">
        <f t="shared" si="1"/>
        <v>58 - J13 - 6/5   3b</v>
      </c>
      <c r="H36" s="163">
        <f>'DCB - IP - True'!N36</f>
        <v>8.3999999999999986</v>
      </c>
      <c r="I36" s="163">
        <f>'DCB - IP - True'!O36</f>
        <v>8.3999999999999986</v>
      </c>
      <c r="K36" s="76"/>
    </row>
    <row r="37" spans="1:11" ht="45" customHeight="1" x14ac:dyDescent="0.25">
      <c r="A37" t="str">
        <f>'DCB - IP - True'!C37</f>
        <v>DCB_2_alpha_a_P/N</v>
      </c>
      <c r="B37" s="14" t="str">
        <f t="shared" si="0"/>
        <v>DCB_2_alpha_a</v>
      </c>
      <c r="C37" s="163" t="str">
        <f>'DCB - IP - True'!E37</f>
        <v>P24 - 7/15</v>
      </c>
      <c r="D37" t="str">
        <f>'DCB - IP - True'!F37</f>
        <v>58 - J12 - 8/7</v>
      </c>
      <c r="E37" t="str">
        <f>'DCB - IP - True'!L37</f>
        <v>3b</v>
      </c>
      <c r="F37" s="163" t="str">
        <f t="shared" si="1"/>
        <v>58 - J12 - 8/7   3b</v>
      </c>
      <c r="H37" s="163">
        <f>'DCB - IP - True'!N37</f>
        <v>8.3999999999999986</v>
      </c>
      <c r="I37" s="163">
        <f>'DCB - IP - True'!O37</f>
        <v>8.3999999999999986</v>
      </c>
      <c r="K37" s="76"/>
    </row>
    <row r="38" spans="1:11" ht="45" customHeight="1" x14ac:dyDescent="0.25">
      <c r="A38" t="str">
        <f>'DCB - IP - True'!C38</f>
        <v>DCB_2_alpha_a_P/N_S</v>
      </c>
      <c r="B38" s="14" t="str">
        <f t="shared" si="0"/>
        <v>DCB_2_alpha_a_S</v>
      </c>
      <c r="C38" s="163" t="str">
        <f>'DCB - IP - True'!E38</f>
        <v>P24 - 8/16</v>
      </c>
      <c r="D38" t="str">
        <f>'DCB - IP - True'!F38</f>
        <v>58 - J12 - 6/5</v>
      </c>
      <c r="E38" t="str">
        <f>'DCB - IP - True'!L38</f>
        <v>3b</v>
      </c>
      <c r="F38" s="163" t="str">
        <f t="shared" si="1"/>
        <v>58 - J12 - 6/5   3b</v>
      </c>
      <c r="H38" s="163">
        <f>'DCB - IP - True'!N38</f>
        <v>8.3999999999999986</v>
      </c>
      <c r="I38" s="163">
        <f>'DCB - IP - True'!O38</f>
        <v>8.3999999999999986</v>
      </c>
      <c r="K38" s="76"/>
    </row>
    <row r="39" spans="1:11" ht="5.0999999999999996" customHeight="1" x14ac:dyDescent="0.25">
      <c r="B39" s="14" t="str">
        <f t="shared" si="0"/>
        <v/>
      </c>
      <c r="F39" s="163" t="str">
        <f t="shared" si="1"/>
        <v xml:space="preserve">   </v>
      </c>
    </row>
    <row r="40" spans="1:11" ht="45" customHeight="1" x14ac:dyDescent="0.25">
      <c r="A40" t="str">
        <f>'DCB - IP - True'!C40</f>
        <v>DCB_7_beta_a_P/N</v>
      </c>
      <c r="B40" s="14" t="str">
        <f t="shared" si="0"/>
        <v>DCB_7_beta_a</v>
      </c>
      <c r="C40" s="163" t="str">
        <f>'DCB - IP - True'!E40</f>
        <v>P26 - 1/9</v>
      </c>
      <c r="D40" t="str">
        <f>'DCB - IP - True'!F40</f>
        <v>62 - J13 - 8/7</v>
      </c>
      <c r="E40" t="str">
        <f>'DCB - IP - True'!L40</f>
        <v>3b</v>
      </c>
      <c r="F40" s="163" t="str">
        <f t="shared" si="1"/>
        <v>62 - J13 - 8/7   3b</v>
      </c>
      <c r="H40" s="163">
        <f>'DCB - IP - True'!N40</f>
        <v>8.3999999999999986</v>
      </c>
      <c r="I40" s="163">
        <f>'DCB - IP - True'!O40</f>
        <v>8.3999999999999986</v>
      </c>
      <c r="K40" s="76"/>
    </row>
    <row r="41" spans="1:11" ht="45" customHeight="1" x14ac:dyDescent="0.25">
      <c r="A41" t="str">
        <f>'DCB - IP - True'!C41</f>
        <v>DCB_7_beta_a_P/N_S</v>
      </c>
      <c r="B41" s="14" t="str">
        <f t="shared" si="0"/>
        <v>DCB_7_beta_a_S</v>
      </c>
      <c r="C41" s="163" t="str">
        <f>'DCB - IP - True'!E41</f>
        <v>P26 - 2/10</v>
      </c>
      <c r="D41" t="str">
        <f>'DCB - IP - True'!F41</f>
        <v>62 - J13 - 6/5</v>
      </c>
      <c r="E41" t="str">
        <f>'DCB - IP - True'!L41</f>
        <v>3b</v>
      </c>
      <c r="F41" s="163" t="str">
        <f t="shared" si="1"/>
        <v>62 - J13 - 6/5   3b</v>
      </c>
      <c r="H41" s="163">
        <f>'DCB - IP - True'!N41</f>
        <v>8.3999999999999986</v>
      </c>
      <c r="I41" s="163">
        <f>'DCB - IP - True'!O41</f>
        <v>8.3999999999999986</v>
      </c>
      <c r="K41" s="76"/>
    </row>
    <row r="42" spans="1:11" ht="45" customHeight="1" x14ac:dyDescent="0.25">
      <c r="A42" t="str">
        <f>'DCB - IP - True'!C42</f>
        <v>DCB_6_7_beta_a_25_P/N</v>
      </c>
      <c r="B42" s="14" t="str">
        <f t="shared" si="0"/>
        <v>DCB_6_7_beta_a_25</v>
      </c>
      <c r="C42" s="163" t="str">
        <f>'DCB - IP - True'!E42</f>
        <v>P26 - 3/11</v>
      </c>
      <c r="D42" t="str">
        <f>'DCB - IP - True'!F42</f>
        <v>2.5V: 66 - J13 - 8/7</v>
      </c>
      <c r="E42" t="str">
        <f>'DCB - IP - True'!L42</f>
        <v>3b</v>
      </c>
      <c r="F42" s="163" t="str">
        <f t="shared" si="1"/>
        <v xml:space="preserve"> 66 - J13 - 8/7   3b</v>
      </c>
      <c r="H42" s="163">
        <f>'DCB - IP - True'!N42</f>
        <v>8.3999999999999986</v>
      </c>
      <c r="I42" s="163">
        <f>'DCB - IP - True'!O42</f>
        <v>8.3999999999999986</v>
      </c>
      <c r="K42" s="76"/>
    </row>
    <row r="43" spans="1:11" ht="45" customHeight="1" x14ac:dyDescent="0.25">
      <c r="A43" t="str">
        <f>'DCB - IP - True'!C43</f>
        <v>DCB_8_beta_a_P/N</v>
      </c>
      <c r="B43" s="14" t="str">
        <f t="shared" si="0"/>
        <v>DCB_8_beta_a</v>
      </c>
      <c r="C43" s="163" t="str">
        <f>'DCB - IP - True'!E43</f>
        <v>P26 - 4/12</v>
      </c>
      <c r="D43" t="str">
        <f>'DCB - IP - True'!F43</f>
        <v>60 - J13 - 4/3</v>
      </c>
      <c r="E43" t="str">
        <f>'DCB - IP - True'!L43</f>
        <v>3b</v>
      </c>
      <c r="F43" s="163" t="str">
        <f t="shared" si="1"/>
        <v>60 - J13 - 4/3   3b</v>
      </c>
      <c r="H43" s="163">
        <f>'DCB - IP - True'!N43</f>
        <v>8.3999999999999986</v>
      </c>
      <c r="I43" s="163">
        <f>'DCB - IP - True'!O43</f>
        <v>8.3999999999999986</v>
      </c>
      <c r="K43" s="76"/>
    </row>
    <row r="44" spans="1:11" ht="45" customHeight="1" x14ac:dyDescent="0.25">
      <c r="A44" t="str">
        <f>'DCB - IP - True'!C44</f>
        <v>DCB_8_beta_a_P/N_S</v>
      </c>
      <c r="B44" s="14" t="str">
        <f t="shared" si="0"/>
        <v>DCB_8_beta_a_S</v>
      </c>
      <c r="C44" s="163" t="str">
        <f>'DCB - IP - True'!E44</f>
        <v>P26 - 5/13</v>
      </c>
      <c r="D44" t="str">
        <f>'DCB - IP - True'!F44</f>
        <v>60 - J13 - 2/1</v>
      </c>
      <c r="E44" t="str">
        <f>'DCB - IP - True'!L44</f>
        <v>3b</v>
      </c>
      <c r="F44" s="163" t="str">
        <f t="shared" si="1"/>
        <v>60 - J13 - 2/1   3b</v>
      </c>
      <c r="H44" s="163">
        <f>'DCB - IP - True'!N44</f>
        <v>8.3999999999999986</v>
      </c>
      <c r="I44" s="163">
        <f>'DCB - IP - True'!O44</f>
        <v>8.3999999999999986</v>
      </c>
      <c r="K44" s="76"/>
    </row>
    <row r="45" spans="1:11" ht="45" customHeight="1" x14ac:dyDescent="0.25">
      <c r="A45" t="str">
        <f>'DCB - IP - True'!C45</f>
        <v>DCB_10_11_beta_a_25_P/N</v>
      </c>
      <c r="B45" s="14" t="str">
        <f t="shared" si="0"/>
        <v>DCB_10_11_beta_a_25</v>
      </c>
      <c r="C45" s="163" t="str">
        <f>'DCB - IP - True'!E45</f>
        <v>P26 - 6/14</v>
      </c>
      <c r="D45" t="str">
        <f>'DCB - IP - True'!F45</f>
        <v>2.5V: 66 - J12 - 6/5</v>
      </c>
      <c r="E45" t="str">
        <f>'DCB - IP - True'!L45</f>
        <v>3b</v>
      </c>
      <c r="F45" s="163" t="str">
        <f t="shared" si="1"/>
        <v xml:space="preserve"> 66 - J12 - 6/5   3b</v>
      </c>
      <c r="H45" s="163">
        <f>'DCB - IP - True'!N45</f>
        <v>8.3999999999999986</v>
      </c>
      <c r="I45" s="163">
        <f>'DCB - IP - True'!O45</f>
        <v>8.3999999999999986</v>
      </c>
      <c r="K45" s="76"/>
    </row>
    <row r="46" spans="1:11" ht="45" customHeight="1" x14ac:dyDescent="0.25">
      <c r="A46" t="str">
        <f>'DCB - IP - True'!C46</f>
        <v>DCB_11_beta_a_P/N</v>
      </c>
      <c r="B46" s="14" t="str">
        <f t="shared" si="0"/>
        <v>DCB_11_beta_a</v>
      </c>
      <c r="C46" s="163" t="str">
        <f>'DCB - IP - True'!E46</f>
        <v>P26 - 7/15</v>
      </c>
      <c r="D46" t="str">
        <f>'DCB - IP - True'!F46</f>
        <v>61 - J13 - 4/3</v>
      </c>
      <c r="E46" t="str">
        <f>'DCB - IP - True'!L46</f>
        <v>3b</v>
      </c>
      <c r="F46" s="163" t="str">
        <f t="shared" si="1"/>
        <v>61 - J13 - 4/3   3b</v>
      </c>
      <c r="H46" s="163">
        <f>'DCB - IP - True'!N46</f>
        <v>8.3999999999999986</v>
      </c>
      <c r="I46" s="163">
        <f>'DCB - IP - True'!O46</f>
        <v>8.3999999999999986</v>
      </c>
      <c r="K46" s="76"/>
    </row>
    <row r="47" spans="1:11" ht="5.0999999999999996" customHeight="1" x14ac:dyDescent="0.25">
      <c r="B47" s="14" t="str">
        <f t="shared" si="0"/>
        <v/>
      </c>
      <c r="F47" s="163" t="str">
        <f t="shared" si="1"/>
        <v xml:space="preserve">   </v>
      </c>
    </row>
    <row r="48" spans="1:11" ht="5.0999999999999996" customHeight="1" x14ac:dyDescent="0.25">
      <c r="B48" s="14" t="str">
        <f t="shared" si="0"/>
        <v/>
      </c>
      <c r="F48" s="163" t="str">
        <f t="shared" si="1"/>
        <v xml:space="preserve">   </v>
      </c>
    </row>
    <row r="49" spans="1:11" ht="45" customHeight="1" x14ac:dyDescent="0.25">
      <c r="A49" t="str">
        <f>'DCB - IP - True'!C49</f>
        <v>DCB_0_beta_a_P/N</v>
      </c>
      <c r="B49" s="14" t="str">
        <f t="shared" si="0"/>
        <v>DCB_0_beta_a</v>
      </c>
      <c r="C49" s="163" t="str">
        <f>'DCB - IP - True'!E49</f>
        <v>P27 - 1/9</v>
      </c>
      <c r="D49" t="str">
        <f>'DCB - IP - True'!F49</f>
        <v>60 - J12 - 4/3</v>
      </c>
      <c r="E49" t="str">
        <f>'DCB - IP - True'!L49</f>
        <v>3b</v>
      </c>
      <c r="F49" s="163" t="str">
        <f t="shared" si="1"/>
        <v>60 - J12 - 4/3   3b</v>
      </c>
      <c r="H49" s="163">
        <f>'DCB - IP - True'!N49</f>
        <v>8.3999999999999986</v>
      </c>
      <c r="I49" s="163">
        <f>'DCB - IP - True'!O49</f>
        <v>8.3999999999999986</v>
      </c>
      <c r="K49" s="76"/>
    </row>
    <row r="50" spans="1:11" ht="45" customHeight="1" x14ac:dyDescent="0.25">
      <c r="A50" t="str">
        <f>'DCB - IP - True'!C50</f>
        <v>DCB_1_beta_a_P/N_S</v>
      </c>
      <c r="B50" s="14" t="str">
        <f t="shared" si="0"/>
        <v>DCB_1_beta_a_S</v>
      </c>
      <c r="C50" s="163" t="str">
        <f>'DCB - IP - True'!E50</f>
        <v>P27 - 2/10</v>
      </c>
      <c r="D50" t="str">
        <f>'DCB - IP - True'!F50</f>
        <v>60 - J12 - 6/5</v>
      </c>
      <c r="E50" t="str">
        <f>'DCB - IP - True'!L50</f>
        <v>3b</v>
      </c>
      <c r="F50" s="163" t="str">
        <f t="shared" si="1"/>
        <v>60 - J12 - 6/5   3b</v>
      </c>
      <c r="H50" s="163">
        <f>'DCB - IP - True'!N50</f>
        <v>8.3999999999999986</v>
      </c>
      <c r="I50" s="163">
        <f>'DCB - IP - True'!O50</f>
        <v>8.3999999999999986</v>
      </c>
      <c r="K50" s="76"/>
    </row>
    <row r="51" spans="1:11" ht="45" customHeight="1" x14ac:dyDescent="0.25">
      <c r="A51" t="str">
        <f>'DCB - IP - True'!C51</f>
        <v>DCB_1_beta_a_P/N</v>
      </c>
      <c r="B51" s="14" t="str">
        <f t="shared" si="0"/>
        <v>DCB_1_beta_a</v>
      </c>
      <c r="C51" s="163" t="str">
        <f>'DCB - IP - True'!E51</f>
        <v>P27 - 3/11</v>
      </c>
      <c r="D51" t="str">
        <f>'DCB - IP - True'!F51</f>
        <v>60 - J12 - 8/7</v>
      </c>
      <c r="E51" t="str">
        <f>'DCB - IP - True'!L51</f>
        <v>3b</v>
      </c>
      <c r="F51" s="163" t="str">
        <f t="shared" si="1"/>
        <v>60 - J12 - 8/7   3b</v>
      </c>
      <c r="H51" s="163">
        <f>'DCB - IP - True'!N51</f>
        <v>8.3999999999999986</v>
      </c>
      <c r="I51" s="163">
        <f>'DCB - IP - True'!O51</f>
        <v>8.3999999999999986</v>
      </c>
      <c r="K51" s="76"/>
    </row>
    <row r="52" spans="1:11" ht="45" customHeight="1" x14ac:dyDescent="0.25">
      <c r="A52" t="str">
        <f>'DCB - IP - True'!C52</f>
        <v>DCB_4_beta_a_P/N</v>
      </c>
      <c r="B52" s="14" t="str">
        <f t="shared" si="0"/>
        <v>DCB_4_beta_a</v>
      </c>
      <c r="C52" s="163" t="str">
        <f>'DCB - IP - True'!E52</f>
        <v>P27 - 4/12</v>
      </c>
      <c r="D52" t="str">
        <f>'DCB - IP - True'!F52</f>
        <v>62 - J12 - 4/3</v>
      </c>
      <c r="E52" t="str">
        <f>'DCB - IP - True'!L52</f>
        <v>3b</v>
      </c>
      <c r="F52" s="163" t="str">
        <f t="shared" si="1"/>
        <v>62 - J12 - 4/3   3b</v>
      </c>
      <c r="H52" s="163">
        <f>'DCB - IP - True'!N52</f>
        <v>8.3999999999999986</v>
      </c>
      <c r="I52" s="163">
        <f>'DCB - IP - True'!O52</f>
        <v>8.3999999999999986</v>
      </c>
      <c r="K52" s="76"/>
    </row>
    <row r="53" spans="1:11" ht="45" customHeight="1" x14ac:dyDescent="0.25">
      <c r="A53" t="str">
        <f>'DCB - IP - True'!C53</f>
        <v>DCB_4_beta_a_P/N_S</v>
      </c>
      <c r="B53" s="14" t="str">
        <f t="shared" si="0"/>
        <v>DCB_4_beta_a_S</v>
      </c>
      <c r="C53" s="163" t="str">
        <f>'DCB - IP - True'!E53</f>
        <v>P27 - 5/13</v>
      </c>
      <c r="D53" t="str">
        <f>'DCB - IP - True'!F53</f>
        <v>62 - J12 - 2/1</v>
      </c>
      <c r="E53" t="str">
        <f>'DCB - IP - True'!L53</f>
        <v>3b</v>
      </c>
      <c r="F53" s="163" t="str">
        <f t="shared" si="1"/>
        <v>62 - J12 - 2/1   3b</v>
      </c>
      <c r="H53" s="163">
        <f>'DCB - IP - True'!N53</f>
        <v>8.3999999999999986</v>
      </c>
      <c r="I53" s="163">
        <f>'DCB - IP - True'!O53</f>
        <v>8.3999999999999986</v>
      </c>
      <c r="K53" s="76"/>
    </row>
    <row r="54" spans="1:11" ht="45" customHeight="1" x14ac:dyDescent="0.25">
      <c r="A54" t="str">
        <f>'DCB - IP - True'!C54</f>
        <v>DCB_0_beta_a_P/N_S</v>
      </c>
      <c r="B54" s="14" t="str">
        <f t="shared" si="0"/>
        <v>DCB_0_beta_a_S</v>
      </c>
      <c r="C54" s="163" t="str">
        <f>'DCB - IP - True'!E54</f>
        <v>P27 - 6/14</v>
      </c>
      <c r="D54" t="str">
        <f>'DCB - IP - True'!F54</f>
        <v>60 - J12 - 2/1</v>
      </c>
      <c r="E54" t="str">
        <f>'DCB - IP - True'!L54</f>
        <v>3b</v>
      </c>
      <c r="F54" s="163" t="str">
        <f t="shared" si="1"/>
        <v>60 - J12 - 2/1   3b</v>
      </c>
      <c r="H54" s="163">
        <f>'DCB - IP - True'!N54</f>
        <v>8.3999999999999986</v>
      </c>
      <c r="I54" s="163">
        <f>'DCB - IP - True'!O54</f>
        <v>8.3999999999999986</v>
      </c>
      <c r="K54" s="76"/>
    </row>
    <row r="55" spans="1:11" ht="5.0999999999999996" customHeight="1" x14ac:dyDescent="0.25">
      <c r="B55" s="14" t="str">
        <f t="shared" si="0"/>
        <v/>
      </c>
      <c r="F55" s="163" t="str">
        <f t="shared" si="1"/>
        <v xml:space="preserve">   </v>
      </c>
    </row>
    <row r="56" spans="1:11" ht="5.0999999999999996" customHeight="1" x14ac:dyDescent="0.25">
      <c r="B56" s="14" t="str">
        <f t="shared" si="0"/>
        <v/>
      </c>
      <c r="F56" s="163" t="str">
        <f t="shared" si="1"/>
        <v xml:space="preserve">   </v>
      </c>
    </row>
    <row r="57" spans="1:11" ht="138.75" customHeight="1" x14ac:dyDescent="0.25">
      <c r="B57" s="14" t="str">
        <f t="shared" si="0"/>
        <v/>
      </c>
      <c r="F57" s="163" t="str">
        <f t="shared" si="1"/>
        <v xml:space="preserve">   </v>
      </c>
    </row>
    <row r="58" spans="1:11" ht="45" customHeight="1" x14ac:dyDescent="0.25">
      <c r="A58" t="str">
        <f>'DCB - IP - True'!C58</f>
        <v>DCB_6_beta_a_P/N_S</v>
      </c>
      <c r="B58" s="14" t="str">
        <f t="shared" si="0"/>
        <v>DCB_6_beta_a_S</v>
      </c>
      <c r="C58" s="163" t="str">
        <f>'DCB - IP - True'!E58</f>
        <v>P29 - 1/9</v>
      </c>
      <c r="D58" t="str">
        <f>'DCB - IP - True'!F58</f>
        <v>62 - J13 - 2/1</v>
      </c>
      <c r="E58" t="str">
        <f>'DCB - IP - True'!L58</f>
        <v>3b</v>
      </c>
      <c r="F58" s="163" t="str">
        <f t="shared" si="1"/>
        <v>62 - J13 - 2/1   3b</v>
      </c>
      <c r="H58" s="163">
        <f>'DCB - IP - True'!N58</f>
        <v>8.3999999999999986</v>
      </c>
      <c r="I58" s="163">
        <f>'DCB - IP - True'!O58</f>
        <v>8.3999999999999986</v>
      </c>
      <c r="K58" s="76"/>
    </row>
    <row r="59" spans="1:11" ht="45" customHeight="1" x14ac:dyDescent="0.25">
      <c r="A59" t="str">
        <f>'DCB - IP - True'!C59</f>
        <v>DCB_6_beta_a_P/N</v>
      </c>
      <c r="B59" s="14" t="str">
        <f t="shared" si="0"/>
        <v>DCB_6_beta_a</v>
      </c>
      <c r="C59" s="163" t="str">
        <f>'DCB - IP - True'!E59</f>
        <v>P29 - 2/10</v>
      </c>
      <c r="D59" t="str">
        <f>'DCB - IP - True'!F59</f>
        <v>62 - J13 - 4/3</v>
      </c>
      <c r="E59" t="str">
        <f>'DCB - IP - True'!L59</f>
        <v>3b</v>
      </c>
      <c r="F59" s="163" t="str">
        <f t="shared" si="1"/>
        <v>62 - J13 - 4/3   3b</v>
      </c>
      <c r="H59" s="163">
        <f>'DCB - IP - True'!N59</f>
        <v>8.3999999999999986</v>
      </c>
      <c r="I59" s="163">
        <f>'DCB - IP - True'!O59</f>
        <v>8.3999999999999986</v>
      </c>
      <c r="K59" s="76"/>
    </row>
    <row r="60" spans="1:11" ht="45" customHeight="1" x14ac:dyDescent="0.25">
      <c r="A60" t="str">
        <f>'DCB - IP - True'!C60</f>
        <v>DCB_9_beta_a_P/N_S</v>
      </c>
      <c r="B60" s="14" t="str">
        <f t="shared" si="0"/>
        <v>DCB_9_beta_a_S</v>
      </c>
      <c r="C60" s="163" t="str">
        <f>'DCB - IP - True'!E60</f>
        <v>P29 - 3/11</v>
      </c>
      <c r="D60" t="str">
        <f>'DCB - IP - True'!F60</f>
        <v>60 - J13 - 6/5</v>
      </c>
      <c r="E60" t="str">
        <f>'DCB - IP - True'!L60</f>
        <v>3b</v>
      </c>
      <c r="F60" s="163" t="str">
        <f t="shared" si="1"/>
        <v>60 - J13 - 6/5   3b</v>
      </c>
      <c r="H60" s="163">
        <f>'DCB - IP - True'!N60</f>
        <v>8.3999999999999986</v>
      </c>
      <c r="I60" s="163">
        <f>'DCB - IP - True'!O60</f>
        <v>8.3999999999999986</v>
      </c>
      <c r="K60" s="76"/>
    </row>
    <row r="61" spans="1:11" ht="45" customHeight="1" x14ac:dyDescent="0.25">
      <c r="A61" t="str">
        <f>'DCB - IP - True'!C61</f>
        <v>DCB_8_9_beta_a_25_P/N</v>
      </c>
      <c r="B61" s="14" t="str">
        <f t="shared" si="0"/>
        <v>DCB_8_9_beta_a_25</v>
      </c>
      <c r="C61" s="163" t="str">
        <f>'DCB - IP - True'!E61</f>
        <v>P29 - 4/12</v>
      </c>
      <c r="D61" t="str">
        <f>'DCB - IP - True'!F61</f>
        <v>2.5V: 66 - J13 - 6/5</v>
      </c>
      <c r="E61" t="str">
        <f>'DCB - IP - True'!L61</f>
        <v>3b</v>
      </c>
      <c r="F61" s="163" t="str">
        <f t="shared" si="1"/>
        <v xml:space="preserve"> 66 - J13 - 6/5   3b</v>
      </c>
      <c r="H61" s="163">
        <f>'DCB - IP - True'!N61</f>
        <v>8.3999999999999986</v>
      </c>
      <c r="I61" s="163">
        <f>'DCB - IP - True'!O61</f>
        <v>8.3999999999999986</v>
      </c>
      <c r="K61" s="76"/>
    </row>
    <row r="62" spans="1:11" ht="45" customHeight="1" x14ac:dyDescent="0.25">
      <c r="A62" t="str">
        <f>'DCB - IP - True'!C62</f>
        <v>DCB_9_beta_a_P/N</v>
      </c>
      <c r="B62" s="14" t="str">
        <f t="shared" si="0"/>
        <v>DCB_9_beta_a</v>
      </c>
      <c r="C62" s="163" t="str">
        <f>'DCB - IP - True'!E62</f>
        <v>P29 - 5/13</v>
      </c>
      <c r="D62" t="str">
        <f>'DCB - IP - True'!F62</f>
        <v>60 - J13 - 8/7</v>
      </c>
      <c r="E62" t="str">
        <f>'DCB - IP - True'!L62</f>
        <v>3b</v>
      </c>
      <c r="F62" s="163" t="str">
        <f t="shared" si="1"/>
        <v>60 - J13 - 8/7   3b</v>
      </c>
      <c r="H62" s="163">
        <f>'DCB - IP - True'!N62</f>
        <v>8.3999999999999986</v>
      </c>
      <c r="I62" s="163">
        <f>'DCB - IP - True'!O62</f>
        <v>8.3999999999999986</v>
      </c>
      <c r="K62" s="76"/>
    </row>
    <row r="63" spans="1:11" ht="45" customHeight="1" x14ac:dyDescent="0.25">
      <c r="A63" t="str">
        <f>'DCB - IP - True'!C63</f>
        <v>DCB_10_beta_a_P/N_S</v>
      </c>
      <c r="B63" s="14" t="str">
        <f t="shared" si="0"/>
        <v>DCB_10_beta_a_S</v>
      </c>
      <c r="C63" s="163" t="str">
        <f>'DCB - IP - True'!E63</f>
        <v>P29 - 6/14</v>
      </c>
      <c r="D63" t="str">
        <f>'DCB - IP - True'!F63</f>
        <v>61 - J12 - 2/1</v>
      </c>
      <c r="E63" t="str">
        <f>'DCB - IP - True'!L63</f>
        <v>3b</v>
      </c>
      <c r="F63" s="163" t="str">
        <f t="shared" si="1"/>
        <v>61 - J12 - 2/1   3b</v>
      </c>
      <c r="H63" s="163">
        <f>'DCB - IP - True'!N63</f>
        <v>8.3999999999999986</v>
      </c>
      <c r="I63" s="163">
        <f>'DCB - IP - True'!O63</f>
        <v>8.3999999999999986</v>
      </c>
      <c r="K63" s="76"/>
    </row>
    <row r="64" spans="1:11" ht="45" customHeight="1" x14ac:dyDescent="0.25">
      <c r="A64" t="str">
        <f>'DCB - IP - True'!C64</f>
        <v>DCB_10_beta_a_P/N</v>
      </c>
      <c r="B64" s="14" t="str">
        <f t="shared" si="0"/>
        <v>DCB_10_beta_a</v>
      </c>
      <c r="C64" s="163" t="str">
        <f>'DCB - IP - True'!E64</f>
        <v>P29 - 7/15</v>
      </c>
      <c r="D64" t="str">
        <f>'DCB - IP - True'!F64</f>
        <v>61 - J12 - 4/3</v>
      </c>
      <c r="E64" t="str">
        <f>'DCB - IP - True'!L64</f>
        <v>3b</v>
      </c>
      <c r="F64" s="163" t="str">
        <f t="shared" si="1"/>
        <v>61 - J12 - 4/3   3b</v>
      </c>
      <c r="H64" s="163">
        <f>'DCB - IP - True'!N64</f>
        <v>8.3999999999999986</v>
      </c>
      <c r="I64" s="163">
        <f>'DCB - IP - True'!O64</f>
        <v>8.3999999999999986</v>
      </c>
      <c r="K64" s="76"/>
    </row>
    <row r="65" spans="1:13" ht="45" customHeight="1" x14ac:dyDescent="0.25">
      <c r="A65" t="str">
        <f>'DCB - IP - True'!C65</f>
        <v>DCB_11_beta_a_P/N_S</v>
      </c>
      <c r="B65" s="14" t="str">
        <f t="shared" si="0"/>
        <v>DCB_11_beta_a_S</v>
      </c>
      <c r="C65" s="163" t="str">
        <f>'DCB - IP - True'!E65</f>
        <v>P29 - 8/16</v>
      </c>
      <c r="D65" t="str">
        <f>'DCB - IP - True'!F65</f>
        <v>61 - J13 - 2/1</v>
      </c>
      <c r="E65" t="str">
        <f>'DCB - IP - True'!L65</f>
        <v>3b</v>
      </c>
      <c r="F65" s="163" t="str">
        <f t="shared" si="1"/>
        <v>61 - J13 - 2/1   3b</v>
      </c>
      <c r="H65" s="163">
        <f>'DCB - IP - True'!N65</f>
        <v>8.3999999999999986</v>
      </c>
      <c r="I65" s="163">
        <f>'DCB - IP - True'!O65</f>
        <v>8.3999999999999986</v>
      </c>
      <c r="K65" s="76"/>
    </row>
    <row r="66" spans="1:13" ht="5.0999999999999996" customHeight="1" x14ac:dyDescent="0.25">
      <c r="B66" s="14" t="str">
        <f t="shared" si="0"/>
        <v/>
      </c>
      <c r="F66" s="163" t="str">
        <f t="shared" si="1"/>
        <v xml:space="preserve">   </v>
      </c>
    </row>
    <row r="67" spans="1:13" ht="45" customHeight="1" x14ac:dyDescent="0.25">
      <c r="A67" t="str">
        <f>'DCB - IP - True'!C67</f>
        <v>DCB_0_1_beta_a_25_P/N</v>
      </c>
      <c r="B67" s="14" t="str">
        <f t="shared" si="0"/>
        <v>DCB_0_1_beta_a_25</v>
      </c>
      <c r="C67" s="163" t="str">
        <f>'DCB - IP - True'!E67</f>
        <v>P30 - 1/9</v>
      </c>
      <c r="D67" t="str">
        <f>'DCB - IP - True'!F67</f>
        <v>2.5V: 66 - J13 - 2/1</v>
      </c>
      <c r="E67" t="str">
        <f>'DCB - IP - True'!L67</f>
        <v>3b</v>
      </c>
      <c r="F67" s="163" t="str">
        <f t="shared" si="1"/>
        <v xml:space="preserve"> 66 - J13 - 2/1   3b</v>
      </c>
      <c r="H67" s="163">
        <f>'DCB - IP - True'!N67</f>
        <v>8.3999999999999986</v>
      </c>
      <c r="I67" s="163">
        <f>'DCB - IP - True'!O67</f>
        <v>8.3999999999999986</v>
      </c>
      <c r="K67" s="76"/>
    </row>
    <row r="68" spans="1:13" ht="5.0999999999999996" customHeight="1" x14ac:dyDescent="0.25">
      <c r="B68" s="14" t="str">
        <f t="shared" ref="B68:B107" si="2">IF(ISNUMBER(SEARCH("_P/N",A68)),SUBSTITUTE(A68,"_P/N",""),"")</f>
        <v/>
      </c>
      <c r="F68" s="163" t="str">
        <f t="shared" si="1"/>
        <v xml:space="preserve">   </v>
      </c>
    </row>
    <row r="69" spans="1:13" ht="45" customHeight="1" x14ac:dyDescent="0.25">
      <c r="A69" t="str">
        <f>'DCB - IP - True'!C69</f>
        <v>DCB_5_beta_a_P/N_S</v>
      </c>
      <c r="B69" s="14" t="str">
        <f t="shared" si="2"/>
        <v>DCB_5_beta_a_S</v>
      </c>
      <c r="C69" s="163" t="str">
        <f>'DCB - IP - True'!E69</f>
        <v>P30 - 3/11</v>
      </c>
      <c r="D69" t="str">
        <f>'DCB - IP - True'!F69</f>
        <v>62 - J12 - 6/5</v>
      </c>
      <c r="E69" t="str">
        <f>'DCB - IP - True'!L69</f>
        <v>3b</v>
      </c>
      <c r="F69" s="163" t="str">
        <f t="shared" ref="F69:F107" si="3">CONCATENATE(IF(ISNUMBER(SEARCH("2.5V:",D69)),SUBSTITUTE(D69,"2.5V:",""),D69),"   ",E69)</f>
        <v>62 - J12 - 6/5   3b</v>
      </c>
      <c r="H69" s="163">
        <f>'DCB - IP - True'!N69</f>
        <v>8.3999999999999986</v>
      </c>
      <c r="I69" s="163">
        <f>'DCB - IP - True'!O69</f>
        <v>8.3999999999999986</v>
      </c>
      <c r="K69" s="76"/>
    </row>
    <row r="70" spans="1:13" ht="45" customHeight="1" x14ac:dyDescent="0.25">
      <c r="A70" t="str">
        <f>'DCB - IP - True'!C70</f>
        <v>DCB_4_5_beta_a_25_P/N</v>
      </c>
      <c r="B70" s="14" t="str">
        <f t="shared" si="2"/>
        <v>DCB_4_5_beta_a_25</v>
      </c>
      <c r="C70" s="163" t="str">
        <f>'DCB - IP - True'!E70</f>
        <v>P30 - 4/12</v>
      </c>
      <c r="D70" t="str">
        <f>'DCB - IP - True'!F70</f>
        <v>2.5V: 66 - J13 - 4/3</v>
      </c>
      <c r="E70" t="str">
        <f>'DCB - IP - True'!L70</f>
        <v>3b</v>
      </c>
      <c r="F70" s="163" t="str">
        <f t="shared" si="3"/>
        <v xml:space="preserve"> 66 - J13 - 4/3   3b</v>
      </c>
      <c r="H70" s="163">
        <f>'DCB - IP - True'!N70</f>
        <v>8.3999999999999986</v>
      </c>
      <c r="I70" s="163">
        <f>'DCB - IP - True'!O70</f>
        <v>8.3999999999999986</v>
      </c>
      <c r="K70" s="90"/>
    </row>
    <row r="71" spans="1:13" ht="45" customHeight="1" x14ac:dyDescent="0.25">
      <c r="A71" t="str">
        <f>'DCB - IP - True'!C71</f>
        <v>DCB_5_beta_a_P/N</v>
      </c>
      <c r="B71" s="14" t="str">
        <f t="shared" si="2"/>
        <v>DCB_5_beta_a</v>
      </c>
      <c r="C71" s="163" t="str">
        <f>'DCB - IP - True'!E71</f>
        <v>P30 - 5/13</v>
      </c>
      <c r="D71" t="str">
        <f>'DCB - IP - True'!F71</f>
        <v>62 - J12 - 8/7</v>
      </c>
      <c r="E71" t="str">
        <f>'DCB - IP - True'!L71</f>
        <v>3b</v>
      </c>
      <c r="F71" s="163" t="str">
        <f t="shared" si="3"/>
        <v>62 - J12 - 8/7   3b</v>
      </c>
      <c r="H71" s="163">
        <f>'DCB - IP - True'!N71</f>
        <v>8.3999999999999986</v>
      </c>
      <c r="I71" s="163">
        <f>'DCB - IP - True'!O71</f>
        <v>8.3999999999999986</v>
      </c>
      <c r="K71" s="76"/>
    </row>
    <row r="72" spans="1:13" ht="5.0999999999999996" customHeight="1" x14ac:dyDescent="0.25">
      <c r="B72" s="14" t="str">
        <f t="shared" si="2"/>
        <v/>
      </c>
      <c r="F72" s="163" t="str">
        <f t="shared" si="3"/>
        <v xml:space="preserve">   </v>
      </c>
    </row>
    <row r="73" spans="1:13" ht="5.0999999999999996" customHeight="1" x14ac:dyDescent="0.25">
      <c r="B73" s="14" t="str">
        <f t="shared" si="2"/>
        <v/>
      </c>
      <c r="F73" s="163" t="str">
        <f t="shared" si="3"/>
        <v xml:space="preserve">   </v>
      </c>
    </row>
    <row r="74" spans="1:13" ht="5.0999999999999996" customHeight="1" x14ac:dyDescent="0.25">
      <c r="B74" s="14" t="str">
        <f t="shared" si="2"/>
        <v/>
      </c>
      <c r="F74" s="163" t="str">
        <f t="shared" si="3"/>
        <v xml:space="preserve">   </v>
      </c>
    </row>
    <row r="75" spans="1:13" ht="5.0999999999999996" customHeight="1" x14ac:dyDescent="0.25">
      <c r="B75" s="14" t="str">
        <f t="shared" si="2"/>
        <v/>
      </c>
      <c r="F75" s="163" t="str">
        <f t="shared" si="3"/>
        <v xml:space="preserve">   </v>
      </c>
    </row>
    <row r="76" spans="1:13" ht="45" customHeight="1" x14ac:dyDescent="0.25">
      <c r="A76" t="str">
        <f>'DCB - IP - True'!C76</f>
        <v>DCB_7_gamma_a_P/N</v>
      </c>
      <c r="B76" s="14" t="str">
        <f t="shared" si="2"/>
        <v>DCB_7_gamma_a</v>
      </c>
      <c r="C76" s="163" t="str">
        <f>'DCB - IP - True'!E76</f>
        <v>P32 - 1/9</v>
      </c>
      <c r="D76" t="str">
        <f>'DCB - IP - True'!F76</f>
        <v>64 - J13 - 8/7</v>
      </c>
      <c r="E76" t="str">
        <f>'DCB - IP - True'!L76</f>
        <v>4a</v>
      </c>
      <c r="F76" s="163" t="str">
        <f t="shared" si="3"/>
        <v>64 - J13 - 8/7   4a</v>
      </c>
      <c r="H76" s="163">
        <f>'DCB - IP - True'!N76</f>
        <v>8</v>
      </c>
      <c r="I76" s="163">
        <f>'DCB - IP - True'!O76</f>
        <v>8</v>
      </c>
      <c r="K76" s="76"/>
      <c r="M76" s="76"/>
    </row>
    <row r="77" spans="1:13" ht="45" customHeight="1" x14ac:dyDescent="0.25">
      <c r="A77" t="str">
        <f>'DCB - IP - True'!C77</f>
        <v>DCB_7_gamma_a_P/N_S</v>
      </c>
      <c r="B77" s="14" t="str">
        <f t="shared" si="2"/>
        <v>DCB_7_gamma_a_S</v>
      </c>
      <c r="C77" s="163" t="str">
        <f>'DCB - IP - True'!E77</f>
        <v>P32 - 2/10</v>
      </c>
      <c r="D77" t="str">
        <f>'DCB - IP - True'!F77</f>
        <v>64 - J13 - 6/5</v>
      </c>
      <c r="E77" t="str">
        <f>'DCB - IP - True'!L77</f>
        <v>4a</v>
      </c>
      <c r="F77" s="163" t="str">
        <f t="shared" si="3"/>
        <v>64 - J13 - 6/5   4a</v>
      </c>
      <c r="H77" s="163">
        <f>'DCB - IP - True'!N77</f>
        <v>8</v>
      </c>
      <c r="I77" s="163">
        <f>'DCB - IP - True'!O77</f>
        <v>8</v>
      </c>
      <c r="K77" s="76"/>
      <c r="M77" s="76"/>
    </row>
    <row r="78" spans="1:13" ht="45" customHeight="1" x14ac:dyDescent="0.25">
      <c r="A78" t="str">
        <f>'DCB - IP - True'!C78</f>
        <v>DCB_6_7_gamma_a_25_P/N</v>
      </c>
      <c r="B78" s="14" t="str">
        <f t="shared" si="2"/>
        <v>DCB_6_7_gamma_a_25</v>
      </c>
      <c r="C78" s="163" t="str">
        <f>'DCB - IP - True'!E78</f>
        <v>P32 - 3/11</v>
      </c>
      <c r="D78" t="str">
        <f>'DCB - IP - True'!F78</f>
        <v>2.5V: 67 - J13 - 8/7</v>
      </c>
      <c r="E78" t="str">
        <f>'DCB - IP - True'!L78</f>
        <v>3b</v>
      </c>
      <c r="F78" s="163" t="str">
        <f t="shared" si="3"/>
        <v xml:space="preserve"> 67 - J13 - 8/7   3b</v>
      </c>
      <c r="H78" s="163">
        <f>'DCB - IP - True'!N78</f>
        <v>8.3999999999999986</v>
      </c>
      <c r="I78" s="163">
        <f>'DCB - IP - True'!O78</f>
        <v>8.3999999999999986</v>
      </c>
      <c r="K78" s="76"/>
    </row>
    <row r="79" spans="1:13" ht="45" customHeight="1" x14ac:dyDescent="0.25">
      <c r="A79" t="str">
        <f>'DCB - IP - True'!C79</f>
        <v>DCB_8_gamma_a_P/N</v>
      </c>
      <c r="B79" s="14" t="str">
        <f t="shared" si="2"/>
        <v>DCB_8_gamma_a</v>
      </c>
      <c r="C79" s="163" t="str">
        <f>'DCB - IP - True'!E79</f>
        <v>P32 - 4/12</v>
      </c>
      <c r="D79" t="str">
        <f>'DCB - IP - True'!F79</f>
        <v>63 - J13 - 4/3</v>
      </c>
      <c r="E79" t="str">
        <f>'DCB - IP - True'!L79</f>
        <v>3b</v>
      </c>
      <c r="F79" s="163" t="str">
        <f t="shared" si="3"/>
        <v>63 - J13 - 4/3   3b</v>
      </c>
      <c r="H79" s="163">
        <f>'DCB - IP - True'!N79</f>
        <v>8.3999999999999986</v>
      </c>
      <c r="I79" s="163">
        <f>'DCB - IP - True'!O79</f>
        <v>8.3999999999999986</v>
      </c>
      <c r="K79" s="76"/>
    </row>
    <row r="80" spans="1:13" ht="45" customHeight="1" x14ac:dyDescent="0.25">
      <c r="A80" t="str">
        <f>'DCB - IP - True'!C80</f>
        <v>DCB_8_gamma_a_P/N_S</v>
      </c>
      <c r="B80" s="14" t="str">
        <f t="shared" si="2"/>
        <v>DCB_8_gamma_a_S</v>
      </c>
      <c r="C80" s="163" t="str">
        <f>'DCB - IP - True'!E80</f>
        <v>P32 - 5/13</v>
      </c>
      <c r="D80" t="str">
        <f>'DCB - IP - True'!F80</f>
        <v>63 - J13 - 2/1</v>
      </c>
      <c r="E80" t="str">
        <f>'DCB - IP - True'!L80</f>
        <v>3b</v>
      </c>
      <c r="F80" s="163" t="str">
        <f t="shared" si="3"/>
        <v>63 - J13 - 2/1   3b</v>
      </c>
      <c r="H80" s="163">
        <f>'DCB - IP - True'!N80</f>
        <v>8.3999999999999986</v>
      </c>
      <c r="I80" s="163">
        <f>'DCB - IP - True'!O80</f>
        <v>8.3999999999999986</v>
      </c>
      <c r="K80" s="76"/>
    </row>
    <row r="81" spans="1:13" ht="5.0999999999999996" customHeight="1" x14ac:dyDescent="0.25">
      <c r="B81" s="14" t="str">
        <f t="shared" si="2"/>
        <v/>
      </c>
      <c r="F81" s="163" t="str">
        <f t="shared" si="3"/>
        <v xml:space="preserve">   </v>
      </c>
    </row>
    <row r="82" spans="1:13" ht="5.0999999999999996" customHeight="1" x14ac:dyDescent="0.25">
      <c r="B82" s="14" t="str">
        <f t="shared" si="2"/>
        <v/>
      </c>
      <c r="F82" s="163" t="str">
        <f t="shared" si="3"/>
        <v xml:space="preserve">   </v>
      </c>
    </row>
    <row r="83" spans="1:13" ht="5.0999999999999996" customHeight="1" x14ac:dyDescent="0.25">
      <c r="B83" s="14" t="str">
        <f t="shared" si="2"/>
        <v/>
      </c>
      <c r="F83" s="163" t="str">
        <f t="shared" si="3"/>
        <v xml:space="preserve">   </v>
      </c>
    </row>
    <row r="84" spans="1:13" ht="273.75" customHeight="1" x14ac:dyDescent="0.25">
      <c r="B84" s="14" t="str">
        <f t="shared" si="2"/>
        <v/>
      </c>
      <c r="F84" s="163" t="str">
        <f t="shared" si="3"/>
        <v xml:space="preserve">   </v>
      </c>
    </row>
    <row r="85" spans="1:13" ht="45" customHeight="1" x14ac:dyDescent="0.25">
      <c r="A85" t="str">
        <f>'DCB - IP - True'!C85</f>
        <v>DCB_0_gamma_a_P/N</v>
      </c>
      <c r="B85" s="14" t="str">
        <f t="shared" si="2"/>
        <v>DCB_0_gamma_a</v>
      </c>
      <c r="C85" s="163" t="str">
        <f>'DCB - IP - True'!E85</f>
        <v>P33 - 1/9</v>
      </c>
      <c r="D85" t="str">
        <f>'DCB - IP - True'!F85</f>
        <v>63 - J12 - 4/3</v>
      </c>
      <c r="E85" t="str">
        <f>'DCB - IP - True'!L85</f>
        <v>3b</v>
      </c>
      <c r="F85" s="163" t="str">
        <f t="shared" si="3"/>
        <v>63 - J12 - 4/3   3b</v>
      </c>
      <c r="H85" s="163">
        <f>'DCB - IP - True'!N85</f>
        <v>8.3999999999999986</v>
      </c>
      <c r="I85" s="163">
        <f>'DCB - IP - True'!O85</f>
        <v>8.3999999999999986</v>
      </c>
      <c r="K85" s="76"/>
    </row>
    <row r="86" spans="1:13" ht="45" customHeight="1" x14ac:dyDescent="0.25">
      <c r="A86" t="str">
        <f>'DCB - IP - True'!C86</f>
        <v>DCB_1_gamma_a_P/N_S</v>
      </c>
      <c r="B86" s="14" t="str">
        <f t="shared" si="2"/>
        <v>DCB_1_gamma_a_S</v>
      </c>
      <c r="C86" s="163" t="str">
        <f>'DCB - IP - True'!E86</f>
        <v>P33 - 2/10</v>
      </c>
      <c r="D86" t="str">
        <f>'DCB - IP - True'!F86</f>
        <v>63 - J12 - 6/5</v>
      </c>
      <c r="E86" t="str">
        <f>'DCB - IP - True'!L86</f>
        <v>3b</v>
      </c>
      <c r="F86" s="163" t="str">
        <f t="shared" si="3"/>
        <v>63 - J12 - 6/5   3b</v>
      </c>
      <c r="H86" s="163">
        <f>'DCB - IP - True'!N86</f>
        <v>8.3999999999999986</v>
      </c>
      <c r="I86" s="163">
        <f>'DCB - IP - True'!O86</f>
        <v>8.3999999999999986</v>
      </c>
      <c r="K86" s="76"/>
    </row>
    <row r="87" spans="1:13" ht="45" customHeight="1" x14ac:dyDescent="0.25">
      <c r="A87" t="str">
        <f>'DCB - IP - True'!C87</f>
        <v>DCB_1_gamma_a_P/N</v>
      </c>
      <c r="B87" s="14" t="str">
        <f t="shared" si="2"/>
        <v>DCB_1_gamma_a</v>
      </c>
      <c r="C87" s="163" t="str">
        <f>'DCB - IP - True'!E87</f>
        <v>P33 - 3/11</v>
      </c>
      <c r="D87" t="str">
        <f>'DCB - IP - True'!F87</f>
        <v>63 - J12 - 8/7</v>
      </c>
      <c r="E87" t="str">
        <f>'DCB - IP - True'!L87</f>
        <v>3b</v>
      </c>
      <c r="F87" s="163" t="str">
        <f t="shared" si="3"/>
        <v>63 - J12 - 8/7   3b</v>
      </c>
      <c r="H87" s="163">
        <f>'DCB - IP - True'!N87</f>
        <v>8.3999999999999986</v>
      </c>
      <c r="I87" s="163">
        <f>'DCB - IP - True'!O87</f>
        <v>8.3999999999999986</v>
      </c>
      <c r="K87" s="76"/>
    </row>
    <row r="88" spans="1:13" ht="45" customHeight="1" x14ac:dyDescent="0.25">
      <c r="A88" t="str">
        <f>'DCB - IP - True'!C88</f>
        <v>DCB_4_gamma_a_P/N</v>
      </c>
      <c r="B88" s="14" t="str">
        <f t="shared" si="2"/>
        <v>DCB_4_gamma_a</v>
      </c>
      <c r="C88" s="163" t="str">
        <f>'DCB - IP - True'!E88</f>
        <v>P33 - 4/12</v>
      </c>
      <c r="D88" t="str">
        <f>'DCB - IP - True'!F88</f>
        <v>64 - J12 - 4/3</v>
      </c>
      <c r="E88" t="str">
        <f>'DCB - IP - True'!L88</f>
        <v>4a</v>
      </c>
      <c r="F88" s="163" t="str">
        <f t="shared" si="3"/>
        <v>64 - J12 - 4/3   4a</v>
      </c>
      <c r="H88" s="163">
        <f>'DCB - IP - True'!N88</f>
        <v>8</v>
      </c>
      <c r="I88" s="163">
        <f>'DCB - IP - True'!O88</f>
        <v>8</v>
      </c>
      <c r="K88" s="76"/>
      <c r="M88" s="76"/>
    </row>
    <row r="89" spans="1:13" ht="45" customHeight="1" x14ac:dyDescent="0.25">
      <c r="A89" t="str">
        <f>'DCB - IP - True'!C89</f>
        <v>DCB_4_gamma_a_P/N_S</v>
      </c>
      <c r="B89" s="14" t="str">
        <f t="shared" si="2"/>
        <v>DCB_4_gamma_a_S</v>
      </c>
      <c r="C89" s="163" t="str">
        <f>'DCB - IP - True'!E89</f>
        <v>P33 - 5/13</v>
      </c>
      <c r="D89" t="str">
        <f>'DCB - IP - True'!F89</f>
        <v>64 - J12 - 2/1</v>
      </c>
      <c r="E89" t="str">
        <f>'DCB - IP - True'!L89</f>
        <v>4a</v>
      </c>
      <c r="F89" s="163" t="str">
        <f t="shared" si="3"/>
        <v>64 - J12 - 2/1   4a</v>
      </c>
      <c r="H89" s="163">
        <f>'DCB - IP - True'!N89</f>
        <v>8</v>
      </c>
      <c r="I89" s="163">
        <f>'DCB - IP - True'!O89</f>
        <v>8</v>
      </c>
      <c r="K89" s="76"/>
      <c r="M89" s="76"/>
    </row>
    <row r="90" spans="1:13" ht="45" customHeight="1" x14ac:dyDescent="0.25">
      <c r="A90" t="str">
        <f>'DCB - IP - True'!C90</f>
        <v>DCB_0_gamma_a_P/N_S</v>
      </c>
      <c r="B90" s="14" t="str">
        <f t="shared" si="2"/>
        <v>DCB_0_gamma_a_S</v>
      </c>
      <c r="C90" s="163" t="str">
        <f>'DCB - IP - True'!E90</f>
        <v>P33 - 6/14</v>
      </c>
      <c r="D90" t="str">
        <f>'DCB - IP - True'!F90</f>
        <v>63 - J12 - 2/1</v>
      </c>
      <c r="E90" t="str">
        <f>'DCB - IP - True'!L90</f>
        <v>3b</v>
      </c>
      <c r="F90" s="163" t="str">
        <f t="shared" si="3"/>
        <v>63 - J12 - 2/1   3b</v>
      </c>
      <c r="H90" s="163">
        <f>'DCB - IP - True'!N90</f>
        <v>8.3999999999999986</v>
      </c>
      <c r="I90" s="163">
        <f>'DCB - IP - True'!O90</f>
        <v>8.3999999999999986</v>
      </c>
      <c r="K90" s="76"/>
    </row>
    <row r="91" spans="1:13" ht="45" customHeight="1" x14ac:dyDescent="0.25">
      <c r="A91" t="str">
        <f>'DCB - IP - True'!C91</f>
        <v>Depopulated</v>
      </c>
      <c r="B91" s="14" t="str">
        <f t="shared" si="2"/>
        <v/>
      </c>
      <c r="C91" s="163" t="str">
        <f>'DCB - IP - True'!E91</f>
        <v>P33 - 7/15</v>
      </c>
      <c r="D91">
        <f>'DCB - IP - True'!F91</f>
        <v>0</v>
      </c>
      <c r="E91">
        <f>'DCB - IP - True'!L91</f>
        <v>0</v>
      </c>
      <c r="F91" s="163" t="str">
        <f t="shared" si="3"/>
        <v>0   0</v>
      </c>
      <c r="H91" s="163">
        <f>'DCB - IP - True'!N91</f>
        <v>0</v>
      </c>
      <c r="I91" s="163">
        <f>'DCB - IP - True'!O91</f>
        <v>0</v>
      </c>
    </row>
    <row r="92" spans="1:13" ht="45" customHeight="1" x14ac:dyDescent="0.25">
      <c r="A92" t="str">
        <f>'DCB - IP - True'!C92</f>
        <v>Depopulated</v>
      </c>
      <c r="B92" s="14" t="str">
        <f t="shared" si="2"/>
        <v/>
      </c>
      <c r="C92" s="163" t="str">
        <f>'DCB - IP - True'!E92</f>
        <v>P33 - 8/16</v>
      </c>
      <c r="D92">
        <f>'DCB - IP - True'!F92</f>
        <v>0</v>
      </c>
      <c r="E92">
        <f>'DCB - IP - True'!L92</f>
        <v>0</v>
      </c>
      <c r="F92" s="163" t="str">
        <f t="shared" si="3"/>
        <v>0   0</v>
      </c>
      <c r="H92" s="163">
        <f>'DCB - IP - True'!N92</f>
        <v>0</v>
      </c>
      <c r="I92" s="163">
        <f>'DCB - IP - True'!O92</f>
        <v>0</v>
      </c>
    </row>
    <row r="93" spans="1:13" ht="5.0999999999999996" customHeight="1" x14ac:dyDescent="0.25">
      <c r="B93" s="14" t="str">
        <f t="shared" si="2"/>
        <v/>
      </c>
      <c r="F93" s="163" t="str">
        <f t="shared" si="3"/>
        <v xml:space="preserve">   </v>
      </c>
    </row>
    <row r="94" spans="1:13" ht="45" customHeight="1" x14ac:dyDescent="0.25">
      <c r="A94" t="str">
        <f>'DCB - IP - True'!C94</f>
        <v>DCB_6_gamma_a_P/N_S</v>
      </c>
      <c r="B94" s="14" t="str">
        <f t="shared" si="2"/>
        <v>DCB_6_gamma_a_S</v>
      </c>
      <c r="C94" s="163" t="str">
        <f>'DCB - IP - True'!E94</f>
        <v>P35 - 1/9</v>
      </c>
      <c r="D94" t="str">
        <f>'DCB - IP - True'!F94</f>
        <v>64 - J13 - 2/1</v>
      </c>
      <c r="E94" t="str">
        <f>'DCB - IP - True'!L94</f>
        <v>4a</v>
      </c>
      <c r="F94" s="163" t="str">
        <f t="shared" si="3"/>
        <v>64 - J13 - 2/1   4a</v>
      </c>
      <c r="H94" s="163">
        <f>'DCB - IP - True'!N94</f>
        <v>8</v>
      </c>
      <c r="I94" s="163">
        <f>'DCB - IP - True'!O94</f>
        <v>8</v>
      </c>
      <c r="K94" s="76"/>
      <c r="M94" s="76"/>
    </row>
    <row r="95" spans="1:13" ht="45" customHeight="1" x14ac:dyDescent="0.25">
      <c r="A95" t="str">
        <f>'DCB - IP - True'!C95</f>
        <v>DCB_6_gamma_a_P/N</v>
      </c>
      <c r="B95" s="14" t="str">
        <f t="shared" si="2"/>
        <v>DCB_6_gamma_a</v>
      </c>
      <c r="C95" s="163" t="str">
        <f>'DCB - IP - True'!E95</f>
        <v>P35 - 2/10</v>
      </c>
      <c r="D95" t="str">
        <f>'DCB - IP - True'!F95</f>
        <v>64 - J13 - 4/3</v>
      </c>
      <c r="E95" t="str">
        <f>'DCB - IP - True'!L95</f>
        <v>4a</v>
      </c>
      <c r="F95" s="163" t="str">
        <f t="shared" si="3"/>
        <v>64 - J13 - 4/3   4a</v>
      </c>
      <c r="H95" s="163">
        <f>'DCB - IP - True'!N95</f>
        <v>8</v>
      </c>
      <c r="I95" s="163">
        <f>'DCB - IP - True'!O95</f>
        <v>8</v>
      </c>
      <c r="K95" s="76"/>
      <c r="M95" s="76"/>
    </row>
    <row r="96" spans="1:13" ht="45" customHeight="1" x14ac:dyDescent="0.25">
      <c r="A96" t="str">
        <f>'DCB - IP - True'!C96</f>
        <v>DCB_9_gamma_a_P/N_S</v>
      </c>
      <c r="B96" s="14" t="str">
        <f t="shared" si="2"/>
        <v>DCB_9_gamma_a_S</v>
      </c>
      <c r="C96" s="163" t="str">
        <f>'DCB - IP - True'!E96</f>
        <v>P35 - 3/11</v>
      </c>
      <c r="D96" t="str">
        <f>'DCB - IP - True'!F96</f>
        <v>63 - J13 - 6/5</v>
      </c>
      <c r="E96" t="str">
        <f>'DCB - IP - True'!L96</f>
        <v>3b</v>
      </c>
      <c r="F96" s="163" t="str">
        <f t="shared" si="3"/>
        <v>63 - J13 - 6/5   3b</v>
      </c>
      <c r="H96" s="163">
        <f>'DCB - IP - True'!N96</f>
        <v>8.3999999999999986</v>
      </c>
      <c r="I96" s="163">
        <f>'DCB - IP - True'!O96</f>
        <v>8.3999999999999986</v>
      </c>
      <c r="K96" s="76"/>
    </row>
    <row r="97" spans="1:13" ht="45" customHeight="1" x14ac:dyDescent="0.25">
      <c r="A97" t="str">
        <f>'DCB - IP - True'!C97</f>
        <v>DCB_8_9_gamma_a_25_P/N</v>
      </c>
      <c r="B97" s="14" t="str">
        <f t="shared" si="2"/>
        <v>DCB_8_9_gamma_a_25</v>
      </c>
      <c r="C97" s="163" t="str">
        <f>'DCB - IP - True'!E97</f>
        <v>P35 - 4/12</v>
      </c>
      <c r="D97" t="str">
        <f>'DCB - IP - True'!F97</f>
        <v>2.5V: 67 - J13 - 6/5</v>
      </c>
      <c r="E97" t="str">
        <f>'DCB - IP - True'!L97</f>
        <v>3b</v>
      </c>
      <c r="F97" s="163" t="str">
        <f t="shared" si="3"/>
        <v xml:space="preserve"> 67 - J13 - 6/5   3b</v>
      </c>
      <c r="H97" s="163">
        <f>'DCB - IP - True'!N97</f>
        <v>8.3999999999999986</v>
      </c>
      <c r="I97" s="163">
        <f>'DCB - IP - True'!O97</f>
        <v>8.3999999999999986</v>
      </c>
      <c r="K97" s="76"/>
    </row>
    <row r="98" spans="1:13" ht="45" customHeight="1" x14ac:dyDescent="0.25">
      <c r="A98" t="str">
        <f>'DCB - IP - True'!C98</f>
        <v>DCB_9_gamma_a_P/N</v>
      </c>
      <c r="B98" s="14" t="str">
        <f t="shared" si="2"/>
        <v>DCB_9_gamma_a</v>
      </c>
      <c r="C98" s="163" t="str">
        <f>'DCB - IP - True'!E98</f>
        <v>P35 - 5/13</v>
      </c>
      <c r="D98" t="str">
        <f>'DCB - IP - True'!F98</f>
        <v>63 - J13 - 8/7</v>
      </c>
      <c r="E98" t="str">
        <f>'DCB - IP - True'!L98</f>
        <v>3b</v>
      </c>
      <c r="F98" s="163" t="str">
        <f t="shared" si="3"/>
        <v>63 - J13 - 8/7   3b</v>
      </c>
      <c r="H98" s="163">
        <f>'DCB - IP - True'!N98</f>
        <v>8.3999999999999986</v>
      </c>
      <c r="I98" s="163">
        <f>'DCB - IP - True'!O98</f>
        <v>8.3999999999999986</v>
      </c>
      <c r="K98" s="76"/>
    </row>
    <row r="99" spans="1:13" ht="5.0999999999999996" customHeight="1" x14ac:dyDescent="0.25">
      <c r="B99" s="14" t="str">
        <f t="shared" si="2"/>
        <v/>
      </c>
      <c r="F99" s="163" t="str">
        <f t="shared" si="3"/>
        <v xml:space="preserve">   </v>
      </c>
    </row>
    <row r="100" spans="1:13" ht="5.0999999999999996" customHeight="1" x14ac:dyDescent="0.25">
      <c r="B100" s="14" t="str">
        <f t="shared" si="2"/>
        <v/>
      </c>
      <c r="F100" s="163" t="str">
        <f t="shared" si="3"/>
        <v xml:space="preserve">   </v>
      </c>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row>
    <row r="103" spans="1:13" ht="45" customHeight="1" x14ac:dyDescent="0.25">
      <c r="A103" t="str">
        <f>'DCB - IP - True'!C103</f>
        <v>DCB_0_1_gamma_a_25_P/N</v>
      </c>
      <c r="B103" s="14" t="str">
        <f t="shared" si="2"/>
        <v>DCB_0_1_gamma_a_25</v>
      </c>
      <c r="C103" s="163" t="str">
        <f>'DCB - IP - True'!E103</f>
        <v>P36 - 1/9</v>
      </c>
      <c r="D103" t="str">
        <f>'DCB - IP - True'!F103</f>
        <v>2.5V: 67 - J13 - 2/1</v>
      </c>
      <c r="E103" t="str">
        <f>'DCB - IP - True'!L103</f>
        <v>3b</v>
      </c>
      <c r="F103" s="163" t="str">
        <f t="shared" si="3"/>
        <v xml:space="preserve"> 67 - J13 - 2/1   3b</v>
      </c>
      <c r="H103" s="163">
        <f>'DCB - IP - True'!N103</f>
        <v>8.3999999999999986</v>
      </c>
      <c r="I103" s="163">
        <f>'DCB - IP - True'!O103</f>
        <v>8.3999999999999986</v>
      </c>
      <c r="K103" s="76"/>
    </row>
    <row r="104" spans="1:13" ht="5.0999999999999996" customHeight="1" x14ac:dyDescent="0.25">
      <c r="B104" s="14" t="str">
        <f t="shared" si="2"/>
        <v/>
      </c>
      <c r="F104" s="163" t="str">
        <f t="shared" si="3"/>
        <v xml:space="preserve">   </v>
      </c>
    </row>
    <row r="105" spans="1:13" ht="45" customHeight="1" x14ac:dyDescent="0.25">
      <c r="A105" t="str">
        <f>'DCB - IP - True'!C105</f>
        <v>DCB_5_gamma_a_P/N_S</v>
      </c>
      <c r="B105" s="14" t="str">
        <f t="shared" si="2"/>
        <v>DCB_5_gamma_a_S</v>
      </c>
      <c r="C105" s="163" t="str">
        <f>'DCB - IP - True'!E105</f>
        <v>P36 - 3/11</v>
      </c>
      <c r="D105" t="str">
        <f>'DCB - IP - True'!F105</f>
        <v>64 - J12 - 6/5</v>
      </c>
      <c r="E105" t="str">
        <f>'DCB - IP - True'!L105</f>
        <v>4a</v>
      </c>
      <c r="F105" s="163" t="str">
        <f t="shared" si="3"/>
        <v>64 - J12 - 6/5   4a</v>
      </c>
      <c r="H105" s="163">
        <f>'DCB - IP - True'!N105</f>
        <v>8</v>
      </c>
      <c r="I105" s="163">
        <f>'DCB - IP - True'!O105</f>
        <v>8</v>
      </c>
      <c r="K105" s="76"/>
      <c r="M105" s="76"/>
    </row>
    <row r="106" spans="1:13" ht="45" customHeight="1" x14ac:dyDescent="0.25">
      <c r="A106" t="str">
        <f>'DCB - IP - True'!C106</f>
        <v>DCB_4_5_gamma_a_25_P/N</v>
      </c>
      <c r="B106" s="14" t="str">
        <f t="shared" si="2"/>
        <v>DCB_4_5_gamma_a_25</v>
      </c>
      <c r="C106" s="163" t="str">
        <f>'DCB - IP - True'!E106</f>
        <v>P36 - 4/12</v>
      </c>
      <c r="D106" t="str">
        <f>'DCB - IP - True'!F106</f>
        <v>2.5V: 67 - J13 - 4/3</v>
      </c>
      <c r="E106" t="str">
        <f>'DCB - IP - True'!L106</f>
        <v>3b</v>
      </c>
      <c r="F106" s="163" t="str">
        <f t="shared" si="3"/>
        <v xml:space="preserve"> 67 - J13 - 4/3   3b</v>
      </c>
      <c r="H106" s="163">
        <f>'DCB - IP - True'!N106</f>
        <v>8.3999999999999986</v>
      </c>
      <c r="I106" s="163">
        <f>'DCB - IP - True'!O106</f>
        <v>8.3999999999999986</v>
      </c>
      <c r="K106" s="90"/>
    </row>
    <row r="107" spans="1:13" ht="45" customHeight="1" x14ac:dyDescent="0.25">
      <c r="A107" t="str">
        <f>'DCB - IP - True'!C107</f>
        <v>DCB_5_gamma_a_P/N</v>
      </c>
      <c r="B107" s="14" t="str">
        <f t="shared" si="2"/>
        <v>DCB_5_gamma_a</v>
      </c>
      <c r="C107" s="163" t="str">
        <f>'DCB - IP - True'!E107</f>
        <v>P36 - 5/13</v>
      </c>
      <c r="D107" t="str">
        <f>'DCB - IP - True'!F107</f>
        <v>64 - J12 - 8/7</v>
      </c>
      <c r="E107" t="str">
        <f>'DCB - IP - True'!L107</f>
        <v>4a</v>
      </c>
      <c r="F107" s="163" t="str">
        <f t="shared" si="3"/>
        <v>64 - J12 - 8/7   4a</v>
      </c>
      <c r="H107" s="163">
        <f>'DCB - IP - True'!N107</f>
        <v>8</v>
      </c>
      <c r="I107" s="163">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zoomScaleNormal="100" workbookViewId="0">
      <selection activeCell="B36" sqref="B36"/>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x14ac:dyDescent="0.25">
      <c r="H1" s="336" t="s">
        <v>1391</v>
      </c>
      <c r="L1" s="337" t="s">
        <v>1434</v>
      </c>
      <c r="M1" s="338" t="s">
        <v>1390</v>
      </c>
    </row>
    <row r="2" spans="3:25" ht="24.75" x14ac:dyDescent="0.3">
      <c r="C2" s="350" t="s">
        <v>1385</v>
      </c>
      <c r="D2" s="350"/>
      <c r="E2" s="350"/>
      <c r="F2" s="350"/>
      <c r="G2" s="21" t="s">
        <v>1363</v>
      </c>
      <c r="H2" s="336"/>
      <c r="I2" s="366" t="s">
        <v>1389</v>
      </c>
      <c r="J2" s="366"/>
      <c r="K2" s="366"/>
      <c r="L2" s="337"/>
      <c r="M2" s="337"/>
      <c r="N2" s="14" t="s">
        <v>1362</v>
      </c>
      <c r="O2" s="14" t="s">
        <v>1366</v>
      </c>
      <c r="P2" s="67" t="str">
        <f>N2</f>
        <v>A-bot</v>
      </c>
      <c r="Q2" s="14"/>
      <c r="R2" s="67" t="str">
        <f>O2</f>
        <v>C-top</v>
      </c>
      <c r="X2" s="1" t="s">
        <v>1282</v>
      </c>
    </row>
    <row r="3" spans="3:25" ht="63.75" customHeight="1" x14ac:dyDescent="0.25">
      <c r="C3" s="13" t="s">
        <v>237</v>
      </c>
      <c r="D3" s="13" t="s">
        <v>238</v>
      </c>
      <c r="E3" s="128" t="s">
        <v>239</v>
      </c>
      <c r="F3" s="128" t="s">
        <v>240</v>
      </c>
      <c r="H3" s="336"/>
      <c r="L3" s="337"/>
      <c r="M3" s="337"/>
      <c r="N3" s="14" t="s">
        <v>1386</v>
      </c>
      <c r="O3" s="14" t="s">
        <v>1386</v>
      </c>
      <c r="P3" s="21" t="s">
        <v>1386</v>
      </c>
      <c r="Q3" s="14" t="s">
        <v>1387</v>
      </c>
      <c r="R3" s="21" t="s">
        <v>1388</v>
      </c>
      <c r="S3" s="14" t="s">
        <v>1387</v>
      </c>
      <c r="X3" s="2" t="s">
        <v>546</v>
      </c>
      <c r="Y3" t="b">
        <v>1</v>
      </c>
    </row>
    <row r="4" spans="3:25" ht="14.45" customHeight="1" x14ac:dyDescent="0.25">
      <c r="C4" s="22" t="s">
        <v>1173</v>
      </c>
      <c r="D4" s="15" t="s">
        <v>851</v>
      </c>
      <c r="E4" s="15" t="s">
        <v>858</v>
      </c>
      <c r="F4" s="23" t="s">
        <v>1041</v>
      </c>
      <c r="G4" s="65" t="str">
        <f>IF(LEFT(F4,3)="2.5", MID(F4,7,2),LEFT(F4,2))</f>
        <v>59</v>
      </c>
      <c r="H4" s="14" t="s">
        <v>1357</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545</v>
      </c>
      <c r="Y4" s="2" t="s">
        <v>553</v>
      </c>
    </row>
    <row r="5" spans="3:25" x14ac:dyDescent="0.25">
      <c r="C5" s="16" t="s">
        <v>1174</v>
      </c>
      <c r="D5" s="14" t="s">
        <v>852</v>
      </c>
      <c r="E5" s="14" t="s">
        <v>859</v>
      </c>
      <c r="F5" s="17" t="s">
        <v>1042</v>
      </c>
      <c r="G5" s="65" t="str">
        <f t="shared" ref="G5:G68" si="0">IF(LEFT(F5,3)="2.5", MID(F5,7,2),LEFT(F5,2))</f>
        <v>59</v>
      </c>
      <c r="H5" s="2" t="s">
        <v>1357</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547</v>
      </c>
      <c r="Y5" s="68" t="s">
        <v>553</v>
      </c>
    </row>
    <row r="6" spans="3:25" x14ac:dyDescent="0.25">
      <c r="C6" s="16" t="s">
        <v>1019</v>
      </c>
      <c r="D6" s="14" t="s">
        <v>853</v>
      </c>
      <c r="E6" s="14" t="s">
        <v>860</v>
      </c>
      <c r="F6" s="302" t="s">
        <v>1643</v>
      </c>
      <c r="G6" s="65" t="str">
        <f t="shared" si="0"/>
        <v>65</v>
      </c>
      <c r="H6" s="2" t="s">
        <v>1357</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548</v>
      </c>
      <c r="Y6" s="35" t="b">
        <v>1</v>
      </c>
    </row>
    <row r="7" spans="3:25" x14ac:dyDescent="0.25">
      <c r="C7" s="16" t="s">
        <v>1175</v>
      </c>
      <c r="D7" s="14" t="s">
        <v>854</v>
      </c>
      <c r="E7" s="14" t="s">
        <v>861</v>
      </c>
      <c r="F7" s="17" t="s">
        <v>1025</v>
      </c>
      <c r="G7" s="65" t="str">
        <f t="shared" si="0"/>
        <v>57</v>
      </c>
      <c r="H7" s="2" t="s">
        <v>1357</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549</v>
      </c>
      <c r="Y7" s="68" t="s">
        <v>553</v>
      </c>
    </row>
    <row r="8" spans="3:25" x14ac:dyDescent="0.25">
      <c r="C8" s="16" t="s">
        <v>1176</v>
      </c>
      <c r="D8" s="14" t="s">
        <v>855</v>
      </c>
      <c r="E8" s="14" t="s">
        <v>862</v>
      </c>
      <c r="F8" s="17" t="s">
        <v>1026</v>
      </c>
      <c r="G8" s="65" t="str">
        <f t="shared" si="0"/>
        <v>57</v>
      </c>
      <c r="H8" s="2" t="s">
        <v>1357</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550</v>
      </c>
      <c r="Y8" s="35" t="b">
        <v>1</v>
      </c>
    </row>
    <row r="9" spans="3:25" x14ac:dyDescent="0.25">
      <c r="C9" s="16" t="s">
        <v>1177</v>
      </c>
      <c r="D9" s="14" t="s">
        <v>856</v>
      </c>
      <c r="E9" s="14" t="s">
        <v>863</v>
      </c>
      <c r="F9" s="302" t="s">
        <v>1644</v>
      </c>
      <c r="G9" s="65" t="str">
        <f t="shared" si="0"/>
        <v>65</v>
      </c>
      <c r="H9" s="2" t="s">
        <v>1357</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551</v>
      </c>
      <c r="Y9" t="b">
        <v>1</v>
      </c>
    </row>
    <row r="10" spans="3:25" x14ac:dyDescent="0.25">
      <c r="C10" s="260" t="s">
        <v>1178</v>
      </c>
      <c r="D10" s="261" t="s">
        <v>857</v>
      </c>
      <c r="E10" s="261" t="s">
        <v>864</v>
      </c>
      <c r="F10" s="262" t="s">
        <v>1040</v>
      </c>
      <c r="G10" s="65" t="str">
        <f t="shared" si="0"/>
        <v>58</v>
      </c>
      <c r="H10" s="2" t="s">
        <v>1357</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288"/>
      <c r="E11" s="19" t="s">
        <v>902</v>
      </c>
      <c r="F11" s="289"/>
      <c r="G11" s="65" t="str">
        <f t="shared" si="0"/>
        <v/>
      </c>
      <c r="H11" s="2"/>
      <c r="N11" s="14"/>
      <c r="O11" s="14"/>
      <c r="P11" s="21"/>
      <c r="Q11" s="14"/>
      <c r="R11" s="21"/>
      <c r="X11" s="2" t="s">
        <v>552</v>
      </c>
      <c r="Y11" s="2" t="s">
        <v>553</v>
      </c>
    </row>
    <row r="12" spans="3:25" x14ac:dyDescent="0.25">
      <c r="C12" s="261"/>
      <c r="D12" s="261"/>
      <c r="E12" s="261"/>
      <c r="F12" s="261"/>
      <c r="G12" s="65" t="str">
        <f t="shared" si="0"/>
        <v/>
      </c>
      <c r="H12" s="2"/>
      <c r="N12" s="14"/>
      <c r="O12" s="14"/>
      <c r="P12" s="21"/>
      <c r="Q12" s="14"/>
      <c r="R12" s="21"/>
    </row>
    <row r="13" spans="3:25" x14ac:dyDescent="0.25">
      <c r="C13" s="22" t="s">
        <v>1179</v>
      </c>
      <c r="D13" s="15" t="s">
        <v>822</v>
      </c>
      <c r="E13" s="15" t="s">
        <v>823</v>
      </c>
      <c r="F13" s="23" t="s">
        <v>1027</v>
      </c>
      <c r="G13" s="65" t="str">
        <f t="shared" si="0"/>
        <v>57</v>
      </c>
      <c r="H13" s="2" t="s">
        <v>1357</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67" t="s">
        <v>1245</v>
      </c>
      <c r="V13" s="367"/>
      <c r="W13" s="367"/>
      <c r="X13" s="367"/>
    </row>
    <row r="14" spans="3:25" x14ac:dyDescent="0.25">
      <c r="C14" s="16" t="s">
        <v>1180</v>
      </c>
      <c r="D14" s="14" t="s">
        <v>824</v>
      </c>
      <c r="E14" s="14" t="s">
        <v>829</v>
      </c>
      <c r="F14" s="17" t="s">
        <v>1028</v>
      </c>
      <c r="G14" s="65" t="str">
        <f t="shared" si="0"/>
        <v>57</v>
      </c>
      <c r="H14" s="2" t="s">
        <v>1357</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1181</v>
      </c>
      <c r="D15" s="14" t="s">
        <v>825</v>
      </c>
      <c r="E15" s="14" t="s">
        <v>830</v>
      </c>
      <c r="F15" s="17" t="s">
        <v>1029</v>
      </c>
      <c r="G15" s="65" t="str">
        <f t="shared" si="0"/>
        <v>57</v>
      </c>
      <c r="H15" s="2" t="s">
        <v>1357</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1182</v>
      </c>
      <c r="D16" s="14" t="s">
        <v>826</v>
      </c>
      <c r="E16" s="14" t="s">
        <v>831</v>
      </c>
      <c r="F16" s="17" t="s">
        <v>1043</v>
      </c>
      <c r="G16" s="65" t="str">
        <f t="shared" si="0"/>
        <v>59</v>
      </c>
      <c r="H16" s="2" t="s">
        <v>1357</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1183</v>
      </c>
      <c r="D17" s="14" t="s">
        <v>827</v>
      </c>
      <c r="E17" s="14" t="s">
        <v>832</v>
      </c>
      <c r="F17" s="17" t="s">
        <v>1044</v>
      </c>
      <c r="G17" s="65" t="str">
        <f t="shared" si="0"/>
        <v>59</v>
      </c>
      <c r="H17" s="2" t="s">
        <v>1357</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1184</v>
      </c>
      <c r="D18" s="14" t="s">
        <v>828</v>
      </c>
      <c r="E18" s="14" t="s">
        <v>833</v>
      </c>
      <c r="F18" s="17" t="s">
        <v>1030</v>
      </c>
      <c r="G18" s="65" t="str">
        <f t="shared" si="0"/>
        <v>57</v>
      </c>
      <c r="H18" s="2" t="s">
        <v>1357</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1185</v>
      </c>
      <c r="D19" s="14" t="s">
        <v>835</v>
      </c>
      <c r="E19" s="14" t="s">
        <v>834</v>
      </c>
      <c r="F19" s="302" t="s">
        <v>1627</v>
      </c>
      <c r="G19" s="65" t="str">
        <f t="shared" si="0"/>
        <v>65</v>
      </c>
      <c r="H19" s="2" t="s">
        <v>1357</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903</v>
      </c>
      <c r="F20" s="303"/>
      <c r="G20" s="65" t="str">
        <f t="shared" si="0"/>
        <v/>
      </c>
      <c r="H20" s="2"/>
      <c r="N20" s="14"/>
      <c r="O20" s="14"/>
      <c r="P20" s="21"/>
      <c r="Q20" s="14"/>
      <c r="R20" s="21"/>
    </row>
    <row r="21" spans="3:19" x14ac:dyDescent="0.25">
      <c r="C21" s="14"/>
      <c r="D21" s="14"/>
      <c r="E21" s="14"/>
      <c r="F21" s="304"/>
      <c r="G21" s="65" t="str">
        <f t="shared" si="0"/>
        <v/>
      </c>
      <c r="H21" s="2"/>
      <c r="N21" s="14"/>
      <c r="O21" s="14"/>
      <c r="P21" s="21"/>
      <c r="Q21" s="14"/>
      <c r="R21" s="21"/>
    </row>
    <row r="22" spans="3:19" x14ac:dyDescent="0.25">
      <c r="C22" s="22" t="s">
        <v>1186</v>
      </c>
      <c r="D22" s="15" t="s">
        <v>865</v>
      </c>
      <c r="E22" s="15" t="s">
        <v>873</v>
      </c>
      <c r="F22" s="23" t="s">
        <v>1045</v>
      </c>
      <c r="G22" s="65" t="str">
        <f t="shared" si="0"/>
        <v>59</v>
      </c>
      <c r="H22" s="2" t="s">
        <v>1357</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1187</v>
      </c>
      <c r="D23" s="14" t="s">
        <v>866</v>
      </c>
      <c r="E23" s="14" t="s">
        <v>874</v>
      </c>
      <c r="F23" s="17" t="s">
        <v>1046</v>
      </c>
      <c r="G23" s="65" t="str">
        <f t="shared" si="0"/>
        <v>59</v>
      </c>
      <c r="H23" s="2" t="s">
        <v>1357</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1020</v>
      </c>
      <c r="D24" s="14" t="s">
        <v>867</v>
      </c>
      <c r="E24" s="14" t="s">
        <v>875</v>
      </c>
      <c r="F24" s="17" t="s">
        <v>1031</v>
      </c>
      <c r="G24" s="65" t="str">
        <f t="shared" si="0"/>
        <v>57</v>
      </c>
      <c r="H24" s="2" t="s">
        <v>1357</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1628</v>
      </c>
      <c r="D25" s="14" t="s">
        <v>868</v>
      </c>
      <c r="E25" s="14" t="s">
        <v>876</v>
      </c>
      <c r="F25" s="302" t="s">
        <v>1629</v>
      </c>
      <c r="G25" s="65" t="str">
        <f t="shared" si="0"/>
        <v>65</v>
      </c>
      <c r="H25" s="2" t="s">
        <v>1357</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1188</v>
      </c>
      <c r="D26" s="14" t="s">
        <v>869</v>
      </c>
      <c r="E26" s="14" t="s">
        <v>877</v>
      </c>
      <c r="F26" s="17" t="s">
        <v>1032</v>
      </c>
      <c r="G26" s="65" t="str">
        <f t="shared" si="0"/>
        <v>57</v>
      </c>
      <c r="H26" s="2" t="s">
        <v>1357</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1189</v>
      </c>
      <c r="D27" s="14" t="s">
        <v>870</v>
      </c>
      <c r="E27" s="14" t="s">
        <v>878</v>
      </c>
      <c r="F27" s="17" t="s">
        <v>1033</v>
      </c>
      <c r="G27" s="65" t="str">
        <f t="shared" si="0"/>
        <v>58</v>
      </c>
      <c r="H27" s="2" t="s">
        <v>1357</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1190</v>
      </c>
      <c r="D28" s="14" t="s">
        <v>871</v>
      </c>
      <c r="E28" s="14" t="s">
        <v>879</v>
      </c>
      <c r="F28" s="17" t="s">
        <v>1034</v>
      </c>
      <c r="G28" s="65" t="str">
        <f t="shared" si="0"/>
        <v>58</v>
      </c>
      <c r="H28" s="2" t="s">
        <v>1357</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287" t="s">
        <v>1191</v>
      </c>
      <c r="D29" s="288" t="s">
        <v>872</v>
      </c>
      <c r="E29" s="288" t="s">
        <v>880</v>
      </c>
      <c r="F29" s="289" t="s">
        <v>1035</v>
      </c>
      <c r="G29" s="65" t="str">
        <f t="shared" si="0"/>
        <v>58</v>
      </c>
      <c r="H29" s="2" t="s">
        <v>1357</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261"/>
      <c r="D30" s="261"/>
      <c r="E30" s="261"/>
      <c r="F30" s="261"/>
      <c r="G30" s="65" t="str">
        <f t="shared" si="0"/>
        <v/>
      </c>
      <c r="H30" s="2"/>
      <c r="N30" s="14"/>
      <c r="O30" s="14"/>
      <c r="P30" s="21"/>
      <c r="Q30" s="14"/>
      <c r="R30" s="21"/>
    </row>
    <row r="31" spans="3:19" x14ac:dyDescent="0.25">
      <c r="C31" s="22" t="s">
        <v>1192</v>
      </c>
      <c r="D31" s="15" t="s">
        <v>836</v>
      </c>
      <c r="E31" s="15" t="s">
        <v>844</v>
      </c>
      <c r="F31" s="305" t="s">
        <v>1645</v>
      </c>
      <c r="G31" s="65" t="str">
        <f t="shared" si="0"/>
        <v>65</v>
      </c>
      <c r="H31" s="2" t="s">
        <v>1357</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260" t="s">
        <v>1193</v>
      </c>
      <c r="D32" s="261" t="s">
        <v>837</v>
      </c>
      <c r="E32" s="261" t="s">
        <v>845</v>
      </c>
      <c r="F32" s="262" t="s">
        <v>1036</v>
      </c>
      <c r="G32" s="65" t="str">
        <f t="shared" si="0"/>
        <v>58</v>
      </c>
      <c r="H32" s="2" t="s">
        <v>1357</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1194</v>
      </c>
      <c r="D33" s="290" t="s">
        <v>1603</v>
      </c>
      <c r="E33" s="14" t="s">
        <v>846</v>
      </c>
      <c r="F33" s="17" t="s">
        <v>1047</v>
      </c>
      <c r="G33" s="65" t="str">
        <f t="shared" si="0"/>
        <v>59</v>
      </c>
      <c r="H33" s="2" t="s">
        <v>1357</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1195</v>
      </c>
      <c r="D34" s="14" t="s">
        <v>838</v>
      </c>
      <c r="E34" s="14" t="s">
        <v>847</v>
      </c>
      <c r="F34" s="302" t="s">
        <v>1631</v>
      </c>
      <c r="G34" s="65" t="str">
        <f t="shared" si="0"/>
        <v>65</v>
      </c>
      <c r="H34" s="2" t="s">
        <v>1357</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1196</v>
      </c>
      <c r="D35" s="14" t="s">
        <v>839</v>
      </c>
      <c r="E35" s="14" t="s">
        <v>848</v>
      </c>
      <c r="F35" s="17" t="s">
        <v>1048</v>
      </c>
      <c r="G35" s="65" t="str">
        <f t="shared" si="0"/>
        <v>59</v>
      </c>
      <c r="H35" s="2" t="s">
        <v>1357</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260" t="s">
        <v>1197</v>
      </c>
      <c r="D36" s="261" t="s">
        <v>840</v>
      </c>
      <c r="E36" s="261" t="s">
        <v>849</v>
      </c>
      <c r="F36" s="262" t="s">
        <v>1037</v>
      </c>
      <c r="G36" s="65" t="str">
        <f t="shared" si="0"/>
        <v>58</v>
      </c>
      <c r="H36" s="2" t="s">
        <v>1357</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1198</v>
      </c>
      <c r="D37" s="14" t="s">
        <v>841</v>
      </c>
      <c r="E37" s="14" t="s">
        <v>850</v>
      </c>
      <c r="F37" s="17" t="s">
        <v>1038</v>
      </c>
      <c r="G37" s="65" t="str">
        <f t="shared" si="0"/>
        <v>58</v>
      </c>
      <c r="H37" s="2" t="s">
        <v>1357</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1199</v>
      </c>
      <c r="D38" s="19" t="s">
        <v>842</v>
      </c>
      <c r="E38" s="19" t="s">
        <v>843</v>
      </c>
      <c r="F38" s="20" t="s">
        <v>1039</v>
      </c>
      <c r="G38" s="65" t="str">
        <f t="shared" si="0"/>
        <v>58</v>
      </c>
      <c r="H38" s="2" t="s">
        <v>1357</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1200</v>
      </c>
      <c r="D40" s="15" t="s">
        <v>851</v>
      </c>
      <c r="E40" s="15" t="s">
        <v>881</v>
      </c>
      <c r="F40" s="23" t="s">
        <v>1061</v>
      </c>
      <c r="G40" s="65" t="str">
        <f t="shared" si="0"/>
        <v>62</v>
      </c>
      <c r="H40" s="2" t="s">
        <v>1357</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1201</v>
      </c>
      <c r="D41" s="14" t="s">
        <v>852</v>
      </c>
      <c r="E41" s="14" t="s">
        <v>882</v>
      </c>
      <c r="F41" s="17" t="s">
        <v>1062</v>
      </c>
      <c r="G41" s="65" t="str">
        <f t="shared" si="0"/>
        <v>62</v>
      </c>
      <c r="H41" s="2" t="s">
        <v>1357</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1021</v>
      </c>
      <c r="D42" s="14" t="s">
        <v>853</v>
      </c>
      <c r="E42" s="14" t="s">
        <v>883</v>
      </c>
      <c r="F42" s="302" t="s">
        <v>1632</v>
      </c>
      <c r="G42" s="65" t="str">
        <f t="shared" si="0"/>
        <v>66</v>
      </c>
      <c r="H42" s="2" t="s">
        <v>1357</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1202</v>
      </c>
      <c r="D43" s="14" t="s">
        <v>854</v>
      </c>
      <c r="E43" s="14" t="s">
        <v>884</v>
      </c>
      <c r="F43" s="17" t="s">
        <v>1049</v>
      </c>
      <c r="G43" s="65" t="str">
        <f t="shared" si="0"/>
        <v>60</v>
      </c>
      <c r="H43" s="2" t="s">
        <v>1357</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1203</v>
      </c>
      <c r="D44" s="14" t="s">
        <v>855</v>
      </c>
      <c r="E44" s="14" t="s">
        <v>885</v>
      </c>
      <c r="F44" s="17" t="s">
        <v>1050</v>
      </c>
      <c r="G44" s="65" t="str">
        <f t="shared" si="0"/>
        <v>60</v>
      </c>
      <c r="H44" s="2" t="s">
        <v>1357</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1204</v>
      </c>
      <c r="D45" s="14" t="s">
        <v>856</v>
      </c>
      <c r="E45" s="14" t="s">
        <v>886</v>
      </c>
      <c r="F45" s="302" t="s">
        <v>1646</v>
      </c>
      <c r="G45" s="65" t="str">
        <f t="shared" si="0"/>
        <v>66</v>
      </c>
      <c r="H45" s="2" t="s">
        <v>1357</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1205</v>
      </c>
      <c r="D46" s="14" t="s">
        <v>857</v>
      </c>
      <c r="E46" s="14" t="s">
        <v>887</v>
      </c>
      <c r="F46" s="17" t="s">
        <v>1057</v>
      </c>
      <c r="G46" s="65" t="str">
        <f t="shared" si="0"/>
        <v>61</v>
      </c>
      <c r="H46" s="2" t="s">
        <v>1357</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904</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1206</v>
      </c>
      <c r="D49" s="15" t="s">
        <v>822</v>
      </c>
      <c r="E49" s="15" t="s">
        <v>888</v>
      </c>
      <c r="F49" s="23" t="s">
        <v>1051</v>
      </c>
      <c r="G49" s="65" t="str">
        <f t="shared" si="0"/>
        <v>60</v>
      </c>
      <c r="H49" s="2" t="s">
        <v>1357</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1207</v>
      </c>
      <c r="D50" s="14" t="s">
        <v>824</v>
      </c>
      <c r="E50" s="14" t="s">
        <v>889</v>
      </c>
      <c r="F50" s="17" t="s">
        <v>1052</v>
      </c>
      <c r="G50" s="65" t="str">
        <f t="shared" si="0"/>
        <v>60</v>
      </c>
      <c r="H50" s="2" t="s">
        <v>1357</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1208</v>
      </c>
      <c r="D51" s="14" t="s">
        <v>825</v>
      </c>
      <c r="E51" s="14" t="s">
        <v>890</v>
      </c>
      <c r="F51" s="17" t="s">
        <v>1053</v>
      </c>
      <c r="G51" s="65" t="str">
        <f t="shared" si="0"/>
        <v>60</v>
      </c>
      <c r="H51" s="2" t="s">
        <v>1357</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1209</v>
      </c>
      <c r="D52" s="14" t="s">
        <v>826</v>
      </c>
      <c r="E52" s="14" t="s">
        <v>891</v>
      </c>
      <c r="F52" s="17" t="s">
        <v>1063</v>
      </c>
      <c r="G52" s="65" t="str">
        <f t="shared" si="0"/>
        <v>62</v>
      </c>
      <c r="H52" s="2" t="s">
        <v>1357</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1210</v>
      </c>
      <c r="D53" s="14" t="s">
        <v>827</v>
      </c>
      <c r="E53" s="14" t="s">
        <v>892</v>
      </c>
      <c r="F53" s="17" t="s">
        <v>1064</v>
      </c>
      <c r="G53" s="65" t="str">
        <f t="shared" si="0"/>
        <v>62</v>
      </c>
      <c r="H53" s="2" t="s">
        <v>1357</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1211</v>
      </c>
      <c r="D54" s="14" t="s">
        <v>828</v>
      </c>
      <c r="E54" s="14" t="s">
        <v>893</v>
      </c>
      <c r="F54" s="17" t="s">
        <v>1054</v>
      </c>
      <c r="G54" s="65" t="str">
        <f t="shared" si="0"/>
        <v>60</v>
      </c>
      <c r="H54" s="2" t="s">
        <v>1357</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905</v>
      </c>
      <c r="F55" s="17"/>
      <c r="G55" s="65" t="str">
        <f t="shared" si="0"/>
        <v/>
      </c>
      <c r="H55" s="2"/>
      <c r="N55" s="14"/>
      <c r="O55" s="14"/>
      <c r="P55" s="21"/>
      <c r="Q55" s="14"/>
      <c r="R55" s="21"/>
    </row>
    <row r="56" spans="3:19" x14ac:dyDescent="0.25">
      <c r="C56" s="18" t="s">
        <v>406</v>
      </c>
      <c r="D56" s="19"/>
      <c r="E56" s="19" t="s">
        <v>906</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1212</v>
      </c>
      <c r="D58" s="15" t="s">
        <v>865</v>
      </c>
      <c r="E58" s="15" t="s">
        <v>894</v>
      </c>
      <c r="F58" s="23" t="s">
        <v>1065</v>
      </c>
      <c r="G58" s="65" t="str">
        <f t="shared" si="0"/>
        <v>62</v>
      </c>
      <c r="H58" s="2" t="s">
        <v>1357</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1213</v>
      </c>
      <c r="D59" s="14" t="s">
        <v>866</v>
      </c>
      <c r="E59" s="14" t="s">
        <v>895</v>
      </c>
      <c r="F59" s="17" t="s">
        <v>1066</v>
      </c>
      <c r="G59" s="65" t="str">
        <f t="shared" si="0"/>
        <v>62</v>
      </c>
      <c r="H59" s="2" t="s">
        <v>1357</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1022</v>
      </c>
      <c r="D60" s="14" t="s">
        <v>867</v>
      </c>
      <c r="E60" s="14" t="s">
        <v>896</v>
      </c>
      <c r="F60" s="17" t="s">
        <v>1055</v>
      </c>
      <c r="G60" s="65" t="str">
        <f t="shared" si="0"/>
        <v>60</v>
      </c>
      <c r="H60" s="2" t="s">
        <v>1357</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1634</v>
      </c>
      <c r="D61" s="14" t="s">
        <v>868</v>
      </c>
      <c r="E61" s="14" t="s">
        <v>897</v>
      </c>
      <c r="F61" s="302" t="s">
        <v>1647</v>
      </c>
      <c r="G61" s="65" t="str">
        <f t="shared" si="0"/>
        <v>66</v>
      </c>
      <c r="H61" s="2" t="s">
        <v>1357</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1214</v>
      </c>
      <c r="D62" s="14" t="s">
        <v>869</v>
      </c>
      <c r="E62" s="14" t="s">
        <v>898</v>
      </c>
      <c r="F62" s="17" t="s">
        <v>1056</v>
      </c>
      <c r="G62" s="65" t="str">
        <f t="shared" si="0"/>
        <v>60</v>
      </c>
      <c r="H62" s="2" t="s">
        <v>1357</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1215</v>
      </c>
      <c r="D63" s="14" t="s">
        <v>870</v>
      </c>
      <c r="E63" s="14" t="s">
        <v>899</v>
      </c>
      <c r="F63" s="17" t="s">
        <v>1058</v>
      </c>
      <c r="G63" s="65" t="str">
        <f t="shared" si="0"/>
        <v>61</v>
      </c>
      <c r="H63" s="2" t="s">
        <v>1357</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1216</v>
      </c>
      <c r="D64" s="14" t="s">
        <v>871</v>
      </c>
      <c r="E64" s="14" t="s">
        <v>900</v>
      </c>
      <c r="F64" s="17" t="s">
        <v>1059</v>
      </c>
      <c r="G64" s="65" t="str">
        <f t="shared" si="0"/>
        <v>61</v>
      </c>
      <c r="H64" s="2" t="s">
        <v>1357</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1217</v>
      </c>
      <c r="D65" s="19" t="s">
        <v>872</v>
      </c>
      <c r="E65" s="19" t="s">
        <v>901</v>
      </c>
      <c r="F65" s="20" t="s">
        <v>1060</v>
      </c>
      <c r="G65" s="65" t="str">
        <f t="shared" si="0"/>
        <v>61</v>
      </c>
      <c r="H65" s="2" t="s">
        <v>1357</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1218</v>
      </c>
      <c r="D67" s="15" t="s">
        <v>836</v>
      </c>
      <c r="E67" s="15" t="s">
        <v>907</v>
      </c>
      <c r="F67" s="305" t="s">
        <v>1636</v>
      </c>
      <c r="G67" s="65" t="str">
        <f t="shared" si="0"/>
        <v>66</v>
      </c>
      <c r="H67" s="2" t="s">
        <v>1357</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908</v>
      </c>
      <c r="F68" s="302"/>
      <c r="G68" s="65" t="str">
        <f t="shared" si="0"/>
        <v/>
      </c>
      <c r="H68" s="2" t="s">
        <v>1357</v>
      </c>
      <c r="I68" s="66"/>
      <c r="M68" s="21" t="str">
        <v>62</v>
      </c>
      <c r="N68" s="2"/>
      <c r="O68" s="2"/>
      <c r="P68" s="21"/>
      <c r="Q68" s="14"/>
      <c r="R68" s="21"/>
    </row>
    <row r="69" spans="3:19" x14ac:dyDescent="0.25">
      <c r="C69" s="16" t="s">
        <v>1219</v>
      </c>
      <c r="D69" s="290" t="s">
        <v>1603</v>
      </c>
      <c r="E69" s="14" t="s">
        <v>909</v>
      </c>
      <c r="F69" s="17" t="s">
        <v>1067</v>
      </c>
      <c r="G69" s="65" t="str">
        <f t="shared" ref="G69:G110" si="1">IF(LEFT(F69,3)="2.5", MID(F69,7,2),LEFT(F69,2))</f>
        <v>62</v>
      </c>
      <c r="H69" s="2" t="s">
        <v>1357</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1220</v>
      </c>
      <c r="D70" s="14" t="s">
        <v>838</v>
      </c>
      <c r="E70" s="14" t="s">
        <v>910</v>
      </c>
      <c r="F70" s="302" t="s">
        <v>1637</v>
      </c>
      <c r="G70" s="65" t="str">
        <f t="shared" si="1"/>
        <v>66</v>
      </c>
      <c r="H70" s="2" t="s">
        <v>1357</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1221</v>
      </c>
      <c r="D71" s="14" t="s">
        <v>839</v>
      </c>
      <c r="E71" s="14" t="s">
        <v>911</v>
      </c>
      <c r="F71" s="17" t="s">
        <v>1068</v>
      </c>
      <c r="G71" s="65" t="str">
        <f t="shared" si="1"/>
        <v>62</v>
      </c>
      <c r="H71" s="2" t="s">
        <v>1357</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912</v>
      </c>
      <c r="F72" s="17"/>
      <c r="G72" s="65" t="str">
        <f t="shared" si="1"/>
        <v/>
      </c>
      <c r="H72" s="2"/>
      <c r="N72" s="14"/>
      <c r="O72" s="14"/>
      <c r="P72" s="21"/>
      <c r="Q72" s="14"/>
      <c r="R72" s="21"/>
    </row>
    <row r="73" spans="3:19" x14ac:dyDescent="0.25">
      <c r="C73" s="16" t="s">
        <v>406</v>
      </c>
      <c r="D73" s="14"/>
      <c r="E73" s="14" t="s">
        <v>913</v>
      </c>
      <c r="F73" s="17"/>
      <c r="G73" s="65" t="str">
        <f t="shared" si="1"/>
        <v/>
      </c>
      <c r="H73" s="2"/>
      <c r="N73" s="14"/>
      <c r="O73" s="14"/>
      <c r="P73" s="21"/>
      <c r="Q73" s="14"/>
      <c r="R73" s="21"/>
    </row>
    <row r="74" spans="3:19" x14ac:dyDescent="0.25">
      <c r="C74" s="18" t="s">
        <v>406</v>
      </c>
      <c r="D74" s="19"/>
      <c r="E74" s="19" t="s">
        <v>914</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1222</v>
      </c>
      <c r="D76" s="15" t="s">
        <v>851</v>
      </c>
      <c r="E76" s="15" t="s">
        <v>915</v>
      </c>
      <c r="F76" s="23" t="s">
        <v>1077</v>
      </c>
      <c r="G76" s="65" t="str">
        <f t="shared" si="1"/>
        <v>64</v>
      </c>
      <c r="H76" s="2" t="s">
        <v>1357</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1223</v>
      </c>
      <c r="D77" s="14" t="s">
        <v>852</v>
      </c>
      <c r="E77" s="14" t="s">
        <v>916</v>
      </c>
      <c r="F77" s="17" t="s">
        <v>1078</v>
      </c>
      <c r="G77" s="65" t="str">
        <f t="shared" si="1"/>
        <v>64</v>
      </c>
      <c r="H77" s="2" t="s">
        <v>1357</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1023</v>
      </c>
      <c r="D78" s="14" t="s">
        <v>853</v>
      </c>
      <c r="E78" s="14" t="s">
        <v>917</v>
      </c>
      <c r="F78" s="302" t="s">
        <v>1648</v>
      </c>
      <c r="G78" s="65" t="str">
        <f t="shared" si="1"/>
        <v>67</v>
      </c>
      <c r="H78" s="2" t="s">
        <v>1357</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1224</v>
      </c>
      <c r="D79" s="14" t="s">
        <v>854</v>
      </c>
      <c r="E79" s="14" t="s">
        <v>918</v>
      </c>
      <c r="F79" s="17" t="s">
        <v>1069</v>
      </c>
      <c r="G79" s="65" t="str">
        <f t="shared" si="1"/>
        <v>63</v>
      </c>
      <c r="H79" s="2" t="s">
        <v>1357</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1225</v>
      </c>
      <c r="D80" s="14" t="s">
        <v>855</v>
      </c>
      <c r="E80" s="14" t="s">
        <v>919</v>
      </c>
      <c r="F80" s="17" t="s">
        <v>1070</v>
      </c>
      <c r="G80" s="65" t="str">
        <f t="shared" si="1"/>
        <v>63</v>
      </c>
      <c r="H80" s="2" t="s">
        <v>1357</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920</v>
      </c>
      <c r="F81" s="302"/>
      <c r="G81" s="65" t="str">
        <f t="shared" si="1"/>
        <v/>
      </c>
      <c r="H81" s="2"/>
      <c r="N81" s="2"/>
      <c r="O81" s="2"/>
      <c r="P81" s="21"/>
      <c r="Q81" s="14"/>
      <c r="R81" s="21"/>
    </row>
    <row r="82" spans="3:19" x14ac:dyDescent="0.25">
      <c r="C82" s="16" t="s">
        <v>406</v>
      </c>
      <c r="D82" s="14"/>
      <c r="E82" s="14" t="s">
        <v>921</v>
      </c>
      <c r="F82" s="302"/>
      <c r="G82" s="65" t="str">
        <f t="shared" si="1"/>
        <v/>
      </c>
      <c r="H82" s="2"/>
      <c r="N82" s="2"/>
      <c r="O82" s="2"/>
      <c r="P82" s="21"/>
      <c r="Q82" s="14"/>
      <c r="R82" s="21"/>
    </row>
    <row r="83" spans="3:19" x14ac:dyDescent="0.25">
      <c r="C83" s="18" t="s">
        <v>406</v>
      </c>
      <c r="D83" s="19"/>
      <c r="E83" s="19" t="s">
        <v>922</v>
      </c>
      <c r="F83" s="303"/>
      <c r="G83" s="65" t="str">
        <f t="shared" si="1"/>
        <v/>
      </c>
      <c r="H83" s="2"/>
      <c r="N83" s="14"/>
      <c r="O83" s="14"/>
      <c r="P83" s="21"/>
      <c r="Q83" s="14"/>
      <c r="R83" s="21"/>
    </row>
    <row r="84" spans="3:19" x14ac:dyDescent="0.25">
      <c r="C84" s="14"/>
      <c r="D84" s="14"/>
      <c r="E84" s="14"/>
      <c r="F84" s="304"/>
      <c r="G84" s="65" t="str">
        <f t="shared" si="1"/>
        <v/>
      </c>
      <c r="H84" s="2"/>
      <c r="N84" s="14"/>
      <c r="O84" s="14"/>
      <c r="P84" s="21"/>
      <c r="Q84" s="14"/>
      <c r="R84" s="21"/>
    </row>
    <row r="85" spans="3:19" x14ac:dyDescent="0.25">
      <c r="C85" s="22" t="s">
        <v>1226</v>
      </c>
      <c r="D85" s="15" t="s">
        <v>822</v>
      </c>
      <c r="E85" s="15" t="s">
        <v>923</v>
      </c>
      <c r="F85" s="23" t="s">
        <v>1071</v>
      </c>
      <c r="G85" s="65" t="str">
        <f t="shared" si="1"/>
        <v>63</v>
      </c>
      <c r="H85" s="2" t="s">
        <v>1357</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1227</v>
      </c>
      <c r="D86" s="14" t="s">
        <v>824</v>
      </c>
      <c r="E86" s="14" t="s">
        <v>924</v>
      </c>
      <c r="F86" s="17" t="s">
        <v>1072</v>
      </c>
      <c r="G86" s="65" t="str">
        <f t="shared" si="1"/>
        <v>63</v>
      </c>
      <c r="H86" s="2" t="s">
        <v>1357</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1228</v>
      </c>
      <c r="D87" s="14" t="s">
        <v>825</v>
      </c>
      <c r="E87" s="14" t="s">
        <v>925</v>
      </c>
      <c r="F87" s="17" t="s">
        <v>1073</v>
      </c>
      <c r="G87" s="65" t="str">
        <f t="shared" si="1"/>
        <v>63</v>
      </c>
      <c r="H87" s="2" t="s">
        <v>1357</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1229</v>
      </c>
      <c r="D88" s="14" t="s">
        <v>826</v>
      </c>
      <c r="E88" s="14" t="s">
        <v>926</v>
      </c>
      <c r="F88" s="17" t="s">
        <v>1079</v>
      </c>
      <c r="G88" s="65" t="str">
        <f t="shared" si="1"/>
        <v>64</v>
      </c>
      <c r="H88" s="2" t="s">
        <v>1357</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1230</v>
      </c>
      <c r="D89" s="14" t="s">
        <v>827</v>
      </c>
      <c r="E89" s="14" t="s">
        <v>927</v>
      </c>
      <c r="F89" s="17" t="s">
        <v>1080</v>
      </c>
      <c r="G89" s="65" t="str">
        <f t="shared" si="1"/>
        <v>64</v>
      </c>
      <c r="H89" s="2" t="s">
        <v>1357</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1231</v>
      </c>
      <c r="D90" s="14" t="s">
        <v>828</v>
      </c>
      <c r="E90" s="14" t="s">
        <v>928</v>
      </c>
      <c r="F90" s="17" t="s">
        <v>1074</v>
      </c>
      <c r="G90" s="65" t="str">
        <f t="shared" si="1"/>
        <v>63</v>
      </c>
      <c r="H90" s="2" t="s">
        <v>1357</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929</v>
      </c>
      <c r="F91" s="17"/>
      <c r="G91" s="65" t="str">
        <f t="shared" si="1"/>
        <v/>
      </c>
      <c r="H91" s="2"/>
      <c r="N91" s="14"/>
      <c r="O91" s="14"/>
      <c r="P91" s="21"/>
      <c r="Q91" s="14"/>
      <c r="R91" s="21"/>
    </row>
    <row r="92" spans="3:19" x14ac:dyDescent="0.25">
      <c r="C92" s="18" t="s">
        <v>406</v>
      </c>
      <c r="D92" s="19"/>
      <c r="E92" s="19" t="s">
        <v>930</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1232</v>
      </c>
      <c r="D94" s="15" t="s">
        <v>865</v>
      </c>
      <c r="E94" s="15" t="s">
        <v>931</v>
      </c>
      <c r="F94" s="23" t="s">
        <v>1081</v>
      </c>
      <c r="G94" s="65" t="str">
        <f t="shared" si="1"/>
        <v>64</v>
      </c>
      <c r="H94" s="2" t="s">
        <v>1357</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1233</v>
      </c>
      <c r="D95" s="14" t="s">
        <v>866</v>
      </c>
      <c r="E95" s="14" t="s">
        <v>932</v>
      </c>
      <c r="F95" s="17" t="s">
        <v>1082</v>
      </c>
      <c r="G95" s="65" t="str">
        <f t="shared" si="1"/>
        <v>64</v>
      </c>
      <c r="H95" s="2" t="s">
        <v>1357</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1024</v>
      </c>
      <c r="D96" s="14" t="s">
        <v>867</v>
      </c>
      <c r="E96" s="14" t="s">
        <v>933</v>
      </c>
      <c r="F96" s="17" t="s">
        <v>1075</v>
      </c>
      <c r="G96" s="65" t="str">
        <f t="shared" si="1"/>
        <v>63</v>
      </c>
      <c r="H96" s="2" t="s">
        <v>1357</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1639</v>
      </c>
      <c r="D97" s="14" t="s">
        <v>868</v>
      </c>
      <c r="E97" s="14" t="s">
        <v>934</v>
      </c>
      <c r="F97" s="302" t="s">
        <v>1640</v>
      </c>
      <c r="G97" s="65" t="str">
        <f t="shared" si="1"/>
        <v>67</v>
      </c>
      <c r="H97" s="2" t="s">
        <v>1357</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1234</v>
      </c>
      <c r="D98" s="14" t="s">
        <v>869</v>
      </c>
      <c r="E98" s="14" t="s">
        <v>935</v>
      </c>
      <c r="F98" s="17" t="s">
        <v>1076</v>
      </c>
      <c r="G98" s="65" t="str">
        <f t="shared" si="1"/>
        <v>63</v>
      </c>
      <c r="H98" s="2" t="s">
        <v>1357</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936</v>
      </c>
      <c r="F99" s="17"/>
      <c r="G99" s="65" t="str">
        <f t="shared" si="1"/>
        <v/>
      </c>
      <c r="H99" s="2"/>
      <c r="N99" s="2"/>
      <c r="O99" s="2"/>
      <c r="P99" s="21"/>
      <c r="Q99" s="14"/>
      <c r="R99" s="21"/>
    </row>
    <row r="100" spans="3:19" x14ac:dyDescent="0.25">
      <c r="C100" s="16" t="s">
        <v>406</v>
      </c>
      <c r="D100" s="14"/>
      <c r="E100" s="14" t="s">
        <v>937</v>
      </c>
      <c r="F100" s="17"/>
      <c r="G100" s="65" t="str">
        <f t="shared" si="1"/>
        <v/>
      </c>
      <c r="H100" s="2"/>
      <c r="N100" s="2"/>
      <c r="O100" s="2"/>
      <c r="P100" s="21"/>
      <c r="Q100" s="14"/>
      <c r="R100" s="21"/>
    </row>
    <row r="101" spans="3:19" x14ac:dyDescent="0.25">
      <c r="C101" s="18" t="s">
        <v>406</v>
      </c>
      <c r="D101" s="19"/>
      <c r="E101" s="19" t="s">
        <v>938</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1235</v>
      </c>
      <c r="D103" s="15" t="s">
        <v>836</v>
      </c>
      <c r="E103" s="15" t="s">
        <v>939</v>
      </c>
      <c r="F103" s="305" t="s">
        <v>1641</v>
      </c>
      <c r="G103" s="65" t="str">
        <f t="shared" si="1"/>
        <v>67</v>
      </c>
      <c r="H103" s="2" t="s">
        <v>1357</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940</v>
      </c>
      <c r="F104" s="302"/>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1236</v>
      </c>
      <c r="D105" s="290" t="s">
        <v>1603</v>
      </c>
      <c r="E105" s="14" t="s">
        <v>941</v>
      </c>
      <c r="F105" s="17" t="s">
        <v>1083</v>
      </c>
      <c r="G105" s="65" t="str">
        <f t="shared" si="1"/>
        <v>64</v>
      </c>
      <c r="H105" s="2" t="s">
        <v>1357</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1237</v>
      </c>
      <c r="D106" s="14" t="s">
        <v>838</v>
      </c>
      <c r="E106" s="14" t="s">
        <v>942</v>
      </c>
      <c r="F106" s="302" t="s">
        <v>1642</v>
      </c>
      <c r="G106" s="65" t="str">
        <f t="shared" si="1"/>
        <v>67</v>
      </c>
      <c r="H106" s="2" t="s">
        <v>1357</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1238</v>
      </c>
      <c r="D107" s="14" t="s">
        <v>839</v>
      </c>
      <c r="E107" s="14" t="s">
        <v>943</v>
      </c>
      <c r="F107" s="17" t="s">
        <v>1084</v>
      </c>
      <c r="G107" s="65" t="str">
        <f t="shared" si="1"/>
        <v>64</v>
      </c>
      <c r="H107" s="2" t="s">
        <v>1357</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944</v>
      </c>
      <c r="F108" s="17"/>
      <c r="G108" s="65" t="str">
        <f t="shared" si="1"/>
        <v/>
      </c>
      <c r="H108" s="2"/>
      <c r="N108" s="14"/>
      <c r="O108" s="14"/>
      <c r="P108" s="21"/>
      <c r="Q108" s="14"/>
      <c r="R108" s="21"/>
    </row>
    <row r="109" spans="3:19" x14ac:dyDescent="0.25">
      <c r="C109" s="16" t="s">
        <v>406</v>
      </c>
      <c r="D109" s="14"/>
      <c r="E109" s="14" t="s">
        <v>945</v>
      </c>
      <c r="F109" s="17"/>
      <c r="G109" s="65" t="str">
        <f t="shared" si="1"/>
        <v/>
      </c>
      <c r="H109" s="2"/>
      <c r="N109" s="14"/>
      <c r="O109" s="14"/>
      <c r="P109" s="21"/>
      <c r="Q109" s="14"/>
      <c r="R109" s="21"/>
    </row>
    <row r="110" spans="3:19" x14ac:dyDescent="0.25">
      <c r="C110" s="18" t="s">
        <v>406</v>
      </c>
      <c r="D110" s="19"/>
      <c r="E110" s="19" t="s">
        <v>946</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1302</v>
      </c>
      <c r="D113" s="14"/>
      <c r="E113" s="14"/>
      <c r="F113" s="14"/>
      <c r="G113" s="65"/>
    </row>
    <row r="114" spans="3:16" ht="18.75" x14ac:dyDescent="0.25">
      <c r="C114" s="14" t="s">
        <v>406</v>
      </c>
      <c r="D114" s="13"/>
      <c r="E114" s="13"/>
      <c r="F114" s="21" t="s">
        <v>1284</v>
      </c>
      <c r="G114" s="65"/>
    </row>
    <row r="115" spans="3:16" x14ac:dyDescent="0.25">
      <c r="C115" s="14" t="s">
        <v>406</v>
      </c>
      <c r="D115" s="14"/>
      <c r="E115" s="14"/>
      <c r="F115" s="21" t="s">
        <v>1285</v>
      </c>
      <c r="G115" s="65"/>
    </row>
    <row r="116" spans="3:16" ht="18.75" x14ac:dyDescent="0.25">
      <c r="C116" s="14" t="s">
        <v>406</v>
      </c>
      <c r="D116" s="14"/>
      <c r="E116" s="14"/>
      <c r="F116" s="21" t="s">
        <v>1286</v>
      </c>
      <c r="G116" s="65"/>
      <c r="M116" s="105" t="s">
        <v>1400</v>
      </c>
      <c r="N116" s="14"/>
      <c r="O116" s="14"/>
      <c r="P116" s="14"/>
    </row>
    <row r="117" spans="3:16" ht="18.75" x14ac:dyDescent="0.3">
      <c r="C117" s="14" t="s">
        <v>406</v>
      </c>
      <c r="D117" s="14"/>
      <c r="E117" s="14"/>
      <c r="F117" s="21" t="s">
        <v>1287</v>
      </c>
      <c r="G117" s="65"/>
      <c r="M117" s="106"/>
      <c r="N117" s="131" t="s">
        <v>1357</v>
      </c>
      <c r="O117" s="127" t="s">
        <v>1397</v>
      </c>
      <c r="P117" s="14"/>
    </row>
    <row r="118" spans="3:16" ht="18.75" x14ac:dyDescent="0.25">
      <c r="C118" s="14" t="s">
        <v>406</v>
      </c>
      <c r="D118" s="14"/>
      <c r="E118" s="14"/>
      <c r="F118" s="21" t="s">
        <v>1289</v>
      </c>
      <c r="N118" s="140" cm="1">
        <f t="array" ref="N118:N119">_xlfn._xlws.SORT(_xlfn._xlws.FILTER(_xlfn.UNIQUE($N$4:$N$113),_xlfn.UNIQUE($N$4:$N$113)&lt;&gt;""))</f>
        <v>7.8000000000000007</v>
      </c>
      <c r="O118" s="141">
        <f>COUNTIFS($N$4:$N$113,"=" &amp; N118,$H$4:$H$113,"yel")</f>
        <v>67</v>
      </c>
      <c r="P118" s="14"/>
    </row>
    <row r="119" spans="3:16" ht="18.75" x14ac:dyDescent="0.25">
      <c r="C119" s="14" t="s">
        <v>406</v>
      </c>
      <c r="D119" s="14"/>
      <c r="E119" s="14"/>
      <c r="F119" s="21" t="s">
        <v>1290</v>
      </c>
      <c r="G119" s="65"/>
      <c r="M119" s="13"/>
      <c r="N119" s="136" t="str">
        <v>|7.6|</v>
      </c>
      <c r="O119" s="141">
        <f>COUNTIFS($N$4:$N$113,"=" &amp; N119,$H$4:$H$113,"yel")</f>
        <v>8</v>
      </c>
      <c r="P119" s="14"/>
    </row>
    <row r="120" spans="3:16" ht="18.75" x14ac:dyDescent="0.25">
      <c r="C120" s="14" t="s">
        <v>406</v>
      </c>
      <c r="D120" s="14"/>
      <c r="E120" s="14"/>
      <c r="F120" s="21" t="s">
        <v>1291</v>
      </c>
      <c r="G120" s="65"/>
      <c r="M120" s="13"/>
      <c r="N120" s="118"/>
      <c r="O120" s="119">
        <f t="shared" ref="O120" si="2">COUNTIFS($N$4:$N$113,"=" &amp; N120,$H$4:$H$113,"grn")</f>
        <v>0</v>
      </c>
      <c r="P120" s="14"/>
    </row>
    <row r="121" spans="3:16" ht="18.75" x14ac:dyDescent="0.25">
      <c r="C121" s="14" t="s">
        <v>406</v>
      </c>
      <c r="D121" s="14"/>
      <c r="E121" s="14"/>
      <c r="F121" s="21" t="s">
        <v>1292</v>
      </c>
      <c r="G121" s="65"/>
      <c r="M121" s="13"/>
      <c r="N121" s="113"/>
      <c r="O121" s="114">
        <f t="shared" ref="O121" si="3">COUNTIFS($N$4:$N$113,"=" &amp; N121,$H$4:$H$113,"blu")</f>
        <v>0</v>
      </c>
      <c r="P121" s="14"/>
    </row>
    <row r="122" spans="3:16" ht="18.75" x14ac:dyDescent="0.25">
      <c r="C122" s="14" t="s">
        <v>406</v>
      </c>
      <c r="D122" s="14"/>
      <c r="E122" s="14"/>
      <c r="F122" s="14" t="s">
        <v>1240</v>
      </c>
      <c r="G122" s="65"/>
      <c r="M122" s="13"/>
      <c r="N122" s="110"/>
      <c r="O122" s="127"/>
      <c r="P122" s="14"/>
    </row>
    <row r="123" spans="3:16" ht="18.75" x14ac:dyDescent="0.25">
      <c r="C123" s="14" t="s">
        <v>406</v>
      </c>
      <c r="D123" s="14"/>
      <c r="E123" s="14"/>
      <c r="F123" s="14" t="s">
        <v>1241</v>
      </c>
      <c r="G123" s="65"/>
      <c r="N123" s="116"/>
      <c r="O123" s="117"/>
      <c r="P123" s="14"/>
    </row>
    <row r="124" spans="3:16" ht="18.75" x14ac:dyDescent="0.25">
      <c r="C124" s="14" t="s">
        <v>406</v>
      </c>
      <c r="D124" s="14"/>
      <c r="E124" s="14"/>
      <c r="F124" s="14" t="s">
        <v>1242</v>
      </c>
      <c r="G124" s="65"/>
      <c r="M124" s="13"/>
      <c r="N124" s="118"/>
      <c r="O124" s="119"/>
      <c r="P124" s="14"/>
    </row>
    <row r="125" spans="3:16" ht="18.75" x14ac:dyDescent="0.25">
      <c r="C125" s="14" t="s">
        <v>406</v>
      </c>
      <c r="D125" s="14"/>
      <c r="E125" s="14"/>
      <c r="F125" s="14" t="s">
        <v>1243</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1" t="s">
        <v>1357</v>
      </c>
      <c r="O127" s="127" t="s">
        <v>1398</v>
      </c>
      <c r="P127" s="14"/>
    </row>
    <row r="128" spans="3:16" ht="18.75" x14ac:dyDescent="0.25">
      <c r="C128" s="14"/>
      <c r="D128" s="14"/>
      <c r="G128" s="65"/>
      <c r="N128" s="140" cm="1">
        <f t="array" ref="N128:N129">_xlfn._xlws.SORT(_xlfn._xlws.FILTER(_xlfn.UNIQUE($O$4:$O$113),_xlfn.UNIQUE($O$4:$O$113)&lt;&gt;""))</f>
        <v>6.8000000000000007</v>
      </c>
      <c r="O128" s="141">
        <f>COUNTIFS($O$4:$O$113,"=" &amp; N128,$H$4:$H$113,"yel")</f>
        <v>8</v>
      </c>
      <c r="P128" s="14"/>
    </row>
    <row r="129" spans="3:16" ht="18.75" x14ac:dyDescent="0.25">
      <c r="C129" s="14"/>
      <c r="D129" s="14"/>
      <c r="E129" s="14"/>
      <c r="F129" s="14"/>
      <c r="G129" s="65"/>
      <c r="M129" s="13"/>
      <c r="N129" s="136">
        <v>7.2</v>
      </c>
      <c r="O129" s="141">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1244</v>
      </c>
      <c r="E138" s="14" t="s">
        <v>902</v>
      </c>
      <c r="F138" s="14"/>
      <c r="G138" s="65"/>
    </row>
    <row r="139" spans="3:16" x14ac:dyDescent="0.25">
      <c r="C139" s="14"/>
      <c r="D139" s="14"/>
      <c r="E139" s="14" t="s">
        <v>903</v>
      </c>
      <c r="F139" s="14"/>
      <c r="G139" s="65"/>
    </row>
    <row r="140" spans="3:16" x14ac:dyDescent="0.25">
      <c r="C140" s="14"/>
      <c r="D140" s="14"/>
      <c r="E140" s="14" t="s">
        <v>904</v>
      </c>
      <c r="F140" s="14"/>
      <c r="G140" s="65"/>
    </row>
    <row r="141" spans="3:16" x14ac:dyDescent="0.25">
      <c r="C141" s="14"/>
      <c r="D141" s="14"/>
      <c r="E141" s="14" t="s">
        <v>905</v>
      </c>
      <c r="F141" s="14"/>
      <c r="G141" s="65"/>
    </row>
    <row r="142" spans="3:16" x14ac:dyDescent="0.25">
      <c r="C142" s="14"/>
      <c r="D142" s="14"/>
      <c r="E142" s="14" t="s">
        <v>906</v>
      </c>
      <c r="F142" s="14"/>
      <c r="G142" s="65"/>
    </row>
    <row r="143" spans="3:16" x14ac:dyDescent="0.25">
      <c r="C143" s="14"/>
      <c r="D143" s="14"/>
      <c r="E143" s="14" t="s">
        <v>908</v>
      </c>
      <c r="F143" s="14"/>
      <c r="G143" s="65"/>
    </row>
    <row r="144" spans="3:16" x14ac:dyDescent="0.25">
      <c r="C144" s="14"/>
      <c r="D144" s="14"/>
      <c r="E144" s="14" t="s">
        <v>912</v>
      </c>
      <c r="F144" s="14"/>
      <c r="G144" s="65"/>
    </row>
    <row r="145" spans="3:6" x14ac:dyDescent="0.25">
      <c r="C145" s="14"/>
      <c r="D145" s="14"/>
      <c r="E145" s="14" t="s">
        <v>913</v>
      </c>
      <c r="F145" s="14"/>
    </row>
    <row r="146" spans="3:6" x14ac:dyDescent="0.25">
      <c r="C146" s="14"/>
      <c r="D146" s="14"/>
      <c r="E146" s="14" t="s">
        <v>914</v>
      </c>
      <c r="F146" s="14"/>
    </row>
    <row r="147" spans="3:6" x14ac:dyDescent="0.25">
      <c r="C147" s="14"/>
      <c r="D147" s="14"/>
      <c r="E147" s="14" t="s">
        <v>920</v>
      </c>
      <c r="F147" s="14"/>
    </row>
    <row r="148" spans="3:6" x14ac:dyDescent="0.25">
      <c r="C148" s="14"/>
      <c r="D148" s="14"/>
      <c r="E148" s="14" t="s">
        <v>921</v>
      </c>
      <c r="F148" s="14"/>
    </row>
    <row r="149" spans="3:6" x14ac:dyDescent="0.25">
      <c r="C149" s="14"/>
      <c r="D149" s="14"/>
      <c r="E149" s="14" t="s">
        <v>922</v>
      </c>
    </row>
    <row r="150" spans="3:6" x14ac:dyDescent="0.25">
      <c r="C150" s="14"/>
      <c r="D150" s="14"/>
      <c r="E150" s="14" t="s">
        <v>929</v>
      </c>
    </row>
    <row r="151" spans="3:6" x14ac:dyDescent="0.25">
      <c r="C151" s="14"/>
      <c r="D151" s="14"/>
      <c r="E151" s="14" t="s">
        <v>930</v>
      </c>
    </row>
    <row r="152" spans="3:6" x14ac:dyDescent="0.25">
      <c r="C152" s="14"/>
      <c r="D152" s="14"/>
      <c r="E152" s="14" t="s">
        <v>936</v>
      </c>
      <c r="F152" s="14"/>
    </row>
    <row r="153" spans="3:6" x14ac:dyDescent="0.25">
      <c r="C153" s="14"/>
      <c r="D153" s="14"/>
      <c r="E153" s="14" t="s">
        <v>937</v>
      </c>
      <c r="F153" s="14"/>
    </row>
    <row r="154" spans="3:6" x14ac:dyDescent="0.25">
      <c r="C154" s="14"/>
      <c r="D154" s="14"/>
      <c r="E154" s="14" t="s">
        <v>938</v>
      </c>
      <c r="F154" s="14"/>
    </row>
    <row r="155" spans="3:6" x14ac:dyDescent="0.25">
      <c r="C155" s="14"/>
      <c r="D155" s="14"/>
      <c r="E155" s="14" t="s">
        <v>940</v>
      </c>
      <c r="F155" s="14"/>
    </row>
    <row r="156" spans="3:6" x14ac:dyDescent="0.25">
      <c r="C156" s="14"/>
      <c r="D156" s="14"/>
      <c r="E156" s="14" t="s">
        <v>944</v>
      </c>
      <c r="F156" s="14"/>
    </row>
    <row r="157" spans="3:6" x14ac:dyDescent="0.25">
      <c r="C157" s="14"/>
      <c r="D157" s="14"/>
      <c r="E157" s="14" t="s">
        <v>945</v>
      </c>
      <c r="F157" s="14"/>
    </row>
    <row r="158" spans="3:6" x14ac:dyDescent="0.25">
      <c r="C158" s="14"/>
      <c r="D158" s="14"/>
      <c r="E158" s="14" t="s">
        <v>946</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6">
    <mergeCell ref="C2:F2"/>
    <mergeCell ref="U13:X13"/>
    <mergeCell ref="I2:K2"/>
    <mergeCell ref="M1:M3"/>
    <mergeCell ref="H1:H3"/>
    <mergeCell ref="L1:L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3" customWidth="1"/>
    <col min="3" max="3" width="38.42578125" style="163" customWidth="1"/>
    <col min="4" max="4" width="22.28515625" hidden="1" customWidth="1"/>
    <col min="5" max="5" width="4.85546875" hidden="1" customWidth="1"/>
    <col min="6" max="6" width="37.42578125" style="163" customWidth="1"/>
    <col min="7" max="7" width="10.140625" style="163" customWidth="1"/>
    <col min="8" max="8" width="9.140625" style="163"/>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368" t="s">
        <v>1385</v>
      </c>
      <c r="C1" s="368"/>
      <c r="D1" s="368"/>
      <c r="E1" s="368"/>
    </row>
    <row r="2" spans="1:12" ht="18" customHeight="1" x14ac:dyDescent="0.25">
      <c r="A2" t="str">
        <f>'DCB - IP - Mirror'!C2</f>
        <v>DCB - IP - Mirror</v>
      </c>
      <c r="D2">
        <f>'DCB - IP - Mirror'!F2</f>
        <v>0</v>
      </c>
      <c r="E2">
        <f>'DCB - IP - Mirror'!L2</f>
        <v>0</v>
      </c>
      <c r="G2" s="163" t="str">
        <f>'DCB - IP - Mirror'!N2</f>
        <v>A-bot</v>
      </c>
      <c r="H2" s="163" t="str">
        <f>'DCB - IP - Mirror'!O2</f>
        <v>C-top</v>
      </c>
      <c r="J2" s="366" t="s">
        <v>1389</v>
      </c>
      <c r="K2" s="366"/>
      <c r="L2" s="366"/>
    </row>
    <row r="3" spans="1:12" s="56" customFormat="1" ht="28.5" customHeight="1" x14ac:dyDescent="0.25">
      <c r="A3" s="56" t="str">
        <f>'DCB - IP - Mirror'!C3</f>
        <v>LVR Name</v>
      </c>
      <c r="B3" s="167" t="s">
        <v>1433</v>
      </c>
      <c r="C3" s="167" t="s">
        <v>1429</v>
      </c>
      <c r="D3" s="56" t="str">
        <f>'DCB - IP - Mirror'!F3</f>
        <v>LVR ID - Connector - Pin</v>
      </c>
      <c r="E3" s="56">
        <f>'DCB - IP - Mirror'!L3</f>
        <v>0</v>
      </c>
      <c r="F3" s="167" t="s">
        <v>1431</v>
      </c>
      <c r="G3" s="167" t="str">
        <f>'DCB - IP - Mirror'!N3</f>
        <v>L (m)</v>
      </c>
      <c r="H3" s="167" t="str">
        <f>'DCB - IP - Mirror'!O3</f>
        <v>L (m)</v>
      </c>
    </row>
    <row r="4" spans="1:12" ht="45" customHeight="1" x14ac:dyDescent="0.25">
      <c r="A4" t="str">
        <f>'DCB - IP - Mirror'!C4</f>
        <v>DCB_7_alpha_a_P/N</v>
      </c>
      <c r="B4" s="163" t="str">
        <f t="shared" ref="B4:B67" si="0">IF(ISNUMBER(SEARCH("_P/N",A4)),SUBSTITUTE(A4,"_P/N",""),"")</f>
        <v>DCB_7_alpha_a</v>
      </c>
      <c r="C4" s="163" t="str">
        <f>'DCB - IP - Mirror'!E4</f>
        <v>P20 - 1/9</v>
      </c>
      <c r="D4" t="str">
        <f>'DCB - IP - Mirror'!F4</f>
        <v>59 - J13 - 8/7</v>
      </c>
      <c r="E4" t="str">
        <f>'DCB - IP - Mirror'!L4</f>
        <v>3b</v>
      </c>
      <c r="F4" s="163" t="str">
        <f>CONCATENATE(IF(ISNUMBER(SEARCH("2.5V:",D4)),SUBSTITUTE(D4,"2.5V:",""),D4),"   ",E4)</f>
        <v>59 - J13 - 8/7   3b</v>
      </c>
      <c r="G4" s="163">
        <f>'DCB - IP - Mirror'!N4</f>
        <v>7.8000000000000007</v>
      </c>
      <c r="H4" s="163">
        <f>'DCB - IP - Mirror'!O4</f>
        <v>7.2</v>
      </c>
      <c r="J4" s="66"/>
    </row>
    <row r="5" spans="1:12" ht="45" customHeight="1" x14ac:dyDescent="0.25">
      <c r="A5" t="str">
        <f>'DCB - IP - Mirror'!C5</f>
        <v>DCB_7_alpha_a_P/N_S</v>
      </c>
      <c r="B5" s="163" t="str">
        <f t="shared" si="0"/>
        <v>DCB_7_alpha_a_S</v>
      </c>
      <c r="C5" s="163" t="str">
        <f>'DCB - IP - Mirror'!E5</f>
        <v>P20 - 2/10</v>
      </c>
      <c r="D5" t="str">
        <f>'DCB - IP - Mirror'!F5</f>
        <v>59 - J13 - 6/5</v>
      </c>
      <c r="E5" t="str">
        <f>'DCB - IP - Mirror'!L5</f>
        <v>3b</v>
      </c>
      <c r="F5" s="163" t="str">
        <f t="shared" ref="F5:F67" si="1">CONCATENATE(IF(ISNUMBER(SEARCH("2.5V:",D5)),SUBSTITUTE(D5,"2.5V:",""),D5),"   ",E5)</f>
        <v>59 - J13 - 6/5   3b</v>
      </c>
      <c r="G5" s="163">
        <f>'DCB - IP - Mirror'!N5</f>
        <v>7.8000000000000007</v>
      </c>
      <c r="H5" s="163">
        <f>'DCB - IP - Mirror'!O5</f>
        <v>7.2</v>
      </c>
      <c r="J5" s="66"/>
    </row>
    <row r="6" spans="1:12" ht="45" customHeight="1" x14ac:dyDescent="0.25">
      <c r="A6" t="str">
        <f>'DCB - IP - Mirror'!C6</f>
        <v>DCB_6_7_alpha_a_25_P/N</v>
      </c>
      <c r="B6" s="163" t="str">
        <f t="shared" si="0"/>
        <v>DCB_6_7_alpha_a_25</v>
      </c>
      <c r="C6" s="163" t="str">
        <f>'DCB - IP - Mirror'!E6</f>
        <v>P20 - 3/11</v>
      </c>
      <c r="D6" t="str">
        <f>'DCB - IP - Mirror'!F6</f>
        <v>2.5V: 65 - J13 - 8/7</v>
      </c>
      <c r="E6" t="str">
        <f>'DCB - IP - Mirror'!L6</f>
        <v>3b</v>
      </c>
      <c r="F6" s="163" t="str">
        <f t="shared" si="1"/>
        <v xml:space="preserve"> 65 - J13 - 8/7   3b</v>
      </c>
      <c r="G6" s="163">
        <f>'DCB - IP - Mirror'!N6</f>
        <v>7.8000000000000007</v>
      </c>
      <c r="H6" s="163">
        <f>'DCB - IP - Mirror'!O6</f>
        <v>7.2</v>
      </c>
      <c r="J6" s="66"/>
    </row>
    <row r="7" spans="1:12" ht="45" customHeight="1" x14ac:dyDescent="0.25">
      <c r="A7" t="str">
        <f>'DCB - IP - Mirror'!C7</f>
        <v>DCB_8_alpha_a_P/N</v>
      </c>
      <c r="B7" s="163" t="str">
        <f t="shared" si="0"/>
        <v>DCB_8_alpha_a</v>
      </c>
      <c r="C7" s="163" t="str">
        <f>'DCB - IP - Mirror'!E7</f>
        <v>P20 - 4/12</v>
      </c>
      <c r="D7" t="str">
        <f>'DCB - IP - Mirror'!F7</f>
        <v>57 - J13 - 4/3</v>
      </c>
      <c r="E7" t="str">
        <f>'DCB - IP - Mirror'!L7</f>
        <v>3b</v>
      </c>
      <c r="F7" s="163" t="str">
        <f t="shared" si="1"/>
        <v>57 - J13 - 4/3   3b</v>
      </c>
      <c r="G7" s="163">
        <f>'DCB - IP - Mirror'!N7</f>
        <v>7.8000000000000007</v>
      </c>
      <c r="H7" s="163">
        <f>'DCB - IP - Mirror'!O7</f>
        <v>7.2</v>
      </c>
      <c r="J7" s="66"/>
    </row>
    <row r="8" spans="1:12" ht="45" customHeight="1" x14ac:dyDescent="0.25">
      <c r="A8" t="str">
        <f>'DCB - IP - Mirror'!C8</f>
        <v>DCB_8_alpha_a_P/N_S</v>
      </c>
      <c r="B8" s="163" t="str">
        <f t="shared" si="0"/>
        <v>DCB_8_alpha_a_S</v>
      </c>
      <c r="C8" s="163" t="str">
        <f>'DCB - IP - Mirror'!E8</f>
        <v>P20 - 5/13</v>
      </c>
      <c r="D8" t="str">
        <f>'DCB - IP - Mirror'!F8</f>
        <v xml:space="preserve">57 - J13 - 2/1 </v>
      </c>
      <c r="E8" t="str">
        <f>'DCB - IP - Mirror'!L8</f>
        <v>3b</v>
      </c>
      <c r="F8" s="163" t="str">
        <f t="shared" si="1"/>
        <v>57 - J13 - 2/1    3b</v>
      </c>
      <c r="G8" s="163">
        <f>'DCB - IP - Mirror'!N8</f>
        <v>7.8000000000000007</v>
      </c>
      <c r="H8" s="163">
        <f>'DCB - IP - Mirror'!O8</f>
        <v>7.2</v>
      </c>
      <c r="J8" s="66"/>
    </row>
    <row r="9" spans="1:12" ht="45" customHeight="1" x14ac:dyDescent="0.25">
      <c r="A9" t="str">
        <f>'DCB - IP - Mirror'!C9</f>
        <v>DCB_10_11_alpha_a_25_P/N</v>
      </c>
      <c r="B9" s="163" t="str">
        <f t="shared" si="0"/>
        <v>DCB_10_11_alpha_a_25</v>
      </c>
      <c r="C9" s="163" t="str">
        <f>'DCB - IP - Mirror'!E9</f>
        <v>P20 - 6/14</v>
      </c>
      <c r="D9" t="str">
        <f>'DCB - IP - Mirror'!F9</f>
        <v>2.5V: 65 - J12 - 6/5</v>
      </c>
      <c r="E9" t="str">
        <f>'DCB - IP - Mirror'!L9</f>
        <v>3b</v>
      </c>
      <c r="F9" s="163" t="str">
        <f t="shared" si="1"/>
        <v xml:space="preserve"> 65 - J12 - 6/5   3b</v>
      </c>
      <c r="G9" s="163">
        <f>'DCB - IP - Mirror'!N9</f>
        <v>7.8000000000000007</v>
      </c>
      <c r="H9" s="163">
        <f>'DCB - IP - Mirror'!O9</f>
        <v>7.2</v>
      </c>
      <c r="J9" s="66"/>
    </row>
    <row r="10" spans="1:12" ht="45" customHeight="1" x14ac:dyDescent="0.25">
      <c r="A10" t="str">
        <f>'DCB - IP - Mirror'!C10</f>
        <v>DCB_11_alpha_a_P/N</v>
      </c>
      <c r="B10" s="163" t="str">
        <f t="shared" si="0"/>
        <v>DCB_11_alpha_a</v>
      </c>
      <c r="C10" s="163" t="str">
        <f>'DCB - IP - Mirror'!E10</f>
        <v>P20 - 7/15</v>
      </c>
      <c r="D10" t="str">
        <f>'DCB - IP - Mirror'!F10</f>
        <v>58 - J13 - 4/3</v>
      </c>
      <c r="E10" t="str">
        <f>'DCB - IP - Mirror'!L10</f>
        <v>3b</v>
      </c>
      <c r="F10" s="163" t="str">
        <f t="shared" si="1"/>
        <v>58 - J13 - 4/3   3b</v>
      </c>
      <c r="G10" s="163">
        <f>'DCB - IP - Mirror'!N10</f>
        <v>7.8000000000000007</v>
      </c>
      <c r="H10" s="163">
        <f>'DCB - IP - Mirror'!O10</f>
        <v>7.2</v>
      </c>
      <c r="J10" s="66"/>
    </row>
    <row r="11" spans="1:12" ht="14.25" customHeight="1" x14ac:dyDescent="0.25"/>
    <row r="12" spans="1:12" ht="16.5" customHeight="1" x14ac:dyDescent="0.25"/>
    <row r="13" spans="1:12" ht="45" customHeight="1" x14ac:dyDescent="0.25">
      <c r="A13" t="str">
        <f>'DCB - IP - Mirror'!C13</f>
        <v>DCB_0_alpha_a_P/N</v>
      </c>
      <c r="B13" s="163" t="str">
        <f t="shared" si="0"/>
        <v>DCB_0_alpha_a</v>
      </c>
      <c r="C13" s="163" t="str">
        <f>'DCB - IP - Mirror'!E13</f>
        <v>P21 - 1/9</v>
      </c>
      <c r="D13" t="str">
        <f>'DCB - IP - Mirror'!F13</f>
        <v>57 - J12 - 4/3</v>
      </c>
      <c r="E13" t="str">
        <f>'DCB - IP - Mirror'!L13</f>
        <v>3b</v>
      </c>
      <c r="F13" s="163" t="str">
        <f t="shared" si="1"/>
        <v>57 - J12 - 4/3   3b</v>
      </c>
      <c r="G13" s="163">
        <f>'DCB - IP - Mirror'!N13</f>
        <v>7.8000000000000007</v>
      </c>
      <c r="H13" s="163">
        <f>'DCB - IP - Mirror'!O13</f>
        <v>7.2</v>
      </c>
      <c r="J13" s="66"/>
    </row>
    <row r="14" spans="1:12" ht="45" customHeight="1" x14ac:dyDescent="0.25">
      <c r="A14" t="str">
        <f>'DCB - IP - Mirror'!C14</f>
        <v>DCB_1_alpha_a_P/N_S</v>
      </c>
      <c r="B14" s="163" t="str">
        <f t="shared" si="0"/>
        <v>DCB_1_alpha_a_S</v>
      </c>
      <c r="C14" s="163" t="str">
        <f>'DCB - IP - Mirror'!E14</f>
        <v>P21 - 2/10</v>
      </c>
      <c r="D14" t="str">
        <f>'DCB - IP - Mirror'!F14</f>
        <v>57 - J12 - 6/5</v>
      </c>
      <c r="E14" t="str">
        <f>'DCB - IP - Mirror'!L14</f>
        <v>3b</v>
      </c>
      <c r="F14" s="163" t="str">
        <f t="shared" si="1"/>
        <v>57 - J12 - 6/5   3b</v>
      </c>
      <c r="G14" s="163">
        <f>'DCB - IP - Mirror'!N14</f>
        <v>7.8000000000000007</v>
      </c>
      <c r="H14" s="163">
        <f>'DCB - IP - Mirror'!O14</f>
        <v>7.2</v>
      </c>
      <c r="J14" s="66"/>
    </row>
    <row r="15" spans="1:12" ht="45" customHeight="1" x14ac:dyDescent="0.25">
      <c r="A15" t="str">
        <f>'DCB - IP - Mirror'!C15</f>
        <v>DCB_1_alpha_a_P/N</v>
      </c>
      <c r="B15" s="163" t="str">
        <f t="shared" si="0"/>
        <v>DCB_1_alpha_a</v>
      </c>
      <c r="C15" s="163" t="str">
        <f>'DCB - IP - Mirror'!E15</f>
        <v>P21 - 3/11</v>
      </c>
      <c r="D15" t="str">
        <f>'DCB - IP - Mirror'!F15</f>
        <v>57 - J12 - 8/7</v>
      </c>
      <c r="E15" t="str">
        <f>'DCB - IP - Mirror'!L15</f>
        <v>3b</v>
      </c>
      <c r="F15" s="163" t="str">
        <f t="shared" si="1"/>
        <v>57 - J12 - 8/7   3b</v>
      </c>
      <c r="G15" s="163">
        <f>'DCB - IP - Mirror'!N15</f>
        <v>7.8000000000000007</v>
      </c>
      <c r="H15" s="163">
        <f>'DCB - IP - Mirror'!O15</f>
        <v>7.2</v>
      </c>
      <c r="J15" s="66"/>
    </row>
    <row r="16" spans="1:12" ht="45" customHeight="1" x14ac:dyDescent="0.25">
      <c r="A16" t="str">
        <f>'DCB - IP - Mirror'!C16</f>
        <v>DCB_4_alpha_a_P/N</v>
      </c>
      <c r="B16" s="163" t="str">
        <f t="shared" si="0"/>
        <v>DCB_4_alpha_a</v>
      </c>
      <c r="C16" s="163" t="str">
        <f>'DCB - IP - Mirror'!E16</f>
        <v>P21 - 4/12</v>
      </c>
      <c r="D16" t="str">
        <f>'DCB - IP - Mirror'!F16</f>
        <v>59 - J12 - 4/3</v>
      </c>
      <c r="E16" t="str">
        <f>'DCB - IP - Mirror'!L16</f>
        <v>3b</v>
      </c>
      <c r="F16" s="163" t="str">
        <f t="shared" si="1"/>
        <v>59 - J12 - 4/3   3b</v>
      </c>
      <c r="G16" s="163">
        <f>'DCB - IP - Mirror'!N16</f>
        <v>7.8000000000000007</v>
      </c>
      <c r="H16" s="163">
        <f>'DCB - IP - Mirror'!O16</f>
        <v>7.2</v>
      </c>
      <c r="J16" s="66"/>
    </row>
    <row r="17" spans="1:10" ht="45" customHeight="1" x14ac:dyDescent="0.25">
      <c r="A17" t="str">
        <f>'DCB - IP - Mirror'!C17</f>
        <v>DCB_4_alpha_a_P/N_S</v>
      </c>
      <c r="B17" s="163" t="str">
        <f t="shared" si="0"/>
        <v>DCB_4_alpha_a_S</v>
      </c>
      <c r="C17" s="163" t="str">
        <f>'DCB - IP - Mirror'!E17</f>
        <v>P21 - 5/13</v>
      </c>
      <c r="D17" t="str">
        <f>'DCB - IP - Mirror'!F17</f>
        <v>59 - J12 - 2/1</v>
      </c>
      <c r="E17" t="str">
        <f>'DCB - IP - Mirror'!L17</f>
        <v>3b</v>
      </c>
      <c r="F17" s="163" t="str">
        <f t="shared" si="1"/>
        <v>59 - J12 - 2/1   3b</v>
      </c>
      <c r="G17" s="163">
        <f>'DCB - IP - Mirror'!N17</f>
        <v>7.8000000000000007</v>
      </c>
      <c r="H17" s="163">
        <f>'DCB - IP - Mirror'!O17</f>
        <v>7.2</v>
      </c>
      <c r="J17" s="66"/>
    </row>
    <row r="18" spans="1:10" ht="45" customHeight="1" x14ac:dyDescent="0.25">
      <c r="A18" t="str">
        <f>'DCB - IP - Mirror'!C18</f>
        <v>DCB_0_alpha_a_P/N_S</v>
      </c>
      <c r="B18" s="163" t="str">
        <f t="shared" si="0"/>
        <v>DCB_0_alpha_a_S</v>
      </c>
      <c r="C18" s="163" t="str">
        <f>'DCB - IP - Mirror'!E18</f>
        <v>P21 - 6/14</v>
      </c>
      <c r="D18" t="str">
        <f>'DCB - IP - Mirror'!F18</f>
        <v>57 - J12 - 2/1</v>
      </c>
      <c r="E18" t="str">
        <f>'DCB - IP - Mirror'!L18</f>
        <v>3b</v>
      </c>
      <c r="F18" s="163" t="str">
        <f t="shared" si="1"/>
        <v>57 - J12 - 2/1   3b</v>
      </c>
      <c r="G18" s="163">
        <f>'DCB - IP - Mirror'!N18</f>
        <v>7.8000000000000007</v>
      </c>
      <c r="H18" s="163">
        <f>'DCB - IP - Mirror'!O18</f>
        <v>7.2</v>
      </c>
      <c r="J18" s="66"/>
    </row>
    <row r="19" spans="1:10" ht="45" customHeight="1" x14ac:dyDescent="0.25">
      <c r="A19" t="str">
        <f>'DCB - IP - Mirror'!C19</f>
        <v>DCB_2_3_alpha_a_25_P/N</v>
      </c>
      <c r="B19" s="163" t="str">
        <f t="shared" si="0"/>
        <v>DCB_2_3_alpha_a_25</v>
      </c>
      <c r="C19" s="163" t="str">
        <f>'DCB - IP - Mirror'!E19</f>
        <v>P21 - 7/15</v>
      </c>
      <c r="D19" t="str">
        <f>'DCB - IP - Mirror'!F19</f>
        <v>2.5V: 65 - J12 - 4/3</v>
      </c>
      <c r="E19" t="str">
        <f>'DCB - IP - Mirror'!L19</f>
        <v>3b</v>
      </c>
      <c r="F19" s="163" t="str">
        <f t="shared" si="1"/>
        <v xml:space="preserve"> 65 - J12 - 4/3   3b</v>
      </c>
      <c r="G19" s="163">
        <f>'DCB - IP - Mirror'!N19</f>
        <v>7.8000000000000007</v>
      </c>
      <c r="H19" s="163">
        <f>'DCB - IP - Mirror'!O19</f>
        <v>7.2</v>
      </c>
      <c r="J19" s="66"/>
    </row>
    <row r="20" spans="1:10" ht="10.5" customHeight="1" x14ac:dyDescent="0.25"/>
    <row r="21" spans="1:10" ht="9.75" customHeight="1" x14ac:dyDescent="0.25"/>
    <row r="22" spans="1:10" ht="45" customHeight="1" x14ac:dyDescent="0.25">
      <c r="A22" t="str">
        <f>'DCB - IP - Mirror'!C22</f>
        <v>DCB_6_alpha_a_P/N_S</v>
      </c>
      <c r="B22" s="163" t="str">
        <f t="shared" si="0"/>
        <v>DCB_6_alpha_a_S</v>
      </c>
      <c r="C22" s="163" t="str">
        <f>'DCB - IP - Mirror'!E22</f>
        <v>P23 - 1/9</v>
      </c>
      <c r="D22" t="str">
        <f>'DCB - IP - Mirror'!F22</f>
        <v>59 - J13 - 2/1</v>
      </c>
      <c r="E22" t="str">
        <f>'DCB - IP - Mirror'!L22</f>
        <v>3b</v>
      </c>
      <c r="F22" s="163" t="str">
        <f t="shared" si="1"/>
        <v>59 - J13 - 2/1   3b</v>
      </c>
      <c r="G22" s="163">
        <f>'DCB - IP - Mirror'!N22</f>
        <v>7.8000000000000007</v>
      </c>
      <c r="H22" s="163">
        <f>'DCB - IP - Mirror'!O22</f>
        <v>7.2</v>
      </c>
      <c r="J22" s="66"/>
    </row>
    <row r="23" spans="1:10" ht="45" customHeight="1" x14ac:dyDescent="0.25">
      <c r="A23" t="str">
        <f>'DCB - IP - Mirror'!C23</f>
        <v>DCB_6_alpha_a_P/N</v>
      </c>
      <c r="B23" s="163" t="str">
        <f t="shared" si="0"/>
        <v>DCB_6_alpha_a</v>
      </c>
      <c r="C23" s="163" t="str">
        <f>'DCB - IP - Mirror'!E23</f>
        <v>P23 - 2/10</v>
      </c>
      <c r="D23" t="str">
        <f>'DCB - IP - Mirror'!F23</f>
        <v>59 - J13 - 4/3</v>
      </c>
      <c r="E23" t="str">
        <f>'DCB - IP - Mirror'!L23</f>
        <v>3b</v>
      </c>
      <c r="F23" s="163" t="str">
        <f t="shared" si="1"/>
        <v>59 - J13 - 4/3   3b</v>
      </c>
      <c r="G23" s="163">
        <f>'DCB - IP - Mirror'!N23</f>
        <v>7.8000000000000007</v>
      </c>
      <c r="H23" s="163">
        <f>'DCB - IP - Mirror'!O23</f>
        <v>7.2</v>
      </c>
      <c r="J23" s="66"/>
    </row>
    <row r="24" spans="1:10" ht="45" customHeight="1" x14ac:dyDescent="0.25">
      <c r="A24" t="str">
        <f>'DCB - IP - Mirror'!C24</f>
        <v>DCB_9_alpha_a_P/N_S</v>
      </c>
      <c r="B24" s="163" t="str">
        <f t="shared" si="0"/>
        <v>DCB_9_alpha_a_S</v>
      </c>
      <c r="C24" s="163" t="str">
        <f>'DCB - IP - Mirror'!E24</f>
        <v>P23 - 3/11</v>
      </c>
      <c r="D24" t="str">
        <f>'DCB - IP - Mirror'!F24</f>
        <v>57 - J13 - 6/5</v>
      </c>
      <c r="E24" t="str">
        <f>'DCB - IP - Mirror'!L24</f>
        <v>3b</v>
      </c>
      <c r="F24" s="163" t="str">
        <f t="shared" si="1"/>
        <v>57 - J13 - 6/5   3b</v>
      </c>
      <c r="G24" s="163">
        <f>'DCB - IP - Mirror'!N24</f>
        <v>7.8000000000000007</v>
      </c>
      <c r="H24" s="163">
        <f>'DCB - IP - Mirror'!O24</f>
        <v>7.2</v>
      </c>
      <c r="J24" s="66"/>
    </row>
    <row r="25" spans="1:10" ht="45" customHeight="1" x14ac:dyDescent="0.25">
      <c r="A25" t="str">
        <f>'DCB - IP - Mirror'!C25</f>
        <v>DCB_8_9_alpha_a_25_P/N</v>
      </c>
      <c r="B25" s="163" t="str">
        <f t="shared" si="0"/>
        <v>DCB_8_9_alpha_a_25</v>
      </c>
      <c r="C25" s="163" t="str">
        <f>'DCB - IP - Mirror'!E25</f>
        <v>P23 - 4/12</v>
      </c>
      <c r="D25" t="str">
        <f>'DCB - IP - Mirror'!F25</f>
        <v>2.5V: 65 - J13 - 6/5</v>
      </c>
      <c r="E25" t="str">
        <f>'DCB - IP - Mirror'!L25</f>
        <v>3b</v>
      </c>
      <c r="F25" s="163" t="str">
        <f t="shared" si="1"/>
        <v xml:space="preserve"> 65 - J13 - 6/5   3b</v>
      </c>
      <c r="G25" s="163">
        <f>'DCB - IP - Mirror'!N25</f>
        <v>7.8000000000000007</v>
      </c>
      <c r="H25" s="163">
        <f>'DCB - IP - Mirror'!O25</f>
        <v>7.2</v>
      </c>
      <c r="J25" s="66"/>
    </row>
    <row r="26" spans="1:10" ht="45" customHeight="1" x14ac:dyDescent="0.25">
      <c r="A26" t="str">
        <f>'DCB - IP - Mirror'!C26</f>
        <v>DCB_9_alpha_a_P/N</v>
      </c>
      <c r="B26" s="163" t="str">
        <f t="shared" si="0"/>
        <v>DCB_9_alpha_a</v>
      </c>
      <c r="C26" s="163" t="str">
        <f>'DCB - IP - Mirror'!E26</f>
        <v>P23 - 5/13</v>
      </c>
      <c r="D26" t="str">
        <f>'DCB - IP - Mirror'!F26</f>
        <v>57 - J13 - 8/7</v>
      </c>
      <c r="E26" t="str">
        <f>'DCB - IP - Mirror'!L26</f>
        <v>3b</v>
      </c>
      <c r="F26" s="163" t="str">
        <f t="shared" si="1"/>
        <v>57 - J13 - 8/7   3b</v>
      </c>
      <c r="G26" s="163">
        <f>'DCB - IP - Mirror'!N26</f>
        <v>7.8000000000000007</v>
      </c>
      <c r="H26" s="163">
        <f>'DCB - IP - Mirror'!O26</f>
        <v>7.2</v>
      </c>
      <c r="J26" s="66"/>
    </row>
    <row r="27" spans="1:10" ht="45" customHeight="1" x14ac:dyDescent="0.25">
      <c r="A27" t="str">
        <f>'DCB - IP - Mirror'!C27</f>
        <v>DCB_10_alpha_a_P/N_S</v>
      </c>
      <c r="B27" s="163" t="str">
        <f t="shared" si="0"/>
        <v>DCB_10_alpha_a_S</v>
      </c>
      <c r="C27" s="163" t="str">
        <f>'DCB - IP - Mirror'!E27</f>
        <v>P23 - 6/14</v>
      </c>
      <c r="D27" t="str">
        <f>'DCB - IP - Mirror'!F27</f>
        <v>58 - J12 - 2/1</v>
      </c>
      <c r="E27" t="str">
        <f>'DCB - IP - Mirror'!L27</f>
        <v>3b</v>
      </c>
      <c r="F27" s="163" t="str">
        <f t="shared" si="1"/>
        <v>58 - J12 - 2/1   3b</v>
      </c>
      <c r="G27" s="163">
        <f>'DCB - IP - Mirror'!N27</f>
        <v>7.8000000000000007</v>
      </c>
      <c r="H27" s="163">
        <f>'DCB - IP - Mirror'!O27</f>
        <v>7.2</v>
      </c>
      <c r="J27" s="66"/>
    </row>
    <row r="28" spans="1:10" ht="45" customHeight="1" x14ac:dyDescent="0.25">
      <c r="A28" t="str">
        <f>'DCB - IP - Mirror'!C28</f>
        <v>DCB_10_alpha_a_P/N</v>
      </c>
      <c r="B28" s="163" t="str">
        <f t="shared" si="0"/>
        <v>DCB_10_alpha_a</v>
      </c>
      <c r="C28" s="163" t="str">
        <f>'DCB - IP - Mirror'!E28</f>
        <v>P23 - 7/15</v>
      </c>
      <c r="D28" t="str">
        <f>'DCB - IP - Mirror'!F28</f>
        <v>58 - J12 - 4/3</v>
      </c>
      <c r="E28" t="str">
        <f>'DCB - IP - Mirror'!L28</f>
        <v>3b</v>
      </c>
      <c r="F28" s="163" t="str">
        <f t="shared" si="1"/>
        <v>58 - J12 - 4/3   3b</v>
      </c>
      <c r="G28" s="163">
        <f>'DCB - IP - Mirror'!N28</f>
        <v>7.8000000000000007</v>
      </c>
      <c r="H28" s="163">
        <f>'DCB - IP - Mirror'!O28</f>
        <v>7.2</v>
      </c>
      <c r="J28" s="66"/>
    </row>
    <row r="29" spans="1:10" ht="45" customHeight="1" x14ac:dyDescent="0.25">
      <c r="A29" t="str">
        <f>'DCB - IP - Mirror'!C29</f>
        <v>DCB_11_alpha_a_P/N_S</v>
      </c>
      <c r="B29" s="163" t="str">
        <f t="shared" si="0"/>
        <v>DCB_11_alpha_a_S</v>
      </c>
      <c r="C29" s="163" t="str">
        <f>'DCB - IP - Mirror'!E29</f>
        <v>P23 - 8/16</v>
      </c>
      <c r="D29" t="str">
        <f>'DCB - IP - Mirror'!F29</f>
        <v>58 - J13 - 2/1</v>
      </c>
      <c r="E29" t="str">
        <f>'DCB - IP - Mirror'!L29</f>
        <v>3b</v>
      </c>
      <c r="F29" s="163" t="str">
        <f t="shared" si="1"/>
        <v>58 - J13 - 2/1   3b</v>
      </c>
      <c r="G29" s="163">
        <f>'DCB - IP - Mirror'!N29</f>
        <v>7.8000000000000007</v>
      </c>
      <c r="H29" s="163">
        <f>'DCB - IP - Mirror'!O29</f>
        <v>7.2</v>
      </c>
      <c r="J29" s="66"/>
    </row>
    <row r="30" spans="1:10" ht="15.75" customHeight="1" x14ac:dyDescent="0.25"/>
    <row r="31" spans="1:10" ht="45" customHeight="1" x14ac:dyDescent="0.25">
      <c r="A31" t="str">
        <f>'DCB - IP - Mirror'!C31</f>
        <v>DCB_0_1_alpha_a_25_P/N</v>
      </c>
      <c r="B31" s="163" t="str">
        <f t="shared" si="0"/>
        <v>DCB_0_1_alpha_a_25</v>
      </c>
      <c r="C31" s="163" t="str">
        <f>'DCB - IP - Mirror'!E31</f>
        <v>P24 - 1/9</v>
      </c>
      <c r="D31" t="str">
        <f>'DCB - IP - Mirror'!F31</f>
        <v>2.5V: 65 - J13 - 2/1</v>
      </c>
      <c r="E31" t="str">
        <f>'DCB - IP - Mirror'!L31</f>
        <v>3b</v>
      </c>
      <c r="F31" s="163" t="str">
        <f t="shared" si="1"/>
        <v xml:space="preserve"> 65 - J13 - 2/1   3b</v>
      </c>
      <c r="G31" s="163">
        <f>'DCB - IP - Mirror'!N31</f>
        <v>7.8000000000000007</v>
      </c>
      <c r="H31" s="163">
        <f>'DCB - IP - Mirror'!O31</f>
        <v>7.2</v>
      </c>
      <c r="J31" s="66"/>
    </row>
    <row r="32" spans="1:10" ht="45" customHeight="1" x14ac:dyDescent="0.25">
      <c r="A32" t="str">
        <f>'DCB - IP - Mirror'!C32</f>
        <v>DCB_3_alpha_a_P/N</v>
      </c>
      <c r="B32" s="163" t="str">
        <f t="shared" si="0"/>
        <v>DCB_3_alpha_a</v>
      </c>
      <c r="C32" s="163" t="str">
        <f>'DCB - IP - Mirror'!E32</f>
        <v>P24 - 2/10</v>
      </c>
      <c r="D32" t="str">
        <f>'DCB - IP - Mirror'!F32</f>
        <v>58 - J13 - 8/7</v>
      </c>
      <c r="E32" t="str">
        <f>'DCB - IP - Mirror'!L32</f>
        <v>3b</v>
      </c>
      <c r="F32" s="163" t="str">
        <f t="shared" si="1"/>
        <v>58 - J13 - 8/7   3b</v>
      </c>
      <c r="G32" s="163">
        <f>'DCB - IP - Mirror'!N32</f>
        <v>7.8000000000000007</v>
      </c>
      <c r="H32" s="163">
        <f>'DCB - IP - Mirror'!O32</f>
        <v>7.2</v>
      </c>
      <c r="J32" s="66"/>
    </row>
    <row r="33" spans="1:10" ht="45" customHeight="1" x14ac:dyDescent="0.25">
      <c r="A33" t="str">
        <f>'DCB - IP - Mirror'!C33</f>
        <v>DCB_5_alpha_a_P/N_S</v>
      </c>
      <c r="B33" s="163" t="str">
        <f t="shared" si="0"/>
        <v>DCB_5_alpha_a_S</v>
      </c>
      <c r="C33" s="163" t="str">
        <f>'DCB - IP - Mirror'!E33</f>
        <v>P24 - 3/11</v>
      </c>
      <c r="D33" t="str">
        <f>'DCB - IP - Mirror'!F33</f>
        <v>59 - J12 - 6/5</v>
      </c>
      <c r="E33" t="str">
        <f>'DCB - IP - Mirror'!L33</f>
        <v>3b</v>
      </c>
      <c r="F33" s="163" t="str">
        <f t="shared" si="1"/>
        <v>59 - J12 - 6/5   3b</v>
      </c>
      <c r="G33" s="163">
        <f>'DCB - IP - Mirror'!N33</f>
        <v>7.8000000000000007</v>
      </c>
      <c r="H33" s="163">
        <f>'DCB - IP - Mirror'!O33</f>
        <v>7.2</v>
      </c>
      <c r="J33" s="66"/>
    </row>
    <row r="34" spans="1:10" ht="45" customHeight="1" x14ac:dyDescent="0.25">
      <c r="A34" t="str">
        <f>'DCB - IP - Mirror'!C34</f>
        <v>DCB_4_5_alpha_a_25_P/N</v>
      </c>
      <c r="B34" s="163" t="str">
        <f t="shared" si="0"/>
        <v>DCB_4_5_alpha_a_25</v>
      </c>
      <c r="C34" s="163" t="str">
        <f>'DCB - IP - Mirror'!E34</f>
        <v>P24 - 4/12</v>
      </c>
      <c r="D34" t="str">
        <f>'DCB - IP - Mirror'!F34</f>
        <v>2.5V: 65 - J13 - 4/3</v>
      </c>
      <c r="E34" t="str">
        <f>'DCB - IP - Mirror'!L34</f>
        <v>3b</v>
      </c>
      <c r="F34" s="163" t="str">
        <f t="shared" si="1"/>
        <v xml:space="preserve"> 65 - J13 - 4/3   3b</v>
      </c>
      <c r="G34" s="163">
        <f>'DCB - IP - Mirror'!N34</f>
        <v>7.8000000000000007</v>
      </c>
      <c r="H34" s="163">
        <f>'DCB - IP - Mirror'!O34</f>
        <v>7.2</v>
      </c>
      <c r="J34" s="66"/>
    </row>
    <row r="35" spans="1:10" ht="45" customHeight="1" x14ac:dyDescent="0.25">
      <c r="A35" t="str">
        <f>'DCB - IP - Mirror'!C35</f>
        <v>DCB_5_alpha_a_P/N</v>
      </c>
      <c r="B35" s="163" t="str">
        <f t="shared" si="0"/>
        <v>DCB_5_alpha_a</v>
      </c>
      <c r="C35" s="163" t="str">
        <f>'DCB - IP - Mirror'!E35</f>
        <v>P24 - 5/13</v>
      </c>
      <c r="D35" t="str">
        <f>'DCB - IP - Mirror'!F35</f>
        <v>59 - J12 - 8/7</v>
      </c>
      <c r="E35" t="str">
        <f>'DCB - IP - Mirror'!L35</f>
        <v>3b</v>
      </c>
      <c r="F35" s="163" t="str">
        <f t="shared" si="1"/>
        <v>59 - J12 - 8/7   3b</v>
      </c>
      <c r="G35" s="163">
        <f>'DCB - IP - Mirror'!N35</f>
        <v>7.8000000000000007</v>
      </c>
      <c r="H35" s="163">
        <f>'DCB - IP - Mirror'!O35</f>
        <v>7.2</v>
      </c>
      <c r="J35" s="66"/>
    </row>
    <row r="36" spans="1:10" ht="45" customHeight="1" x14ac:dyDescent="0.25">
      <c r="A36" t="str">
        <f>'DCB - IP - Mirror'!C36</f>
        <v>DCB_3_alpha_a_P/N_S</v>
      </c>
      <c r="B36" s="163" t="str">
        <f t="shared" si="0"/>
        <v>DCB_3_alpha_a_S</v>
      </c>
      <c r="C36" s="163" t="str">
        <f>'DCB - IP - Mirror'!E36</f>
        <v>P24 - 6/14</v>
      </c>
      <c r="D36" t="str">
        <f>'DCB - IP - Mirror'!F36</f>
        <v>58 - J13 - 6/5</v>
      </c>
      <c r="E36" t="str">
        <f>'DCB - IP - Mirror'!L36</f>
        <v>3b</v>
      </c>
      <c r="F36" s="163" t="str">
        <f t="shared" si="1"/>
        <v>58 - J13 - 6/5   3b</v>
      </c>
      <c r="G36" s="163">
        <f>'DCB - IP - Mirror'!N36</f>
        <v>7.8000000000000007</v>
      </c>
      <c r="H36" s="163">
        <f>'DCB - IP - Mirror'!O36</f>
        <v>7.2</v>
      </c>
      <c r="J36" s="66"/>
    </row>
    <row r="37" spans="1:10" ht="45" customHeight="1" x14ac:dyDescent="0.25">
      <c r="A37" t="str">
        <f>'DCB - IP - Mirror'!C37</f>
        <v>DCB_2_alpha_a_P/N</v>
      </c>
      <c r="B37" s="163" t="str">
        <f t="shared" si="0"/>
        <v>DCB_2_alpha_a</v>
      </c>
      <c r="C37" s="163" t="str">
        <f>'DCB - IP - Mirror'!E37</f>
        <v>P24 - 7/15</v>
      </c>
      <c r="D37" t="str">
        <f>'DCB - IP - Mirror'!F37</f>
        <v>58 - J12 - 8/7</v>
      </c>
      <c r="E37" t="str">
        <f>'DCB - IP - Mirror'!L37</f>
        <v>3b</v>
      </c>
      <c r="F37" s="163" t="str">
        <f t="shared" si="1"/>
        <v>58 - J12 - 8/7   3b</v>
      </c>
      <c r="G37" s="163">
        <f>'DCB - IP - Mirror'!N37</f>
        <v>7.8000000000000007</v>
      </c>
      <c r="H37" s="163">
        <f>'DCB - IP - Mirror'!O37</f>
        <v>7.2</v>
      </c>
      <c r="J37" s="66"/>
    </row>
    <row r="38" spans="1:10" ht="45" customHeight="1" x14ac:dyDescent="0.25">
      <c r="A38" t="str">
        <f>'DCB - IP - Mirror'!C38</f>
        <v>DCB_2_alpha_a_P/N_S</v>
      </c>
      <c r="B38" s="163" t="str">
        <f t="shared" si="0"/>
        <v>DCB_2_alpha_a_S</v>
      </c>
      <c r="C38" s="163" t="str">
        <f>'DCB - IP - Mirror'!E38</f>
        <v>P24 - 8/16</v>
      </c>
      <c r="D38" t="str">
        <f>'DCB - IP - Mirror'!F38</f>
        <v>58 - J12 - 6/5</v>
      </c>
      <c r="E38" t="str">
        <f>'DCB - IP - Mirror'!L38</f>
        <v>3b</v>
      </c>
      <c r="F38" s="163" t="str">
        <f t="shared" si="1"/>
        <v>58 - J12 - 6/5   3b</v>
      </c>
      <c r="G38" s="163">
        <f>'DCB - IP - Mirror'!N38</f>
        <v>7.8000000000000007</v>
      </c>
      <c r="H38" s="163">
        <f>'DCB - IP - Mirror'!O38</f>
        <v>7.2</v>
      </c>
      <c r="J38" s="66"/>
    </row>
    <row r="39" spans="1:10" ht="14.25" customHeight="1" x14ac:dyDescent="0.25"/>
    <row r="40" spans="1:10" ht="45" customHeight="1" x14ac:dyDescent="0.25">
      <c r="A40" t="str">
        <f>'DCB - IP - Mirror'!C40</f>
        <v>DCB_7_beta_a_P/N</v>
      </c>
      <c r="B40" s="163" t="str">
        <f t="shared" si="0"/>
        <v>DCB_7_beta_a</v>
      </c>
      <c r="C40" s="163" t="str">
        <f>'DCB - IP - Mirror'!E40</f>
        <v>P26 - 1/9</v>
      </c>
      <c r="D40" t="str">
        <f>'DCB - IP - Mirror'!F40</f>
        <v>62 - J13 - 8/7</v>
      </c>
      <c r="E40" t="str">
        <f>'DCB - IP - Mirror'!L40</f>
        <v>3b</v>
      </c>
      <c r="F40" s="163" t="str">
        <f t="shared" si="1"/>
        <v>62 - J13 - 8/7   3b</v>
      </c>
      <c r="G40" s="163">
        <f>'DCB - IP - Mirror'!N40</f>
        <v>7.8000000000000007</v>
      </c>
      <c r="H40" s="163">
        <f>'DCB - IP - Mirror'!O40</f>
        <v>7.2</v>
      </c>
      <c r="J40" s="66"/>
    </row>
    <row r="41" spans="1:10" ht="45" customHeight="1" x14ac:dyDescent="0.25">
      <c r="A41" t="str">
        <f>'DCB - IP - Mirror'!C41</f>
        <v>DCB_7_beta_a_P/N_S</v>
      </c>
      <c r="B41" s="163" t="str">
        <f t="shared" si="0"/>
        <v>DCB_7_beta_a_S</v>
      </c>
      <c r="C41" s="163" t="str">
        <f>'DCB - IP - Mirror'!E41</f>
        <v>P26 - 2/10</v>
      </c>
      <c r="D41" t="str">
        <f>'DCB - IP - Mirror'!F41</f>
        <v>62 - J13 - 6/5</v>
      </c>
      <c r="E41" t="str">
        <f>'DCB - IP - Mirror'!L41</f>
        <v>3b</v>
      </c>
      <c r="F41" s="163" t="str">
        <f t="shared" si="1"/>
        <v>62 - J13 - 6/5   3b</v>
      </c>
      <c r="G41" s="163">
        <f>'DCB - IP - Mirror'!N41</f>
        <v>7.8000000000000007</v>
      </c>
      <c r="H41" s="163">
        <f>'DCB - IP - Mirror'!O41</f>
        <v>7.2</v>
      </c>
      <c r="J41" s="66"/>
    </row>
    <row r="42" spans="1:10" ht="45" customHeight="1" x14ac:dyDescent="0.25">
      <c r="A42" t="str">
        <f>'DCB - IP - Mirror'!C42</f>
        <v>DCB_6_7_beta_a_25_P/N</v>
      </c>
      <c r="B42" s="163" t="str">
        <f t="shared" si="0"/>
        <v>DCB_6_7_beta_a_25</v>
      </c>
      <c r="C42" s="163" t="str">
        <f>'DCB - IP - Mirror'!E42</f>
        <v>P26 - 3/11</v>
      </c>
      <c r="D42" t="str">
        <f>'DCB - IP - Mirror'!F42</f>
        <v>2.5V: 66 - J13 - 8/7</v>
      </c>
      <c r="E42" t="str">
        <f>'DCB - IP - Mirror'!L42</f>
        <v>3b</v>
      </c>
      <c r="F42" s="163" t="str">
        <f t="shared" si="1"/>
        <v xml:space="preserve"> 66 - J13 - 8/7   3b</v>
      </c>
      <c r="G42" s="163">
        <f>'DCB - IP - Mirror'!N42</f>
        <v>7.8000000000000007</v>
      </c>
      <c r="H42" s="163">
        <f>'DCB - IP - Mirror'!O42</f>
        <v>7.2</v>
      </c>
      <c r="J42" s="66"/>
    </row>
    <row r="43" spans="1:10" ht="45" customHeight="1" x14ac:dyDescent="0.25">
      <c r="A43" t="str">
        <f>'DCB - IP - Mirror'!C43</f>
        <v>DCB_8_beta_a_P/N</v>
      </c>
      <c r="B43" s="163" t="str">
        <f t="shared" si="0"/>
        <v>DCB_8_beta_a</v>
      </c>
      <c r="C43" s="163" t="str">
        <f>'DCB - IP - Mirror'!E43</f>
        <v>P26 - 4/12</v>
      </c>
      <c r="D43" t="str">
        <f>'DCB - IP - Mirror'!F43</f>
        <v>60 - J13 - 4/3</v>
      </c>
      <c r="E43" t="str">
        <f>'DCB - IP - Mirror'!L43</f>
        <v>3b</v>
      </c>
      <c r="F43" s="163" t="str">
        <f t="shared" si="1"/>
        <v>60 - J13 - 4/3   3b</v>
      </c>
      <c r="G43" s="163">
        <f>'DCB - IP - Mirror'!N43</f>
        <v>7.8000000000000007</v>
      </c>
      <c r="H43" s="163">
        <f>'DCB - IP - Mirror'!O43</f>
        <v>7.2</v>
      </c>
      <c r="J43" s="66"/>
    </row>
    <row r="44" spans="1:10" ht="45" customHeight="1" x14ac:dyDescent="0.25">
      <c r="A44" t="str">
        <f>'DCB - IP - Mirror'!C44</f>
        <v>DCB_8_beta_a_P/N_S</v>
      </c>
      <c r="B44" s="163" t="str">
        <f t="shared" si="0"/>
        <v>DCB_8_beta_a_S</v>
      </c>
      <c r="C44" s="163" t="str">
        <f>'DCB - IP - Mirror'!E44</f>
        <v>P26 - 5/13</v>
      </c>
      <c r="D44" t="str">
        <f>'DCB - IP - Mirror'!F44</f>
        <v>60 - J13 - 2/1</v>
      </c>
      <c r="E44" t="str">
        <f>'DCB - IP - Mirror'!L44</f>
        <v>3b</v>
      </c>
      <c r="F44" s="163" t="str">
        <f t="shared" si="1"/>
        <v>60 - J13 - 2/1   3b</v>
      </c>
      <c r="G44" s="163">
        <f>'DCB - IP - Mirror'!N44</f>
        <v>7.8000000000000007</v>
      </c>
      <c r="H44" s="163">
        <f>'DCB - IP - Mirror'!O44</f>
        <v>7.2</v>
      </c>
      <c r="J44" s="66"/>
    </row>
    <row r="45" spans="1:10" ht="45" customHeight="1" x14ac:dyDescent="0.25">
      <c r="A45" t="str">
        <f>'DCB - IP - Mirror'!C45</f>
        <v>DCB_10_11_beta_a_25_P/N</v>
      </c>
      <c r="B45" s="163" t="str">
        <f t="shared" si="0"/>
        <v>DCB_10_11_beta_a_25</v>
      </c>
      <c r="C45" s="163" t="str">
        <f>'DCB - IP - Mirror'!E45</f>
        <v>P26 - 6/14</v>
      </c>
      <c r="D45" t="str">
        <f>'DCB - IP - Mirror'!F45</f>
        <v>2.5V: 66 - J12 - 6/5</v>
      </c>
      <c r="E45" t="str">
        <f>'DCB - IP - Mirror'!L45</f>
        <v>3b</v>
      </c>
      <c r="F45" s="163" t="str">
        <f t="shared" si="1"/>
        <v xml:space="preserve"> 66 - J12 - 6/5   3b</v>
      </c>
      <c r="G45" s="163">
        <f>'DCB - IP - Mirror'!N45</f>
        <v>7.8000000000000007</v>
      </c>
      <c r="H45" s="163">
        <f>'DCB - IP - Mirror'!O45</f>
        <v>7.2</v>
      </c>
      <c r="J45" s="66"/>
    </row>
    <row r="46" spans="1:10" ht="45" customHeight="1" x14ac:dyDescent="0.25">
      <c r="A46" t="str">
        <f>'DCB - IP - Mirror'!C46</f>
        <v>DCB_11_beta_a_P/N</v>
      </c>
      <c r="B46" s="163" t="str">
        <f t="shared" si="0"/>
        <v>DCB_11_beta_a</v>
      </c>
      <c r="C46" s="163" t="str">
        <f>'DCB - IP - Mirror'!E46</f>
        <v>P26 - 7/15</v>
      </c>
      <c r="D46" t="str">
        <f>'DCB - IP - Mirror'!F46</f>
        <v>61 - J13 - 4/3</v>
      </c>
      <c r="E46" t="str">
        <f>'DCB - IP - Mirror'!L46</f>
        <v>3b</v>
      </c>
      <c r="F46" s="163" t="str">
        <f t="shared" si="1"/>
        <v>61 - J13 - 4/3   3b</v>
      </c>
      <c r="G46" s="163">
        <f>'DCB - IP - Mirror'!N46</f>
        <v>7.8000000000000007</v>
      </c>
      <c r="H46" s="163">
        <f>'DCB - IP - Mirror'!O46</f>
        <v>7.2</v>
      </c>
      <c r="J46" s="66"/>
    </row>
    <row r="47" spans="1:10" ht="15" customHeight="1" x14ac:dyDescent="0.25"/>
    <row r="48" spans="1:10" ht="11.25" customHeight="1" x14ac:dyDescent="0.25"/>
    <row r="49" spans="1:10" ht="45" customHeight="1" x14ac:dyDescent="0.25">
      <c r="A49" t="str">
        <f>'DCB - IP - Mirror'!C49</f>
        <v>DCB_0_beta_a_P/N</v>
      </c>
      <c r="B49" s="163" t="str">
        <f t="shared" si="0"/>
        <v>DCB_0_beta_a</v>
      </c>
      <c r="C49" s="163" t="str">
        <f>'DCB - IP - Mirror'!E49</f>
        <v>P27 - 1/9</v>
      </c>
      <c r="D49" t="str">
        <f>'DCB - IP - Mirror'!F49</f>
        <v>60 - J12 - 4/3</v>
      </c>
      <c r="E49" t="str">
        <f>'DCB - IP - Mirror'!L49</f>
        <v>3b</v>
      </c>
      <c r="F49" s="163" t="str">
        <f t="shared" si="1"/>
        <v>60 - J12 - 4/3   3b</v>
      </c>
      <c r="G49" s="163">
        <f>'DCB - IP - Mirror'!N49</f>
        <v>7.8000000000000007</v>
      </c>
      <c r="H49" s="163">
        <f>'DCB - IP - Mirror'!O49</f>
        <v>7.2</v>
      </c>
      <c r="J49" s="66"/>
    </row>
    <row r="50" spans="1:10" ht="45" customHeight="1" x14ac:dyDescent="0.25">
      <c r="A50" t="str">
        <f>'DCB - IP - Mirror'!C50</f>
        <v>DCB_1_beta_a_P/N_S</v>
      </c>
      <c r="B50" s="163" t="str">
        <f t="shared" si="0"/>
        <v>DCB_1_beta_a_S</v>
      </c>
      <c r="C50" s="163" t="str">
        <f>'DCB - IP - Mirror'!E50</f>
        <v>P27 - 2/10</v>
      </c>
      <c r="D50" t="str">
        <f>'DCB - IP - Mirror'!F50</f>
        <v>60 - J12 - 6/5</v>
      </c>
      <c r="E50" t="str">
        <f>'DCB - IP - Mirror'!L50</f>
        <v>3b</v>
      </c>
      <c r="F50" s="163" t="str">
        <f t="shared" si="1"/>
        <v>60 - J12 - 6/5   3b</v>
      </c>
      <c r="G50" s="163">
        <f>'DCB - IP - Mirror'!N50</f>
        <v>7.8000000000000007</v>
      </c>
      <c r="H50" s="163">
        <f>'DCB - IP - Mirror'!O50</f>
        <v>7.2</v>
      </c>
      <c r="J50" s="66"/>
    </row>
    <row r="51" spans="1:10" ht="45" customHeight="1" x14ac:dyDescent="0.25">
      <c r="A51" t="str">
        <f>'DCB - IP - Mirror'!C51</f>
        <v>DCB_1_beta_a_P/N</v>
      </c>
      <c r="B51" s="163" t="str">
        <f t="shared" si="0"/>
        <v>DCB_1_beta_a</v>
      </c>
      <c r="C51" s="163" t="str">
        <f>'DCB - IP - Mirror'!E51</f>
        <v>P27 - 3/11</v>
      </c>
      <c r="D51" t="str">
        <f>'DCB - IP - Mirror'!F51</f>
        <v>60 - J12 - 8/7</v>
      </c>
      <c r="E51" t="str">
        <f>'DCB - IP - Mirror'!L51</f>
        <v>3b</v>
      </c>
      <c r="F51" s="163" t="str">
        <f t="shared" si="1"/>
        <v>60 - J12 - 8/7   3b</v>
      </c>
      <c r="G51" s="163">
        <f>'DCB - IP - Mirror'!N51</f>
        <v>7.8000000000000007</v>
      </c>
      <c r="H51" s="163">
        <f>'DCB - IP - Mirror'!O51</f>
        <v>7.2</v>
      </c>
      <c r="J51" s="66"/>
    </row>
    <row r="52" spans="1:10" ht="45" customHeight="1" x14ac:dyDescent="0.25">
      <c r="A52" t="str">
        <f>'DCB - IP - Mirror'!C52</f>
        <v>DCB_4_beta_a_P/N</v>
      </c>
      <c r="B52" s="163" t="str">
        <f t="shared" si="0"/>
        <v>DCB_4_beta_a</v>
      </c>
      <c r="C52" s="163" t="str">
        <f>'DCB - IP - Mirror'!E52</f>
        <v>P27 - 4/12</v>
      </c>
      <c r="D52" t="str">
        <f>'DCB - IP - Mirror'!F52</f>
        <v>62 - J12 - 4/3</v>
      </c>
      <c r="E52" t="str">
        <f>'DCB - IP - Mirror'!L52</f>
        <v>3b</v>
      </c>
      <c r="F52" s="163" t="str">
        <f t="shared" si="1"/>
        <v>62 - J12 - 4/3   3b</v>
      </c>
      <c r="G52" s="163">
        <f>'DCB - IP - Mirror'!N52</f>
        <v>7.8000000000000007</v>
      </c>
      <c r="H52" s="163">
        <f>'DCB - IP - Mirror'!O52</f>
        <v>7.2</v>
      </c>
      <c r="J52" s="66"/>
    </row>
    <row r="53" spans="1:10" ht="45" customHeight="1" x14ac:dyDescent="0.25">
      <c r="A53" t="str">
        <f>'DCB - IP - Mirror'!C53</f>
        <v>DCB_4_beta_a_P/N_S</v>
      </c>
      <c r="B53" s="163" t="str">
        <f t="shared" si="0"/>
        <v>DCB_4_beta_a_S</v>
      </c>
      <c r="C53" s="163" t="str">
        <f>'DCB - IP - Mirror'!E53</f>
        <v>P27 - 5/13</v>
      </c>
      <c r="D53" t="str">
        <f>'DCB - IP - Mirror'!F53</f>
        <v>62 - J12 - 2/1</v>
      </c>
      <c r="E53" t="str">
        <f>'DCB - IP - Mirror'!L53</f>
        <v>3b</v>
      </c>
      <c r="F53" s="163" t="str">
        <f t="shared" si="1"/>
        <v>62 - J12 - 2/1   3b</v>
      </c>
      <c r="G53" s="163">
        <f>'DCB - IP - Mirror'!N53</f>
        <v>7.8000000000000007</v>
      </c>
      <c r="H53" s="163">
        <f>'DCB - IP - Mirror'!O53</f>
        <v>7.2</v>
      </c>
      <c r="J53" s="66"/>
    </row>
    <row r="54" spans="1:10" ht="45" customHeight="1" x14ac:dyDescent="0.25">
      <c r="A54" t="str">
        <f>'DCB - IP - Mirror'!C54</f>
        <v>DCB_0_beta_a_P/N_S</v>
      </c>
      <c r="B54" s="163" t="str">
        <f t="shared" si="0"/>
        <v>DCB_0_beta_a_S</v>
      </c>
      <c r="C54" s="163" t="str">
        <f>'DCB - IP - Mirror'!E54</f>
        <v>P27 - 6/14</v>
      </c>
      <c r="D54" t="str">
        <f>'DCB - IP - Mirror'!F54</f>
        <v>60 - J12 - 2/1</v>
      </c>
      <c r="E54" t="str">
        <f>'DCB - IP - Mirror'!L54</f>
        <v>3b</v>
      </c>
      <c r="F54" s="163" t="str">
        <f t="shared" si="1"/>
        <v>60 - J12 - 2/1   3b</v>
      </c>
      <c r="G54" s="163">
        <f>'DCB - IP - Mirror'!N54</f>
        <v>7.8000000000000007</v>
      </c>
      <c r="H54" s="163">
        <f>'DCB - IP - Mirror'!O54</f>
        <v>7.2</v>
      </c>
      <c r="J54" s="66"/>
    </row>
    <row r="57" spans="1:10" ht="18.75" customHeight="1" x14ac:dyDescent="0.25"/>
    <row r="58" spans="1:10" ht="45" customHeight="1" x14ac:dyDescent="0.25">
      <c r="A58" t="str">
        <f>'DCB - IP - Mirror'!C58</f>
        <v>DCB_6_beta_a_P/N_S</v>
      </c>
      <c r="B58" s="163" t="str">
        <f t="shared" si="0"/>
        <v>DCB_6_beta_a_S</v>
      </c>
      <c r="C58" s="163" t="str">
        <f>'DCB - IP - Mirror'!E58</f>
        <v>P29 - 1/9</v>
      </c>
      <c r="D58" t="str">
        <f>'DCB - IP - Mirror'!F58</f>
        <v>62 - J13 - 2/1</v>
      </c>
      <c r="E58" t="str">
        <f>'DCB - IP - Mirror'!L58</f>
        <v>3b</v>
      </c>
      <c r="F58" s="163" t="str">
        <f t="shared" si="1"/>
        <v>62 - J13 - 2/1   3b</v>
      </c>
      <c r="G58" s="163">
        <f>'DCB - IP - Mirror'!N58</f>
        <v>7.8000000000000007</v>
      </c>
      <c r="H58" s="163">
        <f>'DCB - IP - Mirror'!O58</f>
        <v>7.2</v>
      </c>
      <c r="J58" s="66"/>
    </row>
    <row r="59" spans="1:10" ht="45" customHeight="1" x14ac:dyDescent="0.25">
      <c r="A59" t="str">
        <f>'DCB - IP - Mirror'!C59</f>
        <v>DCB_6_beta_a_P/N</v>
      </c>
      <c r="B59" s="163" t="str">
        <f t="shared" si="0"/>
        <v>DCB_6_beta_a</v>
      </c>
      <c r="C59" s="163" t="str">
        <f>'DCB - IP - Mirror'!E59</f>
        <v>P29 - 2/10</v>
      </c>
      <c r="D59" t="str">
        <f>'DCB - IP - Mirror'!F59</f>
        <v>62 - J13 - 4/3</v>
      </c>
      <c r="E59" t="str">
        <f>'DCB - IP - Mirror'!L59</f>
        <v>3b</v>
      </c>
      <c r="F59" s="163" t="str">
        <f t="shared" si="1"/>
        <v>62 - J13 - 4/3   3b</v>
      </c>
      <c r="G59" s="163">
        <f>'DCB - IP - Mirror'!N59</f>
        <v>7.8000000000000007</v>
      </c>
      <c r="H59" s="163">
        <f>'DCB - IP - Mirror'!O59</f>
        <v>7.2</v>
      </c>
      <c r="J59" s="66"/>
    </row>
    <row r="60" spans="1:10" ht="45" customHeight="1" x14ac:dyDescent="0.25">
      <c r="A60" t="str">
        <f>'DCB - IP - Mirror'!C60</f>
        <v>DCB_9_beta_a_P/N_S</v>
      </c>
      <c r="B60" s="163" t="str">
        <f t="shared" si="0"/>
        <v>DCB_9_beta_a_S</v>
      </c>
      <c r="C60" s="163" t="str">
        <f>'DCB - IP - Mirror'!E60</f>
        <v>P29 - 3/11</v>
      </c>
      <c r="D60" t="str">
        <f>'DCB - IP - Mirror'!F60</f>
        <v>60 - J13 - 6/5</v>
      </c>
      <c r="E60" t="str">
        <f>'DCB - IP - Mirror'!L60</f>
        <v>3b</v>
      </c>
      <c r="F60" s="163" t="str">
        <f t="shared" si="1"/>
        <v>60 - J13 - 6/5   3b</v>
      </c>
      <c r="G60" s="163">
        <f>'DCB - IP - Mirror'!N60</f>
        <v>7.8000000000000007</v>
      </c>
      <c r="H60" s="163">
        <f>'DCB - IP - Mirror'!O60</f>
        <v>7.2</v>
      </c>
      <c r="J60" s="66"/>
    </row>
    <row r="61" spans="1:10" ht="45" customHeight="1" x14ac:dyDescent="0.25">
      <c r="A61" t="str">
        <f>'DCB - IP - Mirror'!C61</f>
        <v>DCB_8_9_beta_a_25_P/N</v>
      </c>
      <c r="B61" s="163" t="str">
        <f t="shared" si="0"/>
        <v>DCB_8_9_beta_a_25</v>
      </c>
      <c r="C61" s="163" t="str">
        <f>'DCB - IP - Mirror'!E61</f>
        <v>P29 - 4/12</v>
      </c>
      <c r="D61" t="str">
        <f>'DCB - IP - Mirror'!F61</f>
        <v>2.5V: 66 - J13 - 6/5</v>
      </c>
      <c r="E61" t="str">
        <f>'DCB - IP - Mirror'!L61</f>
        <v>3b</v>
      </c>
      <c r="F61" s="163" t="str">
        <f t="shared" si="1"/>
        <v xml:space="preserve"> 66 - J13 - 6/5   3b</v>
      </c>
      <c r="G61" s="163">
        <f>'DCB - IP - Mirror'!N61</f>
        <v>7.8000000000000007</v>
      </c>
      <c r="H61" s="163">
        <f>'DCB - IP - Mirror'!O61</f>
        <v>7.2</v>
      </c>
      <c r="J61" s="66"/>
    </row>
    <row r="62" spans="1:10" ht="45" customHeight="1" x14ac:dyDescent="0.25">
      <c r="A62" t="str">
        <f>'DCB - IP - Mirror'!C62</f>
        <v>DCB_9_beta_a_P/N</v>
      </c>
      <c r="B62" s="163" t="str">
        <f t="shared" si="0"/>
        <v>DCB_9_beta_a</v>
      </c>
      <c r="C62" s="163" t="str">
        <f>'DCB - IP - Mirror'!E62</f>
        <v>P29 - 5/13</v>
      </c>
      <c r="D62" t="str">
        <f>'DCB - IP - Mirror'!F62</f>
        <v>60 - J13 - 8/7</v>
      </c>
      <c r="E62" t="str">
        <f>'DCB - IP - Mirror'!L62</f>
        <v>3b</v>
      </c>
      <c r="F62" s="163" t="str">
        <f t="shared" si="1"/>
        <v>60 - J13 - 8/7   3b</v>
      </c>
      <c r="G62" s="163">
        <f>'DCB - IP - Mirror'!N62</f>
        <v>7.8000000000000007</v>
      </c>
      <c r="H62" s="163">
        <f>'DCB - IP - Mirror'!O62</f>
        <v>7.2</v>
      </c>
      <c r="J62" s="66"/>
    </row>
    <row r="63" spans="1:10" ht="45" customHeight="1" x14ac:dyDescent="0.25">
      <c r="A63" t="str">
        <f>'DCB - IP - Mirror'!C63</f>
        <v>DCB_10_beta_a_P/N_S</v>
      </c>
      <c r="B63" s="163" t="str">
        <f t="shared" si="0"/>
        <v>DCB_10_beta_a_S</v>
      </c>
      <c r="C63" s="163" t="str">
        <f>'DCB - IP - Mirror'!E63</f>
        <v>P29 - 6/14</v>
      </c>
      <c r="D63" t="str">
        <f>'DCB - IP - Mirror'!F63</f>
        <v>61 - J12 - 2/1</v>
      </c>
      <c r="E63" t="str">
        <f>'DCB - IP - Mirror'!L63</f>
        <v>3b</v>
      </c>
      <c r="F63" s="163" t="str">
        <f t="shared" si="1"/>
        <v>61 - J12 - 2/1   3b</v>
      </c>
      <c r="G63" s="163">
        <f>'DCB - IP - Mirror'!N63</f>
        <v>7.8000000000000007</v>
      </c>
      <c r="H63" s="163">
        <f>'DCB - IP - Mirror'!O63</f>
        <v>7.2</v>
      </c>
      <c r="J63" s="66"/>
    </row>
    <row r="64" spans="1:10" ht="45" customHeight="1" x14ac:dyDescent="0.25">
      <c r="A64" t="str">
        <f>'DCB - IP - Mirror'!C64</f>
        <v>DCB_10_beta_a_P/N</v>
      </c>
      <c r="B64" s="163" t="str">
        <f t="shared" si="0"/>
        <v>DCB_10_beta_a</v>
      </c>
      <c r="C64" s="163" t="str">
        <f>'DCB - IP - Mirror'!E64</f>
        <v>P29 - 7/15</v>
      </c>
      <c r="D64" t="str">
        <f>'DCB - IP - Mirror'!F64</f>
        <v>61 - J12 - 4/3</v>
      </c>
      <c r="E64" t="str">
        <f>'DCB - IP - Mirror'!L64</f>
        <v>3b</v>
      </c>
      <c r="F64" s="163" t="str">
        <f t="shared" si="1"/>
        <v>61 - J12 - 4/3   3b</v>
      </c>
      <c r="G64" s="163">
        <f>'DCB - IP - Mirror'!N64</f>
        <v>7.8000000000000007</v>
      </c>
      <c r="H64" s="163">
        <f>'DCB - IP - Mirror'!O64</f>
        <v>7.2</v>
      </c>
      <c r="J64" s="66"/>
    </row>
    <row r="65" spans="1:12" ht="45" customHeight="1" x14ac:dyDescent="0.25">
      <c r="A65" t="str">
        <f>'DCB - IP - Mirror'!C65</f>
        <v>DCB_11_beta_a_P/N_S</v>
      </c>
      <c r="B65" s="163" t="str">
        <f t="shared" si="0"/>
        <v>DCB_11_beta_a_S</v>
      </c>
      <c r="C65" s="163" t="str">
        <f>'DCB - IP - Mirror'!E65</f>
        <v>P29 - 8/16</v>
      </c>
      <c r="D65" t="str">
        <f>'DCB - IP - Mirror'!F65</f>
        <v>61 - J13 - 2/1</v>
      </c>
      <c r="E65" t="str">
        <f>'DCB - IP - Mirror'!L65</f>
        <v>3b</v>
      </c>
      <c r="F65" s="163" t="str">
        <f t="shared" si="1"/>
        <v>61 - J13 - 2/1   3b</v>
      </c>
      <c r="G65" s="163">
        <f>'DCB - IP - Mirror'!N65</f>
        <v>7.8000000000000007</v>
      </c>
      <c r="H65" s="163">
        <f>'DCB - IP - Mirror'!O65</f>
        <v>7.2</v>
      </c>
      <c r="J65" s="66"/>
    </row>
    <row r="66" spans="1:12" ht="20.25" customHeight="1" x14ac:dyDescent="0.25"/>
    <row r="67" spans="1:12" ht="45" customHeight="1" x14ac:dyDescent="0.25">
      <c r="A67" t="str">
        <f>'DCB - IP - Mirror'!C67</f>
        <v>DCB_0_1_beta_a_25_P/N</v>
      </c>
      <c r="B67" s="163" t="str">
        <f t="shared" si="0"/>
        <v>DCB_0_1_beta_a_25</v>
      </c>
      <c r="C67" s="163" t="str">
        <f>'DCB - IP - Mirror'!E67</f>
        <v>P30 - 1/9</v>
      </c>
      <c r="D67" t="str">
        <f>'DCB - IP - Mirror'!F67</f>
        <v>2.5V: 66 - J13 - 2/1</v>
      </c>
      <c r="E67" t="str">
        <f>'DCB - IP - Mirror'!L67</f>
        <v>3b</v>
      </c>
      <c r="F67" s="163" t="str">
        <f t="shared" si="1"/>
        <v xml:space="preserve"> 66 - J13 - 2/1   3b</v>
      </c>
      <c r="G67" s="163">
        <f>'DCB - IP - Mirror'!N67</f>
        <v>7.8000000000000007</v>
      </c>
      <c r="H67" s="163">
        <f>'DCB - IP - Mirror'!O67</f>
        <v>7.2</v>
      </c>
      <c r="J67" s="66"/>
    </row>
    <row r="68" spans="1:12" ht="15" customHeight="1" x14ac:dyDescent="0.25">
      <c r="J68" s="66"/>
    </row>
    <row r="69" spans="1:12" ht="45" customHeight="1" x14ac:dyDescent="0.25">
      <c r="A69" t="str">
        <f>'DCB - IP - Mirror'!C69</f>
        <v>DCB_5_beta_a_P/N_S</v>
      </c>
      <c r="B69" s="163" t="str">
        <f t="shared" ref="B69:B107" si="2">IF(ISNUMBER(SEARCH("_P/N",A69)),SUBSTITUTE(A69,"_P/N",""),"")</f>
        <v>DCB_5_beta_a_S</v>
      </c>
      <c r="C69" s="163" t="str">
        <f>'DCB - IP - Mirror'!E69</f>
        <v>P30 - 3/11</v>
      </c>
      <c r="D69" t="str">
        <f>'DCB - IP - Mirror'!F69</f>
        <v>62 - J12 - 6/5</v>
      </c>
      <c r="E69" t="str">
        <f>'DCB - IP - Mirror'!L69</f>
        <v>3b</v>
      </c>
      <c r="F69" s="163" t="str">
        <f t="shared" ref="F69:F107" si="3">CONCATENATE(IF(ISNUMBER(SEARCH("2.5V:",D69)),SUBSTITUTE(D69,"2.5V:",""),D69),"   ",E69)</f>
        <v>62 - J12 - 6/5   3b</v>
      </c>
      <c r="G69" s="163">
        <f>'DCB - IP - Mirror'!N69</f>
        <v>7.8000000000000007</v>
      </c>
      <c r="H69" s="163">
        <f>'DCB - IP - Mirror'!O69</f>
        <v>7.2</v>
      </c>
      <c r="J69" s="66"/>
    </row>
    <row r="70" spans="1:12" ht="45" customHeight="1" x14ac:dyDescent="0.25">
      <c r="A70" t="str">
        <f>'DCB - IP - Mirror'!C70</f>
        <v>DCB_4_5_beta_a_25_P/N</v>
      </c>
      <c r="B70" s="163" t="str">
        <f t="shared" si="2"/>
        <v>DCB_4_5_beta_a_25</v>
      </c>
      <c r="C70" s="163" t="str">
        <f>'DCB - IP - Mirror'!E70</f>
        <v>P30 - 4/12</v>
      </c>
      <c r="D70" t="str">
        <f>'DCB - IP - Mirror'!F70</f>
        <v>2.5V: 66 - J13 - 4/3</v>
      </c>
      <c r="E70" t="str">
        <f>'DCB - IP - Mirror'!L70</f>
        <v>3b</v>
      </c>
      <c r="F70" s="163" t="str">
        <f t="shared" si="3"/>
        <v xml:space="preserve"> 66 - J13 - 4/3   3b</v>
      </c>
      <c r="G70" s="163">
        <f>'DCB - IP - Mirror'!N70</f>
        <v>7.8000000000000007</v>
      </c>
      <c r="H70" s="163">
        <f>'DCB - IP - Mirror'!O70</f>
        <v>7.2</v>
      </c>
      <c r="J70" s="66"/>
    </row>
    <row r="71" spans="1:12" ht="45" customHeight="1" x14ac:dyDescent="0.25">
      <c r="A71" t="str">
        <f>'DCB - IP - Mirror'!C71</f>
        <v>DCB_5_beta_a_P/N</v>
      </c>
      <c r="B71" s="163" t="str">
        <f t="shared" si="2"/>
        <v>DCB_5_beta_a</v>
      </c>
      <c r="C71" s="163" t="str">
        <f>'DCB - IP - Mirror'!E71</f>
        <v>P30 - 5/13</v>
      </c>
      <c r="D71" t="str">
        <f>'DCB - IP - Mirror'!F71</f>
        <v>62 - J12 - 8/7</v>
      </c>
      <c r="E71" t="str">
        <f>'DCB - IP - Mirror'!L71</f>
        <v>3b</v>
      </c>
      <c r="F71" s="163" t="str">
        <f t="shared" si="3"/>
        <v>62 - J12 - 8/7   3b</v>
      </c>
      <c r="G71" s="163">
        <f>'DCB - IP - Mirror'!N71</f>
        <v>7.8000000000000007</v>
      </c>
      <c r="H71" s="163">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3" t="str">
        <f t="shared" si="2"/>
        <v>DCB_7_gamma_a</v>
      </c>
      <c r="C76" s="163" t="str">
        <f>'DCB - IP - Mirror'!E76</f>
        <v>P32 - 1/9</v>
      </c>
      <c r="D76" t="str">
        <f>'DCB - IP - Mirror'!F76</f>
        <v>64 - J13 - 8/7</v>
      </c>
      <c r="E76" t="str">
        <f>'DCB - IP - Mirror'!L76</f>
        <v>4a</v>
      </c>
      <c r="F76" s="163" t="str">
        <f t="shared" si="3"/>
        <v>64 - J13 - 8/7   4a</v>
      </c>
      <c r="G76" s="163" t="str">
        <f>'DCB - IP - Mirror'!N76</f>
        <v>|7.6|</v>
      </c>
      <c r="H76" s="163">
        <f>'DCB - IP - Mirror'!O76</f>
        <v>6.8000000000000007</v>
      </c>
      <c r="J76" s="66"/>
      <c r="L76" s="66"/>
    </row>
    <row r="77" spans="1:12" ht="45" customHeight="1" x14ac:dyDescent="0.25">
      <c r="A77" t="str">
        <f>'DCB - IP - Mirror'!C77</f>
        <v>DCB_7_gamma_a_P/N_S</v>
      </c>
      <c r="B77" s="163" t="str">
        <f t="shared" si="2"/>
        <v>DCB_7_gamma_a_S</v>
      </c>
      <c r="C77" s="163" t="str">
        <f>'DCB - IP - Mirror'!E77</f>
        <v>P32 - 2/10</v>
      </c>
      <c r="D77" t="str">
        <f>'DCB - IP - Mirror'!F77</f>
        <v>64 - J13 - 6/5</v>
      </c>
      <c r="E77" t="str">
        <f>'DCB - IP - Mirror'!L77</f>
        <v>4a</v>
      </c>
      <c r="F77" s="163" t="str">
        <f t="shared" si="3"/>
        <v>64 - J13 - 6/5   4a</v>
      </c>
      <c r="G77" s="163" t="str">
        <f>'DCB - IP - Mirror'!N77</f>
        <v>|7.6|</v>
      </c>
      <c r="H77" s="163">
        <f>'DCB - IP - Mirror'!O77</f>
        <v>6.8000000000000007</v>
      </c>
      <c r="J77" s="66"/>
      <c r="L77" s="66"/>
    </row>
    <row r="78" spans="1:12" ht="45" customHeight="1" x14ac:dyDescent="0.25">
      <c r="A78" t="str">
        <f>'DCB - IP - Mirror'!C78</f>
        <v>DCB_6_7_gamma_a_25_P/N</v>
      </c>
      <c r="B78" s="163" t="str">
        <f t="shared" si="2"/>
        <v>DCB_6_7_gamma_a_25</v>
      </c>
      <c r="C78" s="163" t="str">
        <f>'DCB - IP - Mirror'!E78</f>
        <v>P32 - 3/11</v>
      </c>
      <c r="D78" t="str">
        <f>'DCB - IP - Mirror'!F78</f>
        <v>2.5V: 67 - J13 - 8/7</v>
      </c>
      <c r="E78" t="str">
        <f>'DCB - IP - Mirror'!L78</f>
        <v>3b</v>
      </c>
      <c r="F78" s="163" t="str">
        <f t="shared" si="3"/>
        <v xml:space="preserve"> 67 - J13 - 8/7   3b</v>
      </c>
      <c r="G78" s="163">
        <f>'DCB - IP - Mirror'!N78</f>
        <v>7.8000000000000007</v>
      </c>
      <c r="H78" s="163">
        <f>'DCB - IP - Mirror'!O78</f>
        <v>7.2</v>
      </c>
      <c r="J78" s="66"/>
    </row>
    <row r="79" spans="1:12" ht="45" customHeight="1" x14ac:dyDescent="0.25">
      <c r="A79" t="str">
        <f>'DCB - IP - Mirror'!C79</f>
        <v>DCB_8_gamma_a_P/N</v>
      </c>
      <c r="B79" s="163" t="str">
        <f t="shared" si="2"/>
        <v>DCB_8_gamma_a</v>
      </c>
      <c r="C79" s="163" t="str">
        <f>'DCB - IP - Mirror'!E79</f>
        <v>P32 - 4/12</v>
      </c>
      <c r="D79" t="str">
        <f>'DCB - IP - Mirror'!F79</f>
        <v>63 - J13 - 4/3</v>
      </c>
      <c r="E79" t="str">
        <f>'DCB - IP - Mirror'!L79</f>
        <v>3b</v>
      </c>
      <c r="F79" s="163" t="str">
        <f t="shared" si="3"/>
        <v>63 - J13 - 4/3   3b</v>
      </c>
      <c r="G79" s="163">
        <f>'DCB - IP - Mirror'!N79</f>
        <v>7.8000000000000007</v>
      </c>
      <c r="H79" s="163">
        <f>'DCB - IP - Mirror'!O79</f>
        <v>7.2</v>
      </c>
      <c r="J79" s="66"/>
    </row>
    <row r="80" spans="1:12" ht="45" customHeight="1" x14ac:dyDescent="0.25">
      <c r="A80" t="str">
        <f>'DCB - IP - Mirror'!C80</f>
        <v>DCB_8_gamma_a_P/N_S</v>
      </c>
      <c r="B80" s="163" t="str">
        <f t="shared" si="2"/>
        <v>DCB_8_gamma_a_S</v>
      </c>
      <c r="C80" s="163" t="str">
        <f>'DCB - IP - Mirror'!E80</f>
        <v>P32 - 5/13</v>
      </c>
      <c r="D80" t="str">
        <f>'DCB - IP - Mirror'!F80</f>
        <v>63 - J13 - 2/1</v>
      </c>
      <c r="E80" t="str">
        <f>'DCB - IP - Mirror'!L80</f>
        <v>3b</v>
      </c>
      <c r="F80" s="163" t="str">
        <f t="shared" si="3"/>
        <v>63 - J13 - 2/1   3b</v>
      </c>
      <c r="G80" s="163">
        <f>'DCB - IP - Mirror'!N80</f>
        <v>7.8000000000000007</v>
      </c>
      <c r="H80" s="163">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3" t="str">
        <f t="shared" si="2"/>
        <v>DCB_0_gamma_a</v>
      </c>
      <c r="C85" s="163" t="str">
        <f>'DCB - IP - Mirror'!E85</f>
        <v>P33 - 1/9</v>
      </c>
      <c r="D85" t="str">
        <f>'DCB - IP - Mirror'!F85</f>
        <v>63 - J12 - 4/3</v>
      </c>
      <c r="E85" t="str">
        <f>'DCB - IP - Mirror'!L85</f>
        <v>3b</v>
      </c>
      <c r="F85" s="163" t="str">
        <f t="shared" si="3"/>
        <v>63 - J12 - 4/3   3b</v>
      </c>
      <c r="G85" s="163">
        <f>'DCB - IP - Mirror'!N85</f>
        <v>7.8000000000000007</v>
      </c>
      <c r="H85" s="163">
        <f>'DCB - IP - Mirror'!O85</f>
        <v>7.2</v>
      </c>
      <c r="J85" s="66"/>
    </row>
    <row r="86" spans="1:12" ht="45" customHeight="1" x14ac:dyDescent="0.25">
      <c r="A86" t="str">
        <f>'DCB - IP - Mirror'!C86</f>
        <v>DCB_1_gamma_a_P/N_S</v>
      </c>
      <c r="B86" s="163" t="str">
        <f t="shared" si="2"/>
        <v>DCB_1_gamma_a_S</v>
      </c>
      <c r="C86" s="163" t="str">
        <f>'DCB - IP - Mirror'!E86</f>
        <v>P33 - 2/10</v>
      </c>
      <c r="D86" t="str">
        <f>'DCB - IP - Mirror'!F86</f>
        <v>63 - J12 - 6/5</v>
      </c>
      <c r="E86" t="str">
        <f>'DCB - IP - Mirror'!L86</f>
        <v>3b</v>
      </c>
      <c r="F86" s="163" t="str">
        <f t="shared" si="3"/>
        <v>63 - J12 - 6/5   3b</v>
      </c>
      <c r="G86" s="163">
        <f>'DCB - IP - Mirror'!N86</f>
        <v>7.8000000000000007</v>
      </c>
      <c r="H86" s="163">
        <f>'DCB - IP - Mirror'!O86</f>
        <v>7.2</v>
      </c>
      <c r="J86" s="66"/>
    </row>
    <row r="87" spans="1:12" ht="45" customHeight="1" x14ac:dyDescent="0.25">
      <c r="A87" t="str">
        <f>'DCB - IP - Mirror'!C87</f>
        <v>DCB_1_gamma_a_P/N</v>
      </c>
      <c r="B87" s="163" t="str">
        <f t="shared" si="2"/>
        <v>DCB_1_gamma_a</v>
      </c>
      <c r="C87" s="163" t="str">
        <f>'DCB - IP - Mirror'!E87</f>
        <v>P33 - 3/11</v>
      </c>
      <c r="D87" t="str">
        <f>'DCB - IP - Mirror'!F87</f>
        <v>63 - J12 - 8/7</v>
      </c>
      <c r="E87" t="str">
        <f>'DCB - IP - Mirror'!L87</f>
        <v>3b</v>
      </c>
      <c r="F87" s="163" t="str">
        <f t="shared" si="3"/>
        <v>63 - J12 - 8/7   3b</v>
      </c>
      <c r="G87" s="163">
        <f>'DCB - IP - Mirror'!N87</f>
        <v>7.8000000000000007</v>
      </c>
      <c r="H87" s="163">
        <f>'DCB - IP - Mirror'!O87</f>
        <v>7.2</v>
      </c>
      <c r="J87" s="66"/>
    </row>
    <row r="88" spans="1:12" ht="45" customHeight="1" x14ac:dyDescent="0.25">
      <c r="A88" t="str">
        <f>'DCB - IP - Mirror'!C88</f>
        <v>DCB_4_gamma_a_P/N</v>
      </c>
      <c r="B88" s="163" t="str">
        <f t="shared" si="2"/>
        <v>DCB_4_gamma_a</v>
      </c>
      <c r="C88" s="163" t="str">
        <f>'DCB - IP - Mirror'!E88</f>
        <v>P33 - 4/12</v>
      </c>
      <c r="D88" t="str">
        <f>'DCB - IP - Mirror'!F88</f>
        <v>64 - J12 - 4/3</v>
      </c>
      <c r="E88" t="str">
        <f>'DCB - IP - Mirror'!L88</f>
        <v>4a</v>
      </c>
      <c r="F88" s="163" t="str">
        <f t="shared" si="3"/>
        <v>64 - J12 - 4/3   4a</v>
      </c>
      <c r="G88" s="163" t="str">
        <f>'DCB - IP - Mirror'!N88</f>
        <v>|7.6|</v>
      </c>
      <c r="H88" s="163">
        <f>'DCB - IP - Mirror'!O88</f>
        <v>6.8000000000000007</v>
      </c>
      <c r="J88" s="66"/>
    </row>
    <row r="89" spans="1:12" ht="45" customHeight="1" x14ac:dyDescent="0.25">
      <c r="A89" t="str">
        <f>'DCB - IP - Mirror'!C89</f>
        <v>DCB_4_gamma_a_P/N_S</v>
      </c>
      <c r="B89" s="163" t="str">
        <f t="shared" si="2"/>
        <v>DCB_4_gamma_a_S</v>
      </c>
      <c r="C89" s="163" t="str">
        <f>'DCB - IP - Mirror'!E89</f>
        <v>P33 - 5/13</v>
      </c>
      <c r="D89" t="str">
        <f>'DCB - IP - Mirror'!F89</f>
        <v>64 - J12 - 2/1</v>
      </c>
      <c r="E89" t="str">
        <f>'DCB - IP - Mirror'!L89</f>
        <v>4a</v>
      </c>
      <c r="F89" s="163" t="str">
        <f t="shared" si="3"/>
        <v>64 - J12 - 2/1   4a</v>
      </c>
      <c r="G89" s="163" t="str">
        <f>'DCB - IP - Mirror'!N89</f>
        <v>|7.6|</v>
      </c>
      <c r="H89" s="163">
        <f>'DCB - IP - Mirror'!O89</f>
        <v>6.8000000000000007</v>
      </c>
      <c r="J89" s="66"/>
    </row>
    <row r="90" spans="1:12" ht="45" customHeight="1" x14ac:dyDescent="0.25">
      <c r="A90" t="str">
        <f>'DCB - IP - Mirror'!C90</f>
        <v>DCB_0_gamma_a_P/N_S</v>
      </c>
      <c r="B90" s="163" t="str">
        <f t="shared" si="2"/>
        <v>DCB_0_gamma_a_S</v>
      </c>
      <c r="C90" s="163" t="str">
        <f>'DCB - IP - Mirror'!E90</f>
        <v>P33 - 6/14</v>
      </c>
      <c r="D90" t="str">
        <f>'DCB - IP - Mirror'!F90</f>
        <v>63 - J12 - 2/1</v>
      </c>
      <c r="E90" t="str">
        <f>'DCB - IP - Mirror'!L90</f>
        <v>3b</v>
      </c>
      <c r="F90" s="163" t="str">
        <f t="shared" si="3"/>
        <v>63 - J12 - 2/1   3b</v>
      </c>
      <c r="G90" s="163">
        <f>'DCB - IP - Mirror'!N90</f>
        <v>7.8000000000000007</v>
      </c>
      <c r="H90" s="163">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3" t="str">
        <f t="shared" si="2"/>
        <v>DCB_6_gamma_a_S</v>
      </c>
      <c r="C94" s="163" t="str">
        <f>'DCB - IP - Mirror'!E94</f>
        <v>P35 - 1/9</v>
      </c>
      <c r="D94" t="str">
        <f>'DCB - IP - Mirror'!F94</f>
        <v>64 - J13 - 2/1</v>
      </c>
      <c r="E94" t="str">
        <f>'DCB - IP - Mirror'!L94</f>
        <v>4a</v>
      </c>
      <c r="F94" s="163" t="str">
        <f t="shared" si="3"/>
        <v>64 - J13 - 2/1   4a</v>
      </c>
      <c r="G94" s="163" t="str">
        <f>'DCB - IP - Mirror'!N94</f>
        <v>|7.6|</v>
      </c>
      <c r="H94" s="163">
        <f>'DCB - IP - Mirror'!O94</f>
        <v>6.8000000000000007</v>
      </c>
      <c r="J94" s="66"/>
      <c r="L94" s="66"/>
    </row>
    <row r="95" spans="1:12" ht="45" customHeight="1" x14ac:dyDescent="0.25">
      <c r="A95" t="str">
        <f>'DCB - IP - Mirror'!C95</f>
        <v>DCB_6_gamma_a_P/N</v>
      </c>
      <c r="B95" s="163" t="str">
        <f t="shared" si="2"/>
        <v>DCB_6_gamma_a</v>
      </c>
      <c r="C95" s="163" t="str">
        <f>'DCB - IP - Mirror'!E95</f>
        <v>P35 - 2/10</v>
      </c>
      <c r="D95" t="str">
        <f>'DCB - IP - Mirror'!F95</f>
        <v>64 - J13 - 4/3</v>
      </c>
      <c r="E95" t="str">
        <f>'DCB - IP - Mirror'!L95</f>
        <v>4a</v>
      </c>
      <c r="F95" s="163" t="str">
        <f t="shared" si="3"/>
        <v>64 - J13 - 4/3   4a</v>
      </c>
      <c r="G95" s="163" t="str">
        <f>'DCB - IP - Mirror'!N95</f>
        <v>|7.6|</v>
      </c>
      <c r="H95" s="163">
        <f>'DCB - IP - Mirror'!O95</f>
        <v>6.8000000000000007</v>
      </c>
      <c r="J95" s="66"/>
      <c r="L95" s="66"/>
    </row>
    <row r="96" spans="1:12" ht="45" customHeight="1" x14ac:dyDescent="0.25">
      <c r="A96" t="str">
        <f>'DCB - IP - Mirror'!C96</f>
        <v>DCB_9_gamma_a_P/N_S</v>
      </c>
      <c r="B96" s="163" t="str">
        <f t="shared" si="2"/>
        <v>DCB_9_gamma_a_S</v>
      </c>
      <c r="C96" s="163" t="str">
        <f>'DCB - IP - Mirror'!E96</f>
        <v>P35 - 3/11</v>
      </c>
      <c r="D96" t="str">
        <f>'DCB - IP - Mirror'!F96</f>
        <v>63 - J13 - 6/5</v>
      </c>
      <c r="E96" t="str">
        <f>'DCB - IP - Mirror'!L96</f>
        <v>3b</v>
      </c>
      <c r="F96" s="163" t="str">
        <f t="shared" si="3"/>
        <v>63 - J13 - 6/5   3b</v>
      </c>
      <c r="G96" s="163">
        <f>'DCB - IP - Mirror'!N96</f>
        <v>7.8000000000000007</v>
      </c>
      <c r="H96" s="163">
        <f>'DCB - IP - Mirror'!O96</f>
        <v>7.2</v>
      </c>
      <c r="J96" s="66"/>
    </row>
    <row r="97" spans="1:12" ht="45" customHeight="1" x14ac:dyDescent="0.25">
      <c r="A97" t="str">
        <f>'DCB - IP - Mirror'!C97</f>
        <v>DCB_8_9_gamma_a_25_P/N</v>
      </c>
      <c r="B97" s="163" t="str">
        <f t="shared" si="2"/>
        <v>DCB_8_9_gamma_a_25</v>
      </c>
      <c r="C97" s="163" t="str">
        <f>'DCB - IP - Mirror'!E97</f>
        <v>P35 - 4/12</v>
      </c>
      <c r="D97" t="str">
        <f>'DCB - IP - Mirror'!F97</f>
        <v>2.5V: 67 - J13 - 6/5</v>
      </c>
      <c r="E97" t="str">
        <f>'DCB - IP - Mirror'!L97</f>
        <v>3b</v>
      </c>
      <c r="F97" s="163" t="str">
        <f t="shared" si="3"/>
        <v xml:space="preserve"> 67 - J13 - 6/5   3b</v>
      </c>
      <c r="G97" s="163">
        <f>'DCB - IP - Mirror'!N97</f>
        <v>7.8000000000000007</v>
      </c>
      <c r="H97" s="163">
        <f>'DCB - IP - Mirror'!O97</f>
        <v>7.2</v>
      </c>
      <c r="J97" s="66"/>
    </row>
    <row r="98" spans="1:12" ht="45" customHeight="1" x14ac:dyDescent="0.25">
      <c r="A98" t="str">
        <f>'DCB - IP - Mirror'!C98</f>
        <v>DCB_9_gamma_a_P/N</v>
      </c>
      <c r="B98" s="163" t="str">
        <f t="shared" si="2"/>
        <v>DCB_9_gamma_a</v>
      </c>
      <c r="C98" s="163" t="str">
        <f>'DCB - IP - Mirror'!E98</f>
        <v>P35 - 5/13</v>
      </c>
      <c r="D98" t="str">
        <f>'DCB - IP - Mirror'!F98</f>
        <v>63 - J13 - 8/7</v>
      </c>
      <c r="E98" t="str">
        <f>'DCB - IP - Mirror'!L98</f>
        <v>3b</v>
      </c>
      <c r="F98" s="163" t="str">
        <f t="shared" si="3"/>
        <v>63 - J13 - 8/7   3b</v>
      </c>
      <c r="G98" s="163">
        <f>'DCB - IP - Mirror'!N98</f>
        <v>7.8000000000000007</v>
      </c>
      <c r="H98" s="163">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3" t="str">
        <f t="shared" si="2"/>
        <v>DCB_0_1_gamma_a_25</v>
      </c>
      <c r="C103" s="163" t="str">
        <f>'DCB - IP - Mirror'!E103</f>
        <v>P36 - 1/9</v>
      </c>
      <c r="D103" t="str">
        <f>'DCB - IP - Mirror'!F103</f>
        <v>2.5V: 67 - J13 - 2/1</v>
      </c>
      <c r="E103" t="str">
        <f>'DCB - IP - Mirror'!L103</f>
        <v>3b</v>
      </c>
      <c r="F103" s="163" t="str">
        <f t="shared" si="3"/>
        <v xml:space="preserve"> 67 - J13 - 2/1   3b</v>
      </c>
      <c r="G103" s="163">
        <f>'DCB - IP - Mirror'!N103</f>
        <v>7.8000000000000007</v>
      </c>
      <c r="H103" s="163">
        <f>'DCB - IP - Mirror'!O103</f>
        <v>7.2</v>
      </c>
      <c r="J103" s="66"/>
    </row>
    <row r="104" spans="1:12" ht="12" customHeight="1" x14ac:dyDescent="0.25"/>
    <row r="105" spans="1:12" ht="45" customHeight="1" x14ac:dyDescent="0.25">
      <c r="A105" t="str">
        <f>'DCB - IP - Mirror'!C105</f>
        <v>DCB_5_gamma_a_P/N_S</v>
      </c>
      <c r="B105" s="163" t="str">
        <f t="shared" si="2"/>
        <v>DCB_5_gamma_a_S</v>
      </c>
      <c r="C105" s="163" t="str">
        <f>'DCB - IP - Mirror'!E105</f>
        <v>P36 - 3/11</v>
      </c>
      <c r="D105" t="str">
        <f>'DCB - IP - Mirror'!F105</f>
        <v>64 - J12 - 6/5</v>
      </c>
      <c r="E105" t="str">
        <f>'DCB - IP - Mirror'!L105</f>
        <v>4a</v>
      </c>
      <c r="F105" s="163" t="str">
        <f t="shared" si="3"/>
        <v>64 - J12 - 6/5   4a</v>
      </c>
      <c r="G105" s="163" t="str">
        <f>'DCB - IP - Mirror'!N105</f>
        <v>|7.6|</v>
      </c>
      <c r="H105" s="163">
        <f>'DCB - IP - Mirror'!O105</f>
        <v>6.8000000000000007</v>
      </c>
      <c r="J105" s="66"/>
      <c r="L105" s="66"/>
    </row>
    <row r="106" spans="1:12" ht="45" customHeight="1" x14ac:dyDescent="0.25">
      <c r="A106" t="str">
        <f>'DCB - IP - Mirror'!C106</f>
        <v>DCB_4_5_gamma_a_25_P/N</v>
      </c>
      <c r="B106" s="163" t="str">
        <f t="shared" si="2"/>
        <v>DCB_4_5_gamma_a_25</v>
      </c>
      <c r="C106" s="163" t="str">
        <f>'DCB - IP - Mirror'!E106</f>
        <v>P36 - 4/12</v>
      </c>
      <c r="D106" t="str">
        <f>'DCB - IP - Mirror'!F106</f>
        <v>2.5V: 67 - J13 - 4/3</v>
      </c>
      <c r="E106" t="str">
        <f>'DCB - IP - Mirror'!L106</f>
        <v>3b</v>
      </c>
      <c r="F106" s="163" t="str">
        <f t="shared" si="3"/>
        <v xml:space="preserve"> 67 - J13 - 4/3   3b</v>
      </c>
      <c r="G106" s="163">
        <f>'DCB - IP - Mirror'!N106</f>
        <v>7.8000000000000007</v>
      </c>
      <c r="H106" s="163">
        <f>'DCB - IP - Mirror'!O106</f>
        <v>7.2</v>
      </c>
      <c r="J106" s="91"/>
    </row>
    <row r="107" spans="1:12" ht="45" customHeight="1" x14ac:dyDescent="0.25">
      <c r="A107" t="str">
        <f>'DCB - IP - Mirror'!C107</f>
        <v>DCB_5_gamma_a_P/N</v>
      </c>
      <c r="B107" s="163" t="str">
        <f t="shared" si="2"/>
        <v>DCB_5_gamma_a</v>
      </c>
      <c r="C107" s="163" t="str">
        <f>'DCB - IP - Mirror'!E107</f>
        <v>P36 - 5/13</v>
      </c>
      <c r="D107" t="str">
        <f>'DCB - IP - Mirror'!F107</f>
        <v>64 - J12 - 8/7</v>
      </c>
      <c r="E107" t="str">
        <f>'DCB - IP - Mirror'!L107</f>
        <v>4a</v>
      </c>
      <c r="F107" s="163" t="str">
        <f t="shared" si="3"/>
        <v>64 - J12 - 8/7   4a</v>
      </c>
      <c r="G107" s="163" t="str">
        <f>'DCB - IP - Mirror'!N107</f>
        <v>|7.6|</v>
      </c>
      <c r="H107" s="163">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5" x14ac:dyDescent="0.25"/>
  <cols>
    <col min="22" max="25" width="9.140625" style="2"/>
  </cols>
  <sheetData>
    <row r="1" spans="1:26" x14ac:dyDescent="0.25">
      <c r="A1" s="2"/>
      <c r="B1" s="2"/>
      <c r="C1" s="2"/>
      <c r="D1" s="328" t="s">
        <v>1360</v>
      </c>
      <c r="E1" s="328"/>
      <c r="F1" s="328"/>
      <c r="G1" s="328"/>
      <c r="H1" s="328" t="s">
        <v>1361</v>
      </c>
      <c r="I1" s="328"/>
      <c r="J1" s="328"/>
      <c r="K1" s="328"/>
      <c r="X1" s="2" t="s">
        <v>1362</v>
      </c>
    </row>
    <row r="2" spans="1:26" x14ac:dyDescent="0.25">
      <c r="A2" s="2" t="s">
        <v>1363</v>
      </c>
      <c r="B2" s="2" t="s">
        <v>1364</v>
      </c>
      <c r="C2" s="2" t="s">
        <v>1365</v>
      </c>
      <c r="D2" s="2" t="s">
        <v>1366</v>
      </c>
      <c r="E2" s="2" t="s">
        <v>1367</v>
      </c>
      <c r="F2" s="2" t="s">
        <v>1368</v>
      </c>
      <c r="G2" s="2" t="s">
        <v>1362</v>
      </c>
      <c r="H2" s="58" t="s">
        <v>1366</v>
      </c>
      <c r="I2" s="58" t="s">
        <v>1367</v>
      </c>
      <c r="J2" s="58" t="s">
        <v>1368</v>
      </c>
      <c r="K2" s="58" t="s">
        <v>1362</v>
      </c>
      <c r="Q2">
        <v>11</v>
      </c>
      <c r="R2" t="s">
        <v>1359</v>
      </c>
      <c r="S2" t="s">
        <v>1366</v>
      </c>
      <c r="T2" t="str" cm="1">
        <f t="array" ref="T2">INDEX(INDEX($H$3:$K$18,,MATCH(S2,$H$2:$K$2,0)),MATCH(1,COUNTIFS(Q2,$A$3:$A$18,R2,$C$3:$C$18),0))</f>
        <v>|6.8|</v>
      </c>
      <c r="V2" s="59" t="s">
        <v>1363</v>
      </c>
      <c r="W2" s="59" t="s">
        <v>1365</v>
      </c>
      <c r="X2" s="59" t="s">
        <v>1369</v>
      </c>
      <c r="Y2" s="59" t="s">
        <v>1370</v>
      </c>
      <c r="Z2" s="59" t="s">
        <v>1383</v>
      </c>
    </row>
    <row r="3" spans="1:26" x14ac:dyDescent="0.25">
      <c r="A3" s="2">
        <v>1</v>
      </c>
      <c r="B3" s="2" t="s">
        <v>1371</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1359</v>
      </c>
      <c r="S3" t="s">
        <v>1367</v>
      </c>
      <c r="T3" cm="1">
        <f t="array" ref="T3">INDEX(INDEX($H$3:$K$18,,MATCH($S3,$H$2:$K$2,0)),MATCH(1,COUNTIFS($Q3,$A$3:$A$18,$R3,$C$3:$C$18),0))</f>
        <v>7.2</v>
      </c>
      <c r="U3" cm="1">
        <f t="array" ref="U3">MATCH(1,COUNTIFS($Q3,$A$3:$A$18,$R3,$C$3:$C$18),0)</f>
        <v>2</v>
      </c>
      <c r="V3" s="2">
        <v>1</v>
      </c>
      <c r="W3" s="2" t="s">
        <v>1358</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1372</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1359</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1371</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1358</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1372</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1359</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1373</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1359</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1373</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1359</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1373</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1359</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1373</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1359</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1373</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1359</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1373</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1359</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1373</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1359</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1373</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1359</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1373</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1359</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1373</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1359</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1372</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1359</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1371</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1358</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1372</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1359</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1371</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1358</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1373</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1359</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1373</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1359</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1373</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1359</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1374</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1359</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1374</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1359</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1374</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1359</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1374</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1359</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1374</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1359</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1374</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1359</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1374</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1359</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1375</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1358</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1375</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1358</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1375</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1358</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1375</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1358</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1375</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1358</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1375</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1358</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1375</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1358</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1375</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1358</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1375</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1358</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1375</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1358</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1376</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1358</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1376</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1358</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1377</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1357</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1378</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1379</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1377</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1357</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1378</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1379</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1380</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1379</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1380</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1379</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1380</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1379</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1380</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1379</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1380</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1379</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1380</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1379</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1380</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1379</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1380</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1379</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1377</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1357</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1378</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1379</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1377</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1357</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1378</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1379</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1380</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1428</v>
      </c>
      <c r="V59" s="2">
        <v>49</v>
      </c>
      <c r="W59" s="2" t="s">
        <v>1379</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1380</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1379</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1380</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1379</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1380</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1379</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1380</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1379</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1380</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1379</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1380</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1379</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1380</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1379</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1381</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1357</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1381</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1357</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1381</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1357</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1381</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1357</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1381</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1357</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1381</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1357</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1381</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1357</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1382</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1357</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1381</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1357</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1381</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1357</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1381</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1357</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1396</v>
      </c>
      <c r="C78" s="99" t="s">
        <v>1358</v>
      </c>
      <c r="D78" s="57"/>
      <c r="E78" s="57"/>
      <c r="F78" s="57"/>
      <c r="G78" s="57"/>
      <c r="H78" s="99">
        <v>7.2</v>
      </c>
      <c r="I78" s="99">
        <v>7.8000000000000007</v>
      </c>
      <c r="J78" s="99">
        <v>7.6</v>
      </c>
      <c r="K78" s="100">
        <v>8.1999999999999993</v>
      </c>
    </row>
    <row r="79" spans="1:26" x14ac:dyDescent="0.25">
      <c r="A79" s="99">
        <v>16</v>
      </c>
      <c r="B79" s="99" t="s">
        <v>1396</v>
      </c>
      <c r="C79" s="99" t="s">
        <v>1358</v>
      </c>
      <c r="D79" s="57"/>
      <c r="E79" s="57"/>
      <c r="F79" s="57"/>
      <c r="G79" s="57"/>
      <c r="H79" s="99">
        <v>7.2</v>
      </c>
      <c r="I79" s="99">
        <v>7.8000000000000007</v>
      </c>
      <c r="J79" s="99">
        <v>7.6</v>
      </c>
      <c r="K79" s="100">
        <v>8.1999999999999993</v>
      </c>
    </row>
    <row r="80" spans="1:26" x14ac:dyDescent="0.25">
      <c r="A80" s="99">
        <v>17</v>
      </c>
      <c r="B80" s="99" t="s">
        <v>1396</v>
      </c>
      <c r="C80" s="99" t="s">
        <v>1358</v>
      </c>
      <c r="D80" s="57"/>
      <c r="E80" s="57"/>
      <c r="F80" s="57"/>
      <c r="G80" s="57"/>
      <c r="H80" s="99">
        <v>7.2</v>
      </c>
      <c r="I80" s="99">
        <v>7.8000000000000007</v>
      </c>
      <c r="J80" s="99">
        <v>7.6</v>
      </c>
      <c r="K80" s="100">
        <v>8.1999999999999993</v>
      </c>
    </row>
    <row r="83" spans="8:11" x14ac:dyDescent="0.25">
      <c r="H83" s="14" t="s">
        <v>1392</v>
      </c>
      <c r="I83" s="14">
        <v>7.6000000000000005</v>
      </c>
      <c r="J83" s="14" t="s">
        <v>1407</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2" t="s">
        <v>1416</v>
      </c>
      <c r="B1" s="142"/>
      <c r="C1" s="142"/>
      <c r="D1" s="142"/>
      <c r="E1" s="142" t="s">
        <v>1417</v>
      </c>
      <c r="F1" s="142"/>
      <c r="G1" s="142"/>
      <c r="H1" s="142"/>
      <c r="I1" s="142" t="s">
        <v>1418</v>
      </c>
      <c r="J1" s="142"/>
      <c r="K1" s="142"/>
      <c r="L1" s="142"/>
      <c r="M1" s="142" t="s">
        <v>1419</v>
      </c>
      <c r="N1" s="142"/>
      <c r="O1" s="106"/>
      <c r="Q1" s="56" t="s">
        <v>1444</v>
      </c>
      <c r="R1" s="56" t="s">
        <v>1440</v>
      </c>
    </row>
    <row r="2" spans="1:18" ht="18.75" x14ac:dyDescent="0.25">
      <c r="A2" s="110"/>
      <c r="B2" s="110" t="s">
        <v>1359</v>
      </c>
      <c r="C2" s="110" t="s">
        <v>1397</v>
      </c>
      <c r="D2" s="110"/>
      <c r="E2" s="110"/>
      <c r="F2" s="110" t="s">
        <v>1359</v>
      </c>
      <c r="G2" s="110" t="s">
        <v>1397</v>
      </c>
      <c r="H2" s="110"/>
      <c r="I2" s="110"/>
      <c r="J2" s="110" t="s">
        <v>1359</v>
      </c>
      <c r="K2" s="110" t="s">
        <v>1401</v>
      </c>
      <c r="L2" s="110"/>
      <c r="M2" s="110"/>
      <c r="N2" s="110" t="s">
        <v>1359</v>
      </c>
      <c r="O2" s="110" t="s">
        <v>1401</v>
      </c>
      <c r="Q2" t="s">
        <v>1439</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1441</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1442</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1443</v>
      </c>
      <c r="R5">
        <f>SUM(C3:C5,C10:C11,G3:G4,G10)</f>
        <v>138</v>
      </c>
    </row>
    <row r="6" spans="1:18" ht="18.75" x14ac:dyDescent="0.25">
      <c r="A6" s="110"/>
      <c r="B6" s="110"/>
      <c r="C6" s="110"/>
      <c r="D6" s="110"/>
      <c r="E6" s="110"/>
      <c r="F6" s="110"/>
      <c r="G6" s="110"/>
      <c r="H6" s="110"/>
      <c r="I6" s="110"/>
      <c r="J6" s="107" t="s">
        <v>1406</v>
      </c>
      <c r="K6" s="107">
        <v>35</v>
      </c>
      <c r="L6" s="110"/>
      <c r="M6" s="110"/>
      <c r="N6" s="110"/>
      <c r="O6" s="110"/>
    </row>
    <row r="7" spans="1:18" ht="18.75" x14ac:dyDescent="0.25">
      <c r="A7" s="110"/>
      <c r="B7" s="110" t="s">
        <v>1358</v>
      </c>
      <c r="C7" s="110" t="s">
        <v>1397</v>
      </c>
      <c r="D7" s="110"/>
      <c r="E7" s="110"/>
      <c r="F7" s="110" t="s">
        <v>1358</v>
      </c>
      <c r="G7" s="110" t="s">
        <v>1397</v>
      </c>
      <c r="H7" s="110"/>
      <c r="I7" s="110"/>
      <c r="J7" s="110" t="s">
        <v>1358</v>
      </c>
      <c r="K7" s="110" t="s">
        <v>1401</v>
      </c>
      <c r="L7" s="110"/>
      <c r="M7" s="110"/>
      <c r="N7" s="110" t="s">
        <v>1358</v>
      </c>
      <c r="O7" s="110" t="s">
        <v>1401</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39">
        <v>7.6000000000000005</v>
      </c>
      <c r="K9" s="139">
        <v>10</v>
      </c>
      <c r="L9" s="110"/>
      <c r="M9" s="110"/>
      <c r="N9" s="139">
        <v>7.6000000000000005</v>
      </c>
      <c r="O9" s="139">
        <v>10</v>
      </c>
    </row>
    <row r="10" spans="1:18" ht="18.75" x14ac:dyDescent="0.25">
      <c r="A10" s="110"/>
      <c r="B10" s="139">
        <v>8</v>
      </c>
      <c r="C10" s="139">
        <v>10</v>
      </c>
      <c r="D10" s="110"/>
      <c r="E10" s="110"/>
      <c r="F10" s="139">
        <v>8</v>
      </c>
      <c r="G10" s="139">
        <v>10</v>
      </c>
      <c r="H10" s="110"/>
      <c r="I10" s="110"/>
      <c r="J10" s="139">
        <v>7.8000000000000007</v>
      </c>
      <c r="K10" s="139">
        <v>3</v>
      </c>
      <c r="L10" s="110"/>
      <c r="M10" s="110"/>
      <c r="N10" s="110"/>
      <c r="O10" s="110"/>
    </row>
    <row r="11" spans="1:18" ht="18.75" x14ac:dyDescent="0.25">
      <c r="A11" s="110"/>
      <c r="B11" s="139">
        <v>8.1999999999999993</v>
      </c>
      <c r="C11" s="175">
        <v>3</v>
      </c>
      <c r="D11" s="110"/>
      <c r="E11" s="110"/>
      <c r="F11" s="110"/>
      <c r="G11" s="110"/>
      <c r="H11" s="110"/>
      <c r="I11" s="110"/>
      <c r="J11" s="110"/>
      <c r="K11" s="110"/>
      <c r="L11" s="110"/>
      <c r="M11" s="110"/>
      <c r="N11" s="110"/>
      <c r="O11" s="110"/>
    </row>
    <row r="12" spans="1:18" ht="18.75" x14ac:dyDescent="0.25">
      <c r="A12" s="110"/>
      <c r="B12" s="110" t="s">
        <v>1359</v>
      </c>
      <c r="C12" s="110" t="s">
        <v>1398</v>
      </c>
      <c r="D12" s="110"/>
      <c r="E12" s="110"/>
      <c r="F12" s="110" t="s">
        <v>1359</v>
      </c>
      <c r="G12" s="110" t="s">
        <v>1398</v>
      </c>
      <c r="H12" s="110"/>
      <c r="I12" s="110"/>
      <c r="J12" s="110" t="s">
        <v>1359</v>
      </c>
      <c r="K12" s="110" t="s">
        <v>1402</v>
      </c>
      <c r="L12" s="110"/>
      <c r="M12" s="110"/>
      <c r="N12" s="110" t="s">
        <v>1359</v>
      </c>
      <c r="O12" s="110" t="s">
        <v>1402</v>
      </c>
    </row>
    <row r="13" spans="1:18" ht="18.75" x14ac:dyDescent="0.25">
      <c r="A13" s="110"/>
      <c r="B13" s="107">
        <v>7.2</v>
      </c>
      <c r="C13" s="107">
        <v>35</v>
      </c>
      <c r="D13" s="110"/>
      <c r="E13" s="110"/>
      <c r="F13" s="107" t="s">
        <v>1399</v>
      </c>
      <c r="G13" s="107">
        <v>6</v>
      </c>
      <c r="H13" s="110"/>
      <c r="I13" s="110"/>
      <c r="J13" s="107">
        <v>7.2</v>
      </c>
      <c r="K13" s="107">
        <v>15</v>
      </c>
      <c r="L13" s="110"/>
      <c r="M13" s="110"/>
      <c r="N13" s="107">
        <v>7.2</v>
      </c>
      <c r="O13" s="107">
        <v>53</v>
      </c>
    </row>
    <row r="14" spans="1:18" ht="18.75" x14ac:dyDescent="0.25">
      <c r="A14" s="110"/>
      <c r="B14" s="107" t="s">
        <v>1399</v>
      </c>
      <c r="C14" s="107">
        <v>6</v>
      </c>
      <c r="D14" s="110"/>
      <c r="E14" s="110"/>
      <c r="F14" s="107" t="s">
        <v>1392</v>
      </c>
      <c r="G14" s="107">
        <v>53</v>
      </c>
      <c r="H14" s="110"/>
      <c r="I14" s="110"/>
      <c r="J14" s="107">
        <v>7.6</v>
      </c>
      <c r="K14" s="107">
        <v>35</v>
      </c>
      <c r="L14" s="110"/>
      <c r="M14" s="110"/>
      <c r="N14" s="107" t="s">
        <v>1392</v>
      </c>
      <c r="O14" s="107">
        <v>6</v>
      </c>
    </row>
    <row r="15" spans="1:18" ht="18.75" x14ac:dyDescent="0.25">
      <c r="A15" s="110"/>
      <c r="B15" s="107" t="s">
        <v>1392</v>
      </c>
      <c r="C15" s="107">
        <v>15</v>
      </c>
      <c r="D15" s="110"/>
      <c r="E15" s="110"/>
      <c r="F15" s="110"/>
      <c r="G15" s="110"/>
      <c r="H15" s="110"/>
      <c r="I15" s="110"/>
      <c r="J15" s="178">
        <v>7.6000000000000005</v>
      </c>
      <c r="K15" s="179">
        <v>35</v>
      </c>
      <c r="L15" s="110"/>
      <c r="M15" s="110"/>
      <c r="N15" s="110"/>
      <c r="O15" s="110"/>
    </row>
    <row r="16" spans="1:18" ht="18.75" x14ac:dyDescent="0.25">
      <c r="A16" s="110"/>
      <c r="B16" s="110"/>
      <c r="C16" s="110"/>
      <c r="D16" s="110"/>
      <c r="E16" s="110"/>
      <c r="F16" s="110"/>
      <c r="G16" s="110"/>
      <c r="H16" s="110"/>
      <c r="I16" s="110"/>
      <c r="J16" s="107" t="s">
        <v>1392</v>
      </c>
      <c r="K16" s="107">
        <v>6</v>
      </c>
      <c r="L16" s="110"/>
      <c r="M16" s="110"/>
      <c r="N16" s="110"/>
      <c r="O16" s="110"/>
    </row>
    <row r="17" spans="1:18" ht="18.75" x14ac:dyDescent="0.25">
      <c r="A17" s="110"/>
      <c r="B17" s="110" t="s">
        <v>1358</v>
      </c>
      <c r="C17" s="110" t="s">
        <v>1398</v>
      </c>
      <c r="D17" s="110"/>
      <c r="E17" s="110"/>
      <c r="F17" s="110" t="s">
        <v>1358</v>
      </c>
      <c r="G17" s="110" t="s">
        <v>1398</v>
      </c>
      <c r="H17" s="110"/>
      <c r="I17" s="110"/>
      <c r="J17" s="110"/>
      <c r="K17" s="110"/>
      <c r="L17" s="110"/>
      <c r="M17" s="110"/>
      <c r="N17" s="110"/>
      <c r="O17" s="110"/>
    </row>
    <row r="18" spans="1:18" ht="18.75" x14ac:dyDescent="0.25">
      <c r="A18" s="110"/>
      <c r="B18" s="139">
        <v>7.2</v>
      </c>
      <c r="C18" s="175">
        <v>3</v>
      </c>
      <c r="D18" s="110"/>
      <c r="E18" s="110"/>
      <c r="F18" s="110"/>
      <c r="G18" s="110"/>
      <c r="H18" s="110"/>
      <c r="I18" s="110"/>
      <c r="J18" s="110" t="s">
        <v>1358</v>
      </c>
      <c r="K18" s="110" t="s">
        <v>1402</v>
      </c>
      <c r="L18" s="110"/>
      <c r="M18" s="110"/>
      <c r="N18" s="110" t="s">
        <v>1358</v>
      </c>
      <c r="O18" s="110" t="s">
        <v>1402</v>
      </c>
    </row>
    <row r="19" spans="1:18" ht="18.75" x14ac:dyDescent="0.25">
      <c r="A19" s="110"/>
      <c r="B19" s="110"/>
      <c r="C19" s="110"/>
      <c r="D19" s="110"/>
      <c r="E19" s="110"/>
      <c r="F19" s="139" t="s">
        <v>1392</v>
      </c>
      <c r="G19" s="139">
        <v>10</v>
      </c>
      <c r="H19" s="110"/>
      <c r="I19" s="110"/>
      <c r="J19" s="110"/>
      <c r="K19" s="110"/>
      <c r="L19" s="110"/>
      <c r="M19" s="110"/>
      <c r="N19" s="110"/>
      <c r="O19" s="110"/>
    </row>
    <row r="20" spans="1:18" ht="18.75" x14ac:dyDescent="0.25">
      <c r="A20" s="110"/>
      <c r="B20" s="139" t="s">
        <v>1392</v>
      </c>
      <c r="C20" s="139">
        <v>10</v>
      </c>
      <c r="D20" s="110"/>
      <c r="E20" s="110"/>
      <c r="F20" s="110"/>
      <c r="G20" s="110"/>
      <c r="H20" s="110"/>
      <c r="I20" s="110"/>
      <c r="J20" s="139">
        <v>7.6</v>
      </c>
      <c r="K20" s="139">
        <v>3</v>
      </c>
      <c r="L20" s="110"/>
      <c r="M20" s="110"/>
      <c r="N20" s="110"/>
      <c r="O20" s="110"/>
    </row>
    <row r="21" spans="1:18" ht="18.75" x14ac:dyDescent="0.25">
      <c r="A21" s="110"/>
      <c r="B21" s="110"/>
      <c r="C21" s="110"/>
      <c r="D21" s="110"/>
      <c r="E21" s="110"/>
      <c r="F21" s="110"/>
      <c r="G21" s="110"/>
      <c r="H21" s="110"/>
      <c r="I21" s="110"/>
      <c r="J21" s="179">
        <v>7.6000000000000005</v>
      </c>
      <c r="K21" s="179">
        <v>3</v>
      </c>
      <c r="L21" s="110"/>
      <c r="M21" s="110"/>
      <c r="N21" s="139" t="s">
        <v>1407</v>
      </c>
      <c r="O21" s="139">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39" t="s">
        <v>1407</v>
      </c>
      <c r="K23" s="139">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1420</v>
      </c>
      <c r="B27" s="106"/>
      <c r="C27" s="106"/>
      <c r="D27" s="106"/>
      <c r="E27" s="106" t="s">
        <v>1421</v>
      </c>
      <c r="F27" s="106"/>
      <c r="G27" s="106"/>
      <c r="H27" s="106"/>
      <c r="I27" s="105" t="s">
        <v>1415</v>
      </c>
      <c r="J27" s="110"/>
      <c r="K27" s="110"/>
      <c r="L27" s="110"/>
      <c r="M27" s="106" t="s">
        <v>1422</v>
      </c>
      <c r="N27" s="106"/>
      <c r="O27" s="106"/>
      <c r="Q27" s="56" t="s">
        <v>1445</v>
      </c>
      <c r="R27" s="56" t="s">
        <v>1440</v>
      </c>
    </row>
    <row r="28" spans="1:18" ht="18.75" x14ac:dyDescent="0.25">
      <c r="A28" s="110"/>
      <c r="B28" s="110" t="s">
        <v>1379</v>
      </c>
      <c r="C28" s="110" t="s">
        <v>1401</v>
      </c>
      <c r="D28" s="110"/>
      <c r="E28" s="110"/>
      <c r="F28" s="110" t="s">
        <v>1379</v>
      </c>
      <c r="G28" s="110" t="s">
        <v>1401</v>
      </c>
      <c r="H28" s="110"/>
      <c r="I28" s="110"/>
      <c r="J28" s="110" t="s">
        <v>1379</v>
      </c>
      <c r="K28" s="110" t="s">
        <v>1397</v>
      </c>
      <c r="L28" s="110"/>
      <c r="M28" s="110"/>
      <c r="N28" s="110" t="s">
        <v>1379</v>
      </c>
      <c r="O28" s="110" t="s">
        <v>1397</v>
      </c>
      <c r="Q28" t="s">
        <v>1439</v>
      </c>
      <c r="R28">
        <f>SUM(K39:K40,K46,O39:O40,O46)</f>
        <v>124</v>
      </c>
    </row>
    <row r="29" spans="1:18" ht="18.75" x14ac:dyDescent="0.25">
      <c r="A29" s="110"/>
      <c r="B29" s="130">
        <v>7.8000000000000007</v>
      </c>
      <c r="C29" s="176">
        <v>46</v>
      </c>
      <c r="D29" s="110"/>
      <c r="E29" s="110"/>
      <c r="F29" s="130">
        <v>7.8000000000000007</v>
      </c>
      <c r="G29" s="130">
        <v>48</v>
      </c>
      <c r="H29" s="110"/>
      <c r="I29" s="110"/>
      <c r="J29" s="130">
        <v>7.2</v>
      </c>
      <c r="K29" s="130">
        <v>5</v>
      </c>
      <c r="L29" s="110"/>
      <c r="M29" s="110"/>
      <c r="N29" s="130">
        <v>7.2</v>
      </c>
      <c r="O29" s="130">
        <v>3</v>
      </c>
      <c r="Q29" t="s">
        <v>1441</v>
      </c>
      <c r="R29">
        <f>SUM(C39:C40,C46,G46,G39:G40)</f>
        <v>124</v>
      </c>
    </row>
    <row r="30" spans="1:18" ht="18.75" x14ac:dyDescent="0.25">
      <c r="A30" s="110"/>
      <c r="B30" s="130">
        <v>8</v>
      </c>
      <c r="C30" s="176">
        <v>2</v>
      </c>
      <c r="D30" s="110"/>
      <c r="E30" s="110"/>
      <c r="F30" s="110"/>
      <c r="G30" s="110"/>
      <c r="H30" s="110"/>
      <c r="I30" s="110"/>
      <c r="J30" s="130">
        <v>7.6000000000000005</v>
      </c>
      <c r="K30" s="130">
        <v>48</v>
      </c>
      <c r="L30" s="110"/>
      <c r="M30" s="110"/>
      <c r="N30" s="130">
        <v>7.6000000000000005</v>
      </c>
      <c r="O30" s="130">
        <v>48</v>
      </c>
      <c r="Q30" t="s">
        <v>1442</v>
      </c>
      <c r="R30">
        <f>SUM(C29:C31,C35,G29,G31,G35)</f>
        <v>124</v>
      </c>
    </row>
    <row r="31" spans="1:18" ht="18.75" x14ac:dyDescent="0.25">
      <c r="A31" s="110"/>
      <c r="B31" s="130">
        <v>8.3999999999999986</v>
      </c>
      <c r="C31" s="130">
        <v>5</v>
      </c>
      <c r="D31" s="110"/>
      <c r="E31" s="110"/>
      <c r="F31" s="130">
        <v>8.3999999999999986</v>
      </c>
      <c r="G31" s="130">
        <v>5</v>
      </c>
      <c r="H31" s="110"/>
      <c r="I31" s="110"/>
      <c r="J31" s="110"/>
      <c r="K31" s="110"/>
      <c r="L31" s="110"/>
      <c r="M31" s="110"/>
      <c r="N31" s="110"/>
      <c r="O31" s="110"/>
      <c r="Q31" t="s">
        <v>1443</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1357</v>
      </c>
      <c r="C33" s="110" t="s">
        <v>1401</v>
      </c>
      <c r="D33" s="110"/>
      <c r="E33" s="110"/>
      <c r="F33" s="110" t="s">
        <v>1357</v>
      </c>
      <c r="G33" s="110" t="s">
        <v>1401</v>
      </c>
      <c r="H33" s="110"/>
      <c r="I33" s="110"/>
      <c r="J33" s="110" t="s">
        <v>1357</v>
      </c>
      <c r="K33" s="110" t="s">
        <v>1397</v>
      </c>
      <c r="L33" s="110"/>
      <c r="M33" s="110"/>
      <c r="N33" s="110" t="s">
        <v>1357</v>
      </c>
      <c r="O33" s="110" t="s">
        <v>1397</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1">
        <v>8</v>
      </c>
      <c r="C35" s="177">
        <v>9</v>
      </c>
      <c r="D35" s="110"/>
      <c r="E35" s="110"/>
      <c r="F35" s="131">
        <v>8</v>
      </c>
      <c r="G35" s="131">
        <v>9</v>
      </c>
      <c r="H35" s="110"/>
      <c r="I35" s="110"/>
      <c r="J35" s="110"/>
      <c r="K35" s="110"/>
      <c r="L35" s="110"/>
      <c r="M35" s="110"/>
      <c r="N35" s="110"/>
      <c r="O35" s="110"/>
    </row>
    <row r="36" spans="1:15" ht="18.75" x14ac:dyDescent="0.25">
      <c r="A36" s="110"/>
      <c r="B36" s="110"/>
      <c r="C36" s="110"/>
      <c r="D36" s="110"/>
      <c r="E36" s="110"/>
      <c r="F36" s="110"/>
      <c r="G36" s="110"/>
      <c r="H36" s="110"/>
      <c r="I36" s="110"/>
      <c r="J36" s="131" t="s">
        <v>1407</v>
      </c>
      <c r="K36" s="131">
        <v>9</v>
      </c>
      <c r="L36" s="110"/>
      <c r="M36" s="110"/>
      <c r="N36" s="131" t="s">
        <v>1407</v>
      </c>
      <c r="O36" s="131">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1379</v>
      </c>
      <c r="C38" s="110" t="s">
        <v>1402</v>
      </c>
      <c r="D38" s="110"/>
      <c r="E38" s="110"/>
      <c r="F38" s="110" t="s">
        <v>1379</v>
      </c>
      <c r="G38" s="110" t="s">
        <v>1402</v>
      </c>
      <c r="H38" s="110"/>
      <c r="I38" s="110"/>
      <c r="J38" s="110" t="s">
        <v>1379</v>
      </c>
      <c r="K38" s="110" t="s">
        <v>1398</v>
      </c>
      <c r="L38" s="110"/>
      <c r="M38" s="110"/>
      <c r="N38" s="110" t="s">
        <v>1379</v>
      </c>
      <c r="O38" s="110" t="s">
        <v>1398</v>
      </c>
    </row>
    <row r="39" spans="1:15" ht="18.75" x14ac:dyDescent="0.25">
      <c r="A39" s="110"/>
      <c r="B39" s="130">
        <v>7.6000000000000005</v>
      </c>
      <c r="C39" s="176">
        <v>46</v>
      </c>
      <c r="D39" s="110"/>
      <c r="E39" s="110"/>
      <c r="F39" s="130">
        <v>7.6000000000000005</v>
      </c>
      <c r="G39" s="130">
        <v>48</v>
      </c>
      <c r="H39" s="110"/>
      <c r="I39" s="110"/>
      <c r="J39" s="130">
        <v>6.4</v>
      </c>
      <c r="K39" s="130">
        <v>48</v>
      </c>
      <c r="L39" s="110"/>
      <c r="M39" s="110"/>
      <c r="N39" s="130">
        <v>6.4</v>
      </c>
      <c r="O39" s="130">
        <v>48</v>
      </c>
    </row>
    <row r="40" spans="1:15" ht="18.75" x14ac:dyDescent="0.25">
      <c r="A40" s="110"/>
      <c r="B40" s="130">
        <v>8</v>
      </c>
      <c r="C40" s="130">
        <v>7</v>
      </c>
      <c r="D40" s="110"/>
      <c r="E40" s="110"/>
      <c r="F40" s="130">
        <v>8</v>
      </c>
      <c r="G40" s="130">
        <v>5</v>
      </c>
      <c r="H40" s="110"/>
      <c r="I40" s="110"/>
      <c r="J40" s="130">
        <v>6.8000000000000007</v>
      </c>
      <c r="K40" s="130">
        <v>5</v>
      </c>
      <c r="L40" s="110"/>
      <c r="M40" s="110"/>
      <c r="N40" s="130">
        <v>6.8000000000000007</v>
      </c>
      <c r="O40" s="130">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1357</v>
      </c>
      <c r="C44" s="110" t="s">
        <v>1402</v>
      </c>
      <c r="D44" s="110"/>
      <c r="E44" s="110"/>
      <c r="F44" s="110" t="s">
        <v>1357</v>
      </c>
      <c r="G44" s="110" t="s">
        <v>1402</v>
      </c>
      <c r="H44" s="110"/>
      <c r="I44" s="110"/>
      <c r="J44" s="110" t="s">
        <v>1357</v>
      </c>
      <c r="K44" s="110" t="s">
        <v>1398</v>
      </c>
      <c r="L44" s="110"/>
      <c r="M44" s="110"/>
      <c r="N44" s="110" t="s">
        <v>1357</v>
      </c>
      <c r="O44" s="110" t="s">
        <v>1398</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1">
        <v>8</v>
      </c>
      <c r="C46" s="177">
        <v>9</v>
      </c>
      <c r="D46" s="110"/>
      <c r="E46" s="110"/>
      <c r="F46" s="131">
        <v>8</v>
      </c>
      <c r="G46" s="131">
        <v>9</v>
      </c>
      <c r="H46" s="110"/>
      <c r="I46" s="110"/>
      <c r="J46" s="131">
        <v>6.8000000000000007</v>
      </c>
      <c r="K46" s="131">
        <v>9</v>
      </c>
      <c r="L46" s="110"/>
      <c r="M46" s="110"/>
      <c r="N46" s="131">
        <v>6.8000000000000007</v>
      </c>
      <c r="O46" s="131">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3" t="s">
        <v>1423</v>
      </c>
      <c r="C1" s="143"/>
      <c r="D1" s="143" t="s">
        <v>1440</v>
      </c>
      <c r="E1" s="143"/>
      <c r="F1" s="143" t="s">
        <v>1424</v>
      </c>
      <c r="G1" s="143"/>
      <c r="H1" s="143" t="s">
        <v>1440</v>
      </c>
      <c r="I1" s="143" t="s">
        <v>1425</v>
      </c>
      <c r="J1" s="143"/>
      <c r="K1" s="143" t="s">
        <v>1440</v>
      </c>
      <c r="L1" s="143"/>
      <c r="M1" s="143" t="s">
        <v>1426</v>
      </c>
      <c r="N1" s="143"/>
      <c r="O1" s="143" t="s">
        <v>1440</v>
      </c>
    </row>
    <row r="2" spans="1:15" ht="18.75" x14ac:dyDescent="0.3">
      <c r="A2" s="143"/>
      <c r="B2" s="143" t="s">
        <v>1358</v>
      </c>
      <c r="C2" s="143" t="s">
        <v>1397</v>
      </c>
      <c r="D2" s="143"/>
      <c r="E2" s="143"/>
      <c r="F2" s="143" t="s">
        <v>1358</v>
      </c>
      <c r="G2" s="143" t="s">
        <v>1401</v>
      </c>
      <c r="H2" s="143"/>
      <c r="I2" s="143" t="s">
        <v>1357</v>
      </c>
      <c r="J2" s="143" t="s">
        <v>1401</v>
      </c>
      <c r="K2" s="143"/>
      <c r="L2" s="143"/>
      <c r="M2" s="143" t="s">
        <v>1357</v>
      </c>
      <c r="N2" s="143" t="s">
        <v>1397</v>
      </c>
      <c r="O2" s="143"/>
    </row>
    <row r="3" spans="1:15" ht="18.75" x14ac:dyDescent="0.3">
      <c r="A3" s="143"/>
      <c r="B3" s="144">
        <v>7.6000000000000005</v>
      </c>
      <c r="C3" s="144">
        <v>10</v>
      </c>
      <c r="D3" s="143"/>
      <c r="E3" s="143"/>
      <c r="F3" s="144">
        <v>8</v>
      </c>
      <c r="G3" s="144">
        <v>10</v>
      </c>
      <c r="H3" s="143"/>
      <c r="I3" s="145">
        <v>8</v>
      </c>
      <c r="J3" s="145">
        <v>8</v>
      </c>
      <c r="K3" s="143"/>
      <c r="L3" s="143"/>
      <c r="M3" s="145">
        <v>7.8000000000000007</v>
      </c>
      <c r="N3" s="145">
        <v>67</v>
      </c>
      <c r="O3" s="143"/>
    </row>
    <row r="4" spans="1:15" ht="18.75" x14ac:dyDescent="0.3">
      <c r="A4" s="143"/>
      <c r="B4" s="144">
        <v>9.1999999999999993</v>
      </c>
      <c r="C4" s="144">
        <v>70</v>
      </c>
      <c r="D4" s="143"/>
      <c r="E4" s="143"/>
      <c r="F4" s="144">
        <v>9</v>
      </c>
      <c r="G4" s="144">
        <v>70</v>
      </c>
      <c r="H4" s="143"/>
      <c r="I4" s="145">
        <v>8.3999999999999986</v>
      </c>
      <c r="J4" s="145">
        <v>67</v>
      </c>
      <c r="K4" s="143"/>
      <c r="L4" s="143"/>
      <c r="M4" s="145" t="s">
        <v>1407</v>
      </c>
      <c r="N4" s="145">
        <v>8</v>
      </c>
      <c r="O4" s="143"/>
    </row>
    <row r="5" spans="1:15" ht="18.75" x14ac:dyDescent="0.3">
      <c r="A5" s="143"/>
      <c r="B5" s="143"/>
      <c r="C5" s="143"/>
      <c r="D5" s="143">
        <f>SUM(C3:C4)</f>
        <v>80</v>
      </c>
      <c r="E5" s="143"/>
      <c r="F5" s="143"/>
      <c r="G5" s="143"/>
      <c r="H5" s="143">
        <f>SUM(G3:G4)</f>
        <v>80</v>
      </c>
      <c r="I5" s="143"/>
      <c r="J5" s="143"/>
      <c r="K5" s="143">
        <f>SUM(J3:J4)</f>
        <v>75</v>
      </c>
      <c r="L5" s="143"/>
      <c r="M5" s="143"/>
      <c r="N5" s="143"/>
      <c r="O5" s="143">
        <f>SUM(N3:N4)</f>
        <v>75</v>
      </c>
    </row>
    <row r="6" spans="1:15" ht="18.75" x14ac:dyDescent="0.3">
      <c r="A6" s="143"/>
      <c r="B6" s="143" t="s">
        <v>1358</v>
      </c>
      <c r="C6" s="143" t="s">
        <v>1398</v>
      </c>
      <c r="D6" s="143"/>
      <c r="E6" s="143"/>
      <c r="F6" s="143" t="s">
        <v>1358</v>
      </c>
      <c r="G6" s="143" t="s">
        <v>1402</v>
      </c>
      <c r="H6" s="143"/>
      <c r="I6" s="143" t="s">
        <v>1357</v>
      </c>
      <c r="J6" s="143" t="s">
        <v>1402</v>
      </c>
      <c r="K6" s="143"/>
      <c r="L6" s="143"/>
      <c r="M6" s="143" t="s">
        <v>1357</v>
      </c>
      <c r="N6" s="143" t="s">
        <v>1398</v>
      </c>
      <c r="O6" s="143"/>
    </row>
    <row r="7" spans="1:15" ht="18.75" x14ac:dyDescent="0.3">
      <c r="A7" s="143"/>
      <c r="B7" s="144">
        <v>8</v>
      </c>
      <c r="C7" s="144">
        <v>70</v>
      </c>
      <c r="D7" s="143"/>
      <c r="E7" s="143"/>
      <c r="F7" s="144">
        <v>7.8000000000000007</v>
      </c>
      <c r="G7" s="144">
        <v>10</v>
      </c>
      <c r="H7" s="143"/>
      <c r="I7" s="145">
        <v>8</v>
      </c>
      <c r="J7" s="145">
        <v>8</v>
      </c>
      <c r="K7" s="143"/>
      <c r="L7" s="143"/>
      <c r="M7" s="145">
        <v>6.8000000000000007</v>
      </c>
      <c r="N7" s="145">
        <v>8</v>
      </c>
      <c r="O7" s="143"/>
    </row>
    <row r="8" spans="1:15" ht="18.75" x14ac:dyDescent="0.3">
      <c r="A8" s="143"/>
      <c r="B8" s="144" t="s">
        <v>1414</v>
      </c>
      <c r="C8" s="144">
        <v>10</v>
      </c>
      <c r="D8" s="143"/>
      <c r="E8" s="143"/>
      <c r="F8" s="144">
        <v>8.7999999999999989</v>
      </c>
      <c r="G8" s="144">
        <v>70</v>
      </c>
      <c r="H8" s="143"/>
      <c r="I8" s="145">
        <v>8.3999999999999986</v>
      </c>
      <c r="J8" s="145">
        <v>67</v>
      </c>
      <c r="K8" s="143"/>
      <c r="L8" s="143"/>
      <c r="M8" s="145">
        <v>7.2</v>
      </c>
      <c r="N8" s="145">
        <v>67</v>
      </c>
      <c r="O8" s="143"/>
    </row>
    <row r="9" spans="1:15" ht="18.75" x14ac:dyDescent="0.3">
      <c r="A9" s="106"/>
      <c r="B9" s="106"/>
      <c r="C9" s="106"/>
      <c r="D9" s="143">
        <f>SUM(C7:C8)</f>
        <v>80</v>
      </c>
      <c r="E9" s="106"/>
      <c r="F9" s="106"/>
      <c r="G9" s="106"/>
      <c r="H9" s="143">
        <f>SUM(G7:G8)</f>
        <v>80</v>
      </c>
      <c r="I9" s="106"/>
      <c r="J9" s="106"/>
      <c r="K9" s="143">
        <f>SUM(J7:J8)</f>
        <v>75</v>
      </c>
      <c r="L9" s="106"/>
      <c r="M9" s="106"/>
      <c r="N9" s="106"/>
      <c r="O9" s="143">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186" t="s">
        <v>1447</v>
      </c>
      <c r="C1" s="184"/>
      <c r="D1" s="184"/>
      <c r="E1" s="184"/>
      <c r="H1" s="163">
        <f>'Hybrid - IP - True - Stereo'!N1</f>
        <v>0</v>
      </c>
    </row>
    <row r="2" spans="1:13" ht="19.5" customHeight="1" x14ac:dyDescent="0.25">
      <c r="A2" t="str">
        <f>'Hybrid - IP - True - Stereo'!C2</f>
        <v>Stereo Staves - IP - True</v>
      </c>
      <c r="C2" s="14"/>
      <c r="D2" s="14">
        <f>'Hybrid - IP - True - Stereo'!F2</f>
        <v>0</v>
      </c>
      <c r="E2" s="14">
        <f>'Hybrid - IP - True - Stereo'!L2</f>
        <v>0</v>
      </c>
      <c r="F2" s="14"/>
      <c r="H2" s="14" t="str">
        <f>'Hybrid - IP - True - Stereo'!N2</f>
        <v>A-top</v>
      </c>
      <c r="I2" s="14" t="str">
        <f>'Hybrid - IP - True - Stereo'!O2</f>
        <v>C-bot</v>
      </c>
      <c r="K2" s="352" t="s">
        <v>1389</v>
      </c>
      <c r="L2" s="352"/>
      <c r="M2" s="352"/>
    </row>
    <row r="3" spans="1:13" ht="45" customHeight="1" x14ac:dyDescent="0.25">
      <c r="A3" t="str">
        <f>'Hybrid - IP - True - Stereo'!C3</f>
        <v>LVR Name</v>
      </c>
      <c r="B3" s="14" t="s">
        <v>1430</v>
      </c>
      <c r="C3" s="14" t="s">
        <v>1429</v>
      </c>
      <c r="D3" s="14" t="str">
        <f>'Hybrid - IP - True - Stereo'!F3</f>
        <v>LVR ID - Connector - Pin</v>
      </c>
      <c r="E3" s="14">
        <f>'Hybrid - IP - True - Stereo'!L3</f>
        <v>0</v>
      </c>
      <c r="F3" s="14" t="s">
        <v>1431</v>
      </c>
      <c r="H3" s="14" t="str">
        <f>'Hybrid - IP - True - Stereo'!N3</f>
        <v>L (m)</v>
      </c>
      <c r="I3" s="14" t="str">
        <f>'Hybrid - IP - True - Stereo'!O3</f>
        <v>L (m)</v>
      </c>
    </row>
    <row r="4" spans="1:13" ht="45" customHeight="1" x14ac:dyDescent="0.25">
      <c r="A4" t="str">
        <f>'Hybrid - IP - True - Stereo'!C41</f>
        <v>PT_a_alpha_S0M_P4_LV_SRC/RET</v>
      </c>
      <c r="B4" s="14" t="str">
        <f t="shared" ref="B4:B7" si="0">IF(ISNUMBER(SEARCH("_LV",A4)),LEFT(A4,FIND("_LV",A4)-1),"")</f>
        <v>PT_a_alpha_S0M_P4</v>
      </c>
      <c r="C4" s="14" t="str">
        <f>'Hybrid - IP - True - Stereo'!E41</f>
        <v>P22 - 1/9</v>
      </c>
      <c r="D4" s="14" t="str">
        <f>'Hybrid - IP - True - Stereo'!F41</f>
        <v>47 - J12 - 8/7</v>
      </c>
      <c r="E4" s="14" t="str">
        <f>'Hybrid - IP - True - Stereo'!L41</f>
        <v>3c</v>
      </c>
      <c r="F4" s="14" t="str">
        <f t="shared" ref="F4:F13" si="1">CONCATENATE(D4,"   ",E4)</f>
        <v>47 - J12 - 8/7   3c</v>
      </c>
      <c r="H4" s="14">
        <f>'Hybrid - IP - True - Stereo'!N41</f>
        <v>8</v>
      </c>
      <c r="I4" s="14">
        <f>'Hybrid - IP - True - Stereo'!O41</f>
        <v>8</v>
      </c>
      <c r="K4" s="156"/>
      <c r="L4" s="153"/>
      <c r="M4" s="155"/>
    </row>
    <row r="5" spans="1:13" ht="45" customHeight="1" x14ac:dyDescent="0.25">
      <c r="A5" t="str">
        <f>'Hybrid - IP - True - Stereo'!C42</f>
        <v>PT_a_alpha_S1M_P4_LV_SRC/RET</v>
      </c>
      <c r="B5" s="14" t="str">
        <f t="shared" si="0"/>
        <v>PT_a_alpha_S1M_P4</v>
      </c>
      <c r="C5" s="14" t="str">
        <f>'Hybrid - IP - True - Stereo'!E42</f>
        <v>P22 - 2/10</v>
      </c>
      <c r="D5" s="14" t="str">
        <f>'Hybrid - IP - True - Stereo'!F42</f>
        <v>47 - J12 - 6/5</v>
      </c>
      <c r="E5" s="14" t="str">
        <f>'Hybrid - IP - True - Stereo'!L42</f>
        <v>3c</v>
      </c>
      <c r="F5" s="14" t="str">
        <f t="shared" si="1"/>
        <v>47 - J12 - 6/5   3c</v>
      </c>
      <c r="H5" s="14">
        <f>'Hybrid - IP - True - Stereo'!N42</f>
        <v>8</v>
      </c>
      <c r="I5" s="14">
        <f>'Hybrid - IP - True - Stereo'!O42</f>
        <v>8</v>
      </c>
      <c r="K5" s="187"/>
      <c r="L5" s="153"/>
      <c r="M5" s="188"/>
    </row>
    <row r="6" spans="1:13" ht="45" customHeight="1" x14ac:dyDescent="0.25">
      <c r="A6" t="str">
        <f>'Hybrid - IP - True - Stereo'!C43</f>
        <v>PT_a_alpha_S2M_P4_LV_SRC/RET</v>
      </c>
      <c r="B6" s="14" t="str">
        <f t="shared" si="0"/>
        <v>PT_a_alpha_S2M_P4</v>
      </c>
      <c r="C6" s="14" t="str">
        <f>'Hybrid - IP - True - Stereo'!E43</f>
        <v>P22 - 3/11</v>
      </c>
      <c r="D6" s="14" t="str">
        <f>'Hybrid - IP - True - Stereo'!F43</f>
        <v>47 - J13 - 8/7</v>
      </c>
      <c r="E6" s="14" t="str">
        <f>'Hybrid - IP - True - Stereo'!L43</f>
        <v>3c</v>
      </c>
      <c r="F6" s="14" t="str">
        <f t="shared" si="1"/>
        <v>47 - J13 - 8/7   3c</v>
      </c>
      <c r="H6" s="14">
        <f>'Hybrid - IP - True - Stereo'!N43</f>
        <v>8</v>
      </c>
      <c r="I6" s="14">
        <f>'Hybrid - IP - True - Stereo'!O43</f>
        <v>8</v>
      </c>
      <c r="K6" s="157"/>
      <c r="L6" s="153"/>
      <c r="M6" s="152"/>
    </row>
    <row r="7" spans="1:13" ht="45" customHeight="1" x14ac:dyDescent="0.25">
      <c r="A7" t="str">
        <f>'Hybrid - IP - True - Stereo'!C44</f>
        <v>PT_a_alpha_S2M_P3_LV_SRC/RET</v>
      </c>
      <c r="B7" s="14" t="str">
        <f t="shared" si="0"/>
        <v>PT_a_alpha_S2M_P3</v>
      </c>
      <c r="C7" s="14" t="str">
        <f>'Hybrid - IP - True - Stereo'!E44</f>
        <v>P22 - 4/12</v>
      </c>
      <c r="D7" s="14" t="str">
        <f>'Hybrid - IP - True - Stereo'!F44</f>
        <v>49 - J13 - 8/7</v>
      </c>
      <c r="E7" s="14" t="str">
        <f>'Hybrid - IP - True - Stereo'!L44</f>
        <v>4b</v>
      </c>
      <c r="F7" s="14" t="str">
        <f t="shared" si="1"/>
        <v>49 - J13 - 8/7   4b</v>
      </c>
      <c r="H7" s="14">
        <f>'Hybrid - IP - True - Stereo'!N44</f>
        <v>8</v>
      </c>
      <c r="I7" s="14">
        <f>'Hybrid - IP - True - Stereo'!O44</f>
        <v>8</v>
      </c>
      <c r="K7" s="156"/>
      <c r="L7" s="155"/>
      <c r="M7" s="155"/>
    </row>
    <row r="8" spans="1:13" ht="45" customHeight="1" x14ac:dyDescent="0.25">
      <c r="C8" s="14"/>
      <c r="F8" s="14"/>
      <c r="H8" s="14"/>
      <c r="I8" s="14"/>
      <c r="K8" s="153"/>
      <c r="L8" s="153"/>
      <c r="M8" s="153"/>
    </row>
    <row r="9" spans="1:13" ht="17.25" customHeight="1" x14ac:dyDescent="0.25">
      <c r="C9" s="14"/>
      <c r="F9" s="14"/>
      <c r="H9" s="14"/>
      <c r="I9" s="14"/>
      <c r="K9" s="153"/>
      <c r="L9" s="153"/>
      <c r="M9" s="153"/>
    </row>
    <row r="10" spans="1:13" ht="45" customHeight="1" x14ac:dyDescent="0.25">
      <c r="A10" t="str">
        <f>'Hybrid - IP - True - Stereo'!C77</f>
        <v>PT_a_beta_S0M_P4_LV_SRC/RET</v>
      </c>
      <c r="B10" s="14" t="str">
        <f t="shared" ref="B10:B13" si="2">IF(ISNUMBER(SEARCH("_LV",A10)),LEFT(A10,FIND("_LV",A10)-1),"")</f>
        <v>PT_a_beta_S0M_P4</v>
      </c>
      <c r="C10" s="14" t="str">
        <f>'Hybrid - IP - True - Stereo'!E77</f>
        <v>P28 - 1/9</v>
      </c>
      <c r="D10" s="14" t="str">
        <f>'Hybrid - IP - True - Stereo'!F77</f>
        <v>48 - J12 - 8/7</v>
      </c>
      <c r="E10" s="14" t="str">
        <f>'Hybrid - IP - True - Stereo'!L77</f>
        <v>3c</v>
      </c>
      <c r="F10" s="14" t="str">
        <f t="shared" si="1"/>
        <v>48 - J12 - 8/7   3c</v>
      </c>
      <c r="H10" s="14">
        <f>'Hybrid - IP - True - Stereo'!N77</f>
        <v>8</v>
      </c>
      <c r="I10" s="14">
        <f>'Hybrid - IP - True - Stereo'!O77</f>
        <v>8</v>
      </c>
      <c r="K10" s="156"/>
      <c r="L10" s="153"/>
      <c r="M10" s="155"/>
    </row>
    <row r="11" spans="1:13" ht="45" customHeight="1" x14ac:dyDescent="0.25">
      <c r="A11" t="str">
        <f>'Hybrid - IP - True - Stereo'!C78</f>
        <v>PT_a_beta_S1M_P4_LV_SRC/RET</v>
      </c>
      <c r="B11" s="14" t="str">
        <f t="shared" si="2"/>
        <v>PT_a_beta_S1M_P4</v>
      </c>
      <c r="C11" s="14" t="str">
        <f>'Hybrid - IP - True - Stereo'!E78</f>
        <v>P28 - 2/10</v>
      </c>
      <c r="D11" s="14" t="str">
        <f>'Hybrid - IP - True - Stereo'!F78</f>
        <v>48 - J12 - 6/5</v>
      </c>
      <c r="E11" s="14" t="str">
        <f>'Hybrid - IP - True - Stereo'!L78</f>
        <v>3c</v>
      </c>
      <c r="F11" s="14" t="str">
        <f t="shared" si="1"/>
        <v>48 - J12 - 6/5   3c</v>
      </c>
      <c r="H11" s="14">
        <f>'Hybrid - IP - True - Stereo'!N78</f>
        <v>8</v>
      </c>
      <c r="I11" s="14">
        <f>'Hybrid - IP - True - Stereo'!O78</f>
        <v>8</v>
      </c>
      <c r="K11" s="160"/>
      <c r="L11" s="153"/>
      <c r="M11" s="154"/>
    </row>
    <row r="12" spans="1:13" ht="45" customHeight="1" x14ac:dyDescent="0.25">
      <c r="A12" t="str">
        <f>'Hybrid - IP - True - Stereo'!C79</f>
        <v>PT_a_beta_S2M_P4_LV_SRC/RET</v>
      </c>
      <c r="B12" s="14" t="str">
        <f t="shared" si="2"/>
        <v>PT_a_beta_S2M_P4</v>
      </c>
      <c r="C12" s="14" t="str">
        <f>'Hybrid - IP - True - Stereo'!E79</f>
        <v>P28 - 3/11</v>
      </c>
      <c r="D12" s="14" t="str">
        <f>'Hybrid - IP - True - Stereo'!F79</f>
        <v>47 - J13 - 6/5</v>
      </c>
      <c r="E12" s="14" t="str">
        <f>'Hybrid - IP - True - Stereo'!L79</f>
        <v>3c</v>
      </c>
      <c r="F12" s="14" t="str">
        <f t="shared" si="1"/>
        <v>47 - J13 - 6/5   3c</v>
      </c>
      <c r="H12" s="14">
        <f>'Hybrid - IP - True - Stereo'!N79</f>
        <v>8</v>
      </c>
      <c r="I12" s="14">
        <f>'Hybrid - IP - True - Stereo'!O79</f>
        <v>8</v>
      </c>
      <c r="K12" s="157"/>
      <c r="L12" s="153"/>
      <c r="M12" s="152"/>
    </row>
    <row r="13" spans="1:13" ht="45" customHeight="1" x14ac:dyDescent="0.25">
      <c r="A13" t="str">
        <f>'Hybrid - IP - True - Stereo'!C80</f>
        <v>PT_a_beta_S2M_P3_LV_SRC/RET</v>
      </c>
      <c r="B13" s="14" t="str">
        <f t="shared" si="2"/>
        <v>PT_a_beta_S2M_P3</v>
      </c>
      <c r="C13" s="14" t="str">
        <f>'Hybrid - IP - True - Stereo'!E80</f>
        <v>P28 - 4/12</v>
      </c>
      <c r="D13" s="14" t="str">
        <f>'Hybrid - IP - True - Stereo'!F80</f>
        <v>49 - J13 - 6/5</v>
      </c>
      <c r="E13" s="14" t="str">
        <f>'Hybrid - IP - True - Stereo'!L80</f>
        <v>4b</v>
      </c>
      <c r="F13" s="14" t="str">
        <f t="shared" si="1"/>
        <v>49 - J13 - 6/5   4b</v>
      </c>
      <c r="H13" s="14">
        <f>'Hybrid - IP - True - Stereo'!N80</f>
        <v>8</v>
      </c>
      <c r="I13" s="14">
        <f>'Hybrid - IP - True - Stereo'!O80</f>
        <v>8</v>
      </c>
      <c r="K13" s="156"/>
      <c r="L13" s="155"/>
      <c r="M13" s="155"/>
    </row>
    <row r="14" spans="1:13" ht="15" customHeight="1" x14ac:dyDescent="0.25">
      <c r="K14" s="153"/>
      <c r="L14" s="153"/>
      <c r="M14" s="153"/>
    </row>
    <row r="16" spans="1:13" ht="45" customHeight="1" x14ac:dyDescent="0.25">
      <c r="K16" s="153"/>
      <c r="L16" s="153"/>
      <c r="M16" s="153"/>
    </row>
    <row r="17" spans="11:13" ht="45" customHeight="1" x14ac:dyDescent="0.25">
      <c r="K17" s="153"/>
      <c r="L17" s="153"/>
      <c r="M17" s="153"/>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59" customWidth="1"/>
    <col min="3" max="3" width="33.140625" style="14"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  '!C1</f>
        <v>0</v>
      </c>
      <c r="B1" s="369" t="s">
        <v>1446</v>
      </c>
      <c r="C1" s="370"/>
      <c r="D1" s="343"/>
      <c r="E1" s="343"/>
      <c r="F1" s="343"/>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339" t="s">
        <v>1389</v>
      </c>
      <c r="L2" s="339"/>
      <c r="M2" s="339"/>
      <c r="N2" s="59"/>
    </row>
    <row r="3" spans="1:14" ht="45.95" customHeight="1" x14ac:dyDescent="0.25">
      <c r="A3" t="str">
        <f>'Hybrid - Mag - True - Stereo  '!C3</f>
        <v>LVR Name</v>
      </c>
      <c r="B3" s="21" t="s">
        <v>1433</v>
      </c>
      <c r="C3" s="21" t="s">
        <v>1429</v>
      </c>
      <c r="D3" s="59" t="str">
        <f>'Hybrid - Mag - True - Stereo  '!F3</f>
        <v>LVR ID - Connector - Pin</v>
      </c>
      <c r="E3" s="59">
        <f>'Hybrid - Mag - True - Stereo  '!L3</f>
        <v>0</v>
      </c>
      <c r="F3" s="21" t="s">
        <v>1432</v>
      </c>
      <c r="G3" s="21"/>
      <c r="H3" s="21" t="str">
        <f>'Hybrid - Mag - True - Stereo  '!N3</f>
        <v>L (m)</v>
      </c>
      <c r="I3" s="21" t="str">
        <f>'Hybrid - Mag - True - Stereo  '!O3</f>
        <v>L (m)</v>
      </c>
      <c r="J3" s="59"/>
      <c r="K3" s="21"/>
      <c r="L3" s="21"/>
      <c r="M3" s="21"/>
      <c r="N3" s="59"/>
    </row>
    <row r="4" spans="1:14" ht="45.95" customHeight="1" x14ac:dyDescent="0.25">
      <c r="A4" t="str">
        <f>'Hybrid - Mag - True - Stereo  '!C41</f>
        <v>PT_b_alpha_S0M_P4_LV_SRC/RET</v>
      </c>
      <c r="B4" s="14" t="str">
        <f t="shared" ref="B4:B8" si="0">IF(ISNUMBER(SEARCH("_LV",A4)),LEFT(A4,FIND("_LV",A4)-1),"")</f>
        <v>PT_b_alpha_S0M_P4</v>
      </c>
      <c r="C4" s="14" t="str">
        <f>'Hybrid - Mag - True - Stereo  '!E41</f>
        <v>P22 - 1/9</v>
      </c>
      <c r="D4" t="str">
        <f>'Hybrid - Mag - True - Stereo  '!F41</f>
        <v>13 - J12 - 8/7</v>
      </c>
      <c r="E4" t="str">
        <f>'Hybrid - Mag - True - Stereo  '!L41</f>
        <v>2c</v>
      </c>
      <c r="F4" s="163" t="str">
        <f t="shared" ref="F4:F8" si="1">CONCATENATE(D4,"   ",E4)</f>
        <v>13 - J12 - 8/7   2c</v>
      </c>
      <c r="H4" s="14">
        <f>'Hybrid - Mag - True - Stereo  '!N41</f>
        <v>8</v>
      </c>
      <c r="I4" s="14" t="str">
        <f>'Hybrid - Mag - True - Stereo  '!O41</f>
        <v>|6.8|</v>
      </c>
      <c r="K4" s="69"/>
      <c r="L4" s="2"/>
      <c r="M4" s="93"/>
    </row>
    <row r="5" spans="1:14" ht="45.95" customHeight="1" x14ac:dyDescent="0.25">
      <c r="A5" t="str">
        <f>'Hybrid - Mag - True - Stereo  '!C42</f>
        <v>PT_b_alpha_S1M_P4_LV_SRC/RET</v>
      </c>
      <c r="B5" s="14" t="str">
        <f t="shared" si="0"/>
        <v>PT_b_alpha_S1M_P4</v>
      </c>
      <c r="C5" s="14" t="str">
        <f>'Hybrid - Mag - True - Stereo  '!E42</f>
        <v>P22 - 2/10</v>
      </c>
      <c r="D5" t="str">
        <f>'Hybrid - Mag - True - Stereo  '!F42</f>
        <v>13 - J12 - 6/5</v>
      </c>
      <c r="E5" t="str">
        <f>'Hybrid - Mag - True - Stereo  '!L42</f>
        <v>2c</v>
      </c>
      <c r="F5" s="163" t="str">
        <f t="shared" si="1"/>
        <v>13 - J12 - 6/5   2c</v>
      </c>
      <c r="H5" s="14">
        <f>'Hybrid - Mag - True - Stereo  '!N42</f>
        <v>8</v>
      </c>
      <c r="I5" s="14" t="str">
        <f>'Hybrid - Mag - True - Stereo  '!O42</f>
        <v>|6.8|</v>
      </c>
      <c r="K5" s="69"/>
      <c r="L5" s="2"/>
      <c r="M5" s="93"/>
    </row>
    <row r="6" spans="1:14" ht="45.95" customHeight="1" x14ac:dyDescent="0.25">
      <c r="A6" t="str">
        <f>'Hybrid - Mag - True - Stereo  '!C43</f>
        <v>PT_b_alpha_S2M_P4_LV_SRC/RET</v>
      </c>
      <c r="B6" s="14" t="str">
        <f t="shared" si="0"/>
        <v>PT_b_alpha_S2M_P4</v>
      </c>
      <c r="C6" s="14" t="str">
        <f>'Hybrid - Mag - True - Stereo  '!E43</f>
        <v>P22 - 3/11</v>
      </c>
      <c r="D6" t="str">
        <f>'Hybrid - Mag - True - Stereo  '!F43</f>
        <v>13 - J13 - 8/7</v>
      </c>
      <c r="E6" t="str">
        <f>'Hybrid - Mag - True - Stereo  '!L43</f>
        <v>2c</v>
      </c>
      <c r="F6" s="163" t="str">
        <f t="shared" si="1"/>
        <v>13 - J13 - 8/7   2c</v>
      </c>
      <c r="H6" s="14">
        <f>'Hybrid - Mag - True - Stereo  '!N43</f>
        <v>8</v>
      </c>
      <c r="I6" s="14" t="str">
        <f>'Hybrid - Mag - True - Stereo  '!O43</f>
        <v>|6.8|</v>
      </c>
      <c r="K6" s="69"/>
      <c r="L6" s="2"/>
      <c r="M6" s="93"/>
    </row>
    <row r="7" spans="1:14" ht="45.95" customHeight="1" x14ac:dyDescent="0.25">
      <c r="A7" t="str">
        <f>'Hybrid - Mag - True - Stereo  '!C44</f>
        <v>PT_b_alpha_S2M_P3_LV_SRC/RET</v>
      </c>
      <c r="B7" s="14" t="str">
        <f t="shared" si="0"/>
        <v>PT_b_alpha_S2M_P3</v>
      </c>
      <c r="C7" s="14" t="str">
        <f>'Hybrid - Mag - True - Stereo  '!E44</f>
        <v>P22 - 4/12</v>
      </c>
      <c r="D7" t="str">
        <f>'Hybrid - Mag - True - Stereo  '!F44</f>
        <v>15 - J13 - 8/7</v>
      </c>
      <c r="E7" t="str">
        <f>'Hybrid - Mag - True - Stereo  '!L44</f>
        <v>2e</v>
      </c>
      <c r="F7" s="163" t="str">
        <f t="shared" si="1"/>
        <v>15 - J13 - 8/7   2e</v>
      </c>
      <c r="H7" s="14">
        <f>'Hybrid - Mag - True - Stereo  '!N44</f>
        <v>8.1999999999999993</v>
      </c>
      <c r="I7" s="14">
        <f>'Hybrid - Mag - True - Stereo  '!O44</f>
        <v>7.2</v>
      </c>
      <c r="K7" s="69"/>
      <c r="L7" s="93"/>
      <c r="M7" s="93"/>
    </row>
    <row r="8" spans="1:14" ht="45.95" customHeight="1" x14ac:dyDescent="0.25">
      <c r="A8" t="str">
        <f>'Hybrid - Mag - True - Stereo  '!C45</f>
        <v>PT_b_alpha_S0S_P4_LV_SRC/RET</v>
      </c>
      <c r="B8" s="14" t="str">
        <f t="shared" si="0"/>
        <v>PT_b_alpha_S0S_P4</v>
      </c>
      <c r="C8" s="14" t="str">
        <f>'Hybrid - Mag - True - Stereo  '!E45</f>
        <v>P22 - 5/13</v>
      </c>
      <c r="D8" t="str">
        <f>'Hybrid - Mag - True - Stereo  '!F45</f>
        <v>13 - J13 - 4/3</v>
      </c>
      <c r="E8" t="str">
        <f>'Hybrid - Mag - True - Stereo  '!L45</f>
        <v>2c</v>
      </c>
      <c r="F8" s="163" t="str">
        <f t="shared" si="1"/>
        <v>13 - J13 - 4/3   2c</v>
      </c>
      <c r="H8" s="14">
        <f>'Hybrid - Mag - True - Stereo  '!N45</f>
        <v>8</v>
      </c>
      <c r="I8" s="14" t="str">
        <f>'Hybrid - Mag - True - Stereo  '!O45</f>
        <v>|6.8|</v>
      </c>
      <c r="K8" s="69"/>
      <c r="L8" s="2"/>
      <c r="M8" s="93"/>
    </row>
    <row r="9" spans="1:14" ht="15" customHeight="1" x14ac:dyDescent="0.25">
      <c r="B9" s="14"/>
      <c r="H9" s="14"/>
      <c r="I9" s="14"/>
      <c r="K9" s="2"/>
      <c r="L9" s="2"/>
      <c r="M9" s="2"/>
    </row>
    <row r="10" spans="1:14" ht="45.95" customHeight="1" x14ac:dyDescent="0.25">
      <c r="A10" t="str">
        <f>'Hybrid - Mag - True - Stereo  '!C113</f>
        <v>PT_b_gamma_S0M_P4_LV_SRC/RET</v>
      </c>
      <c r="B10" s="14" t="str">
        <f t="shared" ref="B10:B13" si="2">IF(ISNUMBER(SEARCH("_LV",A10)),LEFT(A10,FIND("_LV",A10)-1),"")</f>
        <v>PT_b_gamma_S0M_P4</v>
      </c>
      <c r="C10" s="14" t="str">
        <f>'Hybrid - Mag - True - Stereo  '!E113</f>
        <v>P34 - 1/9</v>
      </c>
      <c r="D10" t="str">
        <f>'Hybrid - Mag - True - Stereo  '!F113</f>
        <v>14 - J13 - 8/7</v>
      </c>
      <c r="E10" t="str">
        <f>'Hybrid - Mag - True - Stereo  '!L113</f>
        <v>2c</v>
      </c>
      <c r="F10" s="163" t="str">
        <f t="shared" ref="F10:F13" si="3">CONCATENATE(D10,"   ",E10)</f>
        <v>14 - J13 - 8/7   2c</v>
      </c>
      <c r="H10" s="14">
        <f>'Hybrid - Mag - True - Stereo  '!N113</f>
        <v>8</v>
      </c>
      <c r="I10" s="14" t="str">
        <f>'Hybrid - Mag - True - Stereo  '!O113</f>
        <v>|6.8|</v>
      </c>
      <c r="K10" s="69"/>
      <c r="L10" s="2"/>
      <c r="M10" s="98"/>
    </row>
    <row r="11" spans="1:14" ht="45.95" customHeight="1" x14ac:dyDescent="0.25">
      <c r="A11" t="str">
        <f>'Hybrid - Mag - True - Stereo  '!C114</f>
        <v>PT_b_gamma_S1M_P4_LV_SRC/RET</v>
      </c>
      <c r="B11" s="14" t="str">
        <f t="shared" si="2"/>
        <v>PT_b_gamma_S1M_P4</v>
      </c>
      <c r="C11" s="14" t="str">
        <f>'Hybrid - Mag - True - Stereo  '!E114</f>
        <v>P34 - 2/10</v>
      </c>
      <c r="D11" t="str">
        <f>'Hybrid - Mag - True - Stereo  '!F114</f>
        <v>14 - J13 - 6/5</v>
      </c>
      <c r="E11" t="str">
        <f>'Hybrid - Mag - True - Stereo  '!L114</f>
        <v>2c</v>
      </c>
      <c r="F11" s="163" t="str">
        <f t="shared" si="3"/>
        <v>14 - J13 - 6/5   2c</v>
      </c>
      <c r="H11" s="14">
        <f>'Hybrid - Mag - True - Stereo  '!N114</f>
        <v>8</v>
      </c>
      <c r="I11" s="14" t="str">
        <f>'Hybrid - Mag - True - Stereo  '!O114</f>
        <v>|6.8|</v>
      </c>
      <c r="K11" s="69"/>
      <c r="L11" s="2"/>
      <c r="M11" s="98"/>
    </row>
    <row r="12" spans="1:14" ht="45.95" customHeight="1" x14ac:dyDescent="0.25">
      <c r="A12" t="str">
        <f>'Hybrid - Mag - True - Stereo  '!C115</f>
        <v>PT_b_gamma_S2M_P4_LV_SRC/RET</v>
      </c>
      <c r="B12" s="14" t="str">
        <f t="shared" si="2"/>
        <v>PT_b_gamma_S2M_P4</v>
      </c>
      <c r="C12" s="14" t="str">
        <f>'Hybrid - Mag - True - Stereo  '!E115</f>
        <v>P34 - 3/11</v>
      </c>
      <c r="D12" t="str">
        <f>'Hybrid - Mag - True - Stereo  '!F115</f>
        <v>13 - J13 - 2/1</v>
      </c>
      <c r="E12" t="str">
        <f>'Hybrid - Mag - True - Stereo  '!L115</f>
        <v>2c</v>
      </c>
      <c r="F12" s="163" t="str">
        <f t="shared" si="3"/>
        <v>13 - J13 - 2/1   2c</v>
      </c>
      <c r="H12" s="14">
        <f>'Hybrid - Mag - True - Stereo  '!N115</f>
        <v>8</v>
      </c>
      <c r="I12" s="14" t="str">
        <f>'Hybrid - Mag - True - Stereo  '!O115</f>
        <v>|6.8|</v>
      </c>
      <c r="K12" s="69"/>
      <c r="L12" s="2"/>
      <c r="M12" s="98"/>
    </row>
    <row r="13" spans="1:14" ht="45.95" customHeight="1" x14ac:dyDescent="0.25">
      <c r="A13" t="str">
        <f>'Hybrid - Mag - True - Stereo  '!C116</f>
        <v>PT_b_gamma_S2M_P3_LV_SRC/RET</v>
      </c>
      <c r="B13" s="14" t="str">
        <f t="shared" si="2"/>
        <v>PT_b_gamma_S2M_P3</v>
      </c>
      <c r="C13" s="14" t="str">
        <f>'Hybrid - Mag - True - Stereo  '!E116</f>
        <v>P34 - 4/12</v>
      </c>
      <c r="D13" t="str">
        <f>'Hybrid - Mag - True - Stereo  '!F116</f>
        <v>17 - J13 - 8/7</v>
      </c>
      <c r="E13" t="str">
        <f>'Hybrid - Mag - True - Stereo  '!L116</f>
        <v>2e</v>
      </c>
      <c r="F13" s="163" t="str">
        <f t="shared" si="3"/>
        <v>17 - J13 - 8/7   2e</v>
      </c>
      <c r="H13" s="14">
        <f>'Hybrid - Mag - True - Stereo  '!N116</f>
        <v>8.1999999999999993</v>
      </c>
      <c r="I13" s="14">
        <f>'Hybrid - Mag - True - Stereo  '!O116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3" ht="24.75" customHeight="1" x14ac:dyDescent="0.35">
      <c r="A1" t="e">
        <f>'Hybrid - Mag - Mirror - Stereo'!#REF!</f>
        <v>#REF!</v>
      </c>
      <c r="B1" s="347" t="s">
        <v>1448</v>
      </c>
      <c r="C1" s="348"/>
      <c r="D1" s="162" t="e">
        <f>'Hybrid - Mag - Mirror - Stereo'!#REF!</f>
        <v>#REF!</v>
      </c>
      <c r="E1" s="162" t="e">
        <f>'Hybrid - Mag - Mirror - Stereo'!#REF!</f>
        <v>#REF!</v>
      </c>
      <c r="H1" s="162" t="e">
        <f>'Hybrid - Mag - Mirror - Stereo'!#REF!</f>
        <v>#REF!</v>
      </c>
    </row>
    <row r="2" spans="1:13"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3"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row>
    <row r="4" spans="1:13" ht="45" customHeight="1" x14ac:dyDescent="0.25">
      <c r="A4" t="e">
        <f>'Hybrid - Mag - Mirror - Stereo'!#REF!</f>
        <v>#REF!</v>
      </c>
      <c r="B4" s="14" t="str">
        <f t="shared" ref="B4:B12" si="0">IF(ISNUMBER(SEARCH("_LV",A4)),LEFT(A4,FIND("_LV",A4)-1),"")</f>
        <v/>
      </c>
      <c r="C4" s="14" t="e">
        <f>'Hybrid - Mag - Mirror - Stereo'!#REF!</f>
        <v>#REF!</v>
      </c>
      <c r="D4" s="14" t="e">
        <f>'Hybrid - Mag - Mirror - Stereo'!#REF!</f>
        <v>#REF!</v>
      </c>
      <c r="E4" s="14" t="e">
        <f>'Hybrid - Mag - Mirror - Stereo'!#REF!</f>
        <v>#REF!</v>
      </c>
      <c r="F4" s="14" t="e">
        <f t="shared" ref="F4:F12" si="1">CONCATENATE(D4,"   ",E4)</f>
        <v>#REF!</v>
      </c>
      <c r="G4" s="14"/>
      <c r="H4" s="14" t="e">
        <f>'Hybrid - Mag - Mirror - Stereo'!#REF!</f>
        <v>#REF!</v>
      </c>
      <c r="I4" s="14" t="e">
        <f>'Hybrid - Mag - Mirror - Stereo'!#REF!</f>
        <v>#REF!</v>
      </c>
      <c r="K4" s="69"/>
      <c r="L4" s="2"/>
      <c r="M4" s="94"/>
    </row>
    <row r="5" spans="1:13" ht="45" customHeight="1" x14ac:dyDescent="0.25">
      <c r="A5" t="e">
        <f>'Hybrid - Mag - Mirror - Stereo'!#REF!</f>
        <v>#REF!</v>
      </c>
      <c r="B5" s="14" t="str">
        <f t="shared" si="0"/>
        <v/>
      </c>
      <c r="C5" s="14" t="e">
        <f>'Hybrid - Mag - Mirror - Stereo'!#REF!</f>
        <v>#REF!</v>
      </c>
      <c r="D5" s="14" t="e">
        <f>'Hybrid - Mag - Mirror - Stereo'!#REF!</f>
        <v>#REF!</v>
      </c>
      <c r="E5" s="14" t="e">
        <f>'Hybrid - Mag - Mirror - Stereo'!#REF!</f>
        <v>#REF!</v>
      </c>
      <c r="F5" s="14" t="e">
        <f t="shared" si="1"/>
        <v>#REF!</v>
      </c>
      <c r="G5" s="14"/>
      <c r="H5" s="14" t="e">
        <f>'Hybrid - Mag - Mirror - Stereo'!#REF!</f>
        <v>#REF!</v>
      </c>
      <c r="I5" s="14" t="e">
        <f>'Hybrid - Mag - Mirror - Stereo'!#REF!</f>
        <v>#REF!</v>
      </c>
      <c r="K5" s="86"/>
      <c r="L5" s="2"/>
      <c r="M5" s="94"/>
    </row>
    <row r="6" spans="1:13" ht="45" customHeight="1" x14ac:dyDescent="0.25">
      <c r="A6" t="e">
        <f>'Hybrid - Mag - Mirror - Stereo'!#REF!</f>
        <v>#REF!</v>
      </c>
      <c r="B6" s="14" t="str">
        <f t="shared" si="0"/>
        <v/>
      </c>
      <c r="C6" s="14" t="e">
        <f>'Hybrid - Mag - Mirror - Stereo'!#REF!</f>
        <v>#REF!</v>
      </c>
      <c r="D6" s="14" t="e">
        <f>'Hybrid - Mag - Mirror - Stereo'!#REF!</f>
        <v>#REF!</v>
      </c>
      <c r="E6" s="14" t="e">
        <f>'Hybrid - Mag - Mirror - Stereo'!#REF!</f>
        <v>#REF!</v>
      </c>
      <c r="F6" s="14" t="e">
        <f t="shared" si="1"/>
        <v>#REF!</v>
      </c>
      <c r="G6" s="14"/>
      <c r="H6" s="14" t="e">
        <f>'Hybrid - Mag - Mirror - Stereo'!#REF!</f>
        <v>#REF!</v>
      </c>
      <c r="I6" s="14" t="e">
        <f>'Hybrid - Mag - Mirror - Stereo'!#REF!</f>
        <v>#REF!</v>
      </c>
      <c r="K6" s="69"/>
      <c r="L6" s="2"/>
      <c r="M6" s="93"/>
    </row>
    <row r="7" spans="1:13" ht="45" customHeight="1" x14ac:dyDescent="0.25">
      <c r="A7" t="e">
        <f>'Hybrid - Mag - Mirror - Stereo'!#REF!</f>
        <v>#REF!</v>
      </c>
      <c r="B7" s="14" t="str">
        <f t="shared" si="0"/>
        <v/>
      </c>
      <c r="C7" s="14" t="e">
        <f>'Hybrid - Mag - Mirror - Stereo'!#REF!</f>
        <v>#REF!</v>
      </c>
      <c r="D7" s="14" t="e">
        <f>'Hybrid - Mag - Mirror - Stereo'!#REF!</f>
        <v>#REF!</v>
      </c>
      <c r="E7" s="14" t="e">
        <f>'Hybrid - Mag - Mirror - Stereo'!#REF!</f>
        <v>#REF!</v>
      </c>
      <c r="F7" s="14" t="e">
        <f t="shared" si="1"/>
        <v>#REF!</v>
      </c>
      <c r="G7" s="14"/>
      <c r="H7" s="14" t="e">
        <f>'Hybrid - Mag - Mirror - Stereo'!#REF!</f>
        <v>#REF!</v>
      </c>
      <c r="I7" s="14" t="e">
        <f>'Hybrid - Mag - Mirror - Stereo'!#REF!</f>
        <v>#REF!</v>
      </c>
      <c r="K7" s="69"/>
      <c r="L7" s="93"/>
      <c r="M7" s="93"/>
    </row>
    <row r="8" spans="1:13" ht="45" customHeight="1" x14ac:dyDescent="0.25">
      <c r="C8" s="14"/>
      <c r="D8" s="14"/>
      <c r="E8" s="14"/>
      <c r="F8" s="14"/>
      <c r="G8" s="14"/>
      <c r="H8" s="14"/>
      <c r="I8" s="14"/>
    </row>
    <row r="9" spans="1:13" ht="45" customHeight="1" x14ac:dyDescent="0.25">
      <c r="A9" t="e">
        <f>'Hybrid - Mag - Mirror - Stereo'!#REF!</f>
        <v>#REF!</v>
      </c>
      <c r="B9" s="14" t="str">
        <f t="shared" si="0"/>
        <v/>
      </c>
      <c r="C9" s="14" t="e">
        <f>'Hybrid - Mag - Mirror - Stereo'!#REF!</f>
        <v>#REF!</v>
      </c>
      <c r="D9" s="14" t="e">
        <f>'Hybrid - Mag - Mirror - Stereo'!#REF!</f>
        <v>#REF!</v>
      </c>
      <c r="E9" s="14" t="e">
        <f>'Hybrid - Mag - Mirror - Stereo'!#REF!</f>
        <v>#REF!</v>
      </c>
      <c r="F9" s="14" t="e">
        <f t="shared" si="1"/>
        <v>#REF!</v>
      </c>
      <c r="G9" s="14"/>
      <c r="H9" s="14" t="e">
        <f>'Hybrid - Mag - Mirror - Stereo'!#REF!</f>
        <v>#REF!</v>
      </c>
      <c r="I9" s="14" t="e">
        <f>'Hybrid - Mag - Mirror - Stereo'!#REF!</f>
        <v>#REF!</v>
      </c>
      <c r="K9" s="69"/>
      <c r="M9" s="94"/>
    </row>
    <row r="10" spans="1:13" ht="45" customHeight="1" x14ac:dyDescent="0.25">
      <c r="A10" t="e">
        <f>'Hybrid - Mag - Mirror - Stereo'!#REF!</f>
        <v>#REF!</v>
      </c>
      <c r="B10" s="14" t="str">
        <f t="shared" si="0"/>
        <v/>
      </c>
      <c r="C10" s="14" t="e">
        <f>'Hybrid - Mag - Mirror - Stereo'!#REF!</f>
        <v>#REF!</v>
      </c>
      <c r="D10" s="14" t="e">
        <f>'Hybrid - Mag - Mirror - Stereo'!#REF!</f>
        <v>#REF!</v>
      </c>
      <c r="E10" s="14" t="e">
        <f>'Hybrid - Mag - Mirror - Stereo'!#REF!</f>
        <v>#REF!</v>
      </c>
      <c r="F10" s="14" t="e">
        <f t="shared" si="1"/>
        <v>#REF!</v>
      </c>
      <c r="G10" s="14"/>
      <c r="H10" s="14" t="e">
        <f>'Hybrid - Mag - Mirror - Stereo'!#REF!</f>
        <v>#REF!</v>
      </c>
      <c r="I10" s="14" t="e">
        <f>'Hybrid - Mag - Mirror - Stereo'!#REF!</f>
        <v>#REF!</v>
      </c>
      <c r="K10" s="69"/>
      <c r="M10" s="94"/>
    </row>
    <row r="11" spans="1:13" ht="45" customHeight="1" x14ac:dyDescent="0.25">
      <c r="A11" t="e">
        <f>'Hybrid - Mag - Mirror - Stereo'!#REF!</f>
        <v>#REF!</v>
      </c>
      <c r="B11" s="14" t="str">
        <f t="shared" si="0"/>
        <v/>
      </c>
      <c r="C11" s="14" t="e">
        <f>'Hybrid - Mag - Mirror - Stereo'!#REF!</f>
        <v>#REF!</v>
      </c>
      <c r="D11" s="14" t="e">
        <f>'Hybrid - Mag - Mirror - Stereo'!#REF!</f>
        <v>#REF!</v>
      </c>
      <c r="E11" s="14" t="e">
        <f>'Hybrid - Mag - Mirror - Stereo'!#REF!</f>
        <v>#REF!</v>
      </c>
      <c r="F11" s="14" t="e">
        <f t="shared" si="1"/>
        <v>#REF!</v>
      </c>
      <c r="G11" s="14"/>
      <c r="H11" s="14" t="e">
        <f>'Hybrid - Mag - Mirror - Stereo'!#REF!</f>
        <v>#REF!</v>
      </c>
      <c r="I11" s="14" t="e">
        <f>'Hybrid - Mag - Mirror - Stereo'!#REF!</f>
        <v>#REF!</v>
      </c>
      <c r="K11" s="69"/>
      <c r="M11" s="94"/>
    </row>
    <row r="12" spans="1:13" ht="45" customHeight="1" x14ac:dyDescent="0.25">
      <c r="A12" t="e">
        <f>'Hybrid - Mag - Mirror - Stereo'!#REF!</f>
        <v>#REF!</v>
      </c>
      <c r="B12" s="14" t="str">
        <f t="shared" si="0"/>
        <v/>
      </c>
      <c r="C12" s="14" t="e">
        <f>'Hybrid - Mag - Mirror - Stereo'!#REF!</f>
        <v>#REF!</v>
      </c>
      <c r="D12" s="14" t="e">
        <f>'Hybrid - Mag - Mirror - Stereo'!#REF!</f>
        <v>#REF!</v>
      </c>
      <c r="E12" s="14" t="e">
        <f>'Hybrid - Mag - Mirror - Stereo'!#REF!</f>
        <v>#REF!</v>
      </c>
      <c r="F12" s="14" t="e">
        <f t="shared" si="1"/>
        <v>#REF!</v>
      </c>
      <c r="G12" s="14"/>
      <c r="H12" s="14" t="e">
        <f>'Hybrid - Mag - Mirror - Stereo'!#REF!</f>
        <v>#REF!</v>
      </c>
      <c r="I12" s="14" t="e">
        <f>'Hybrid - Mag - Mirror - Stereo'!#REF!</f>
        <v>#REF!</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336" t="s">
        <v>1391</v>
      </c>
      <c r="G1" t="s">
        <v>1434</v>
      </c>
    </row>
    <row r="2" spans="1:8" x14ac:dyDescent="0.25">
      <c r="A2"/>
      <c r="B2" s="21" t="s">
        <v>1363</v>
      </c>
      <c r="C2" s="336"/>
      <c r="D2" s="339" t="s">
        <v>1389</v>
      </c>
      <c r="E2" s="339"/>
      <c r="F2" s="339"/>
    </row>
    <row r="3" spans="1:8" ht="56.25" x14ac:dyDescent="0.3">
      <c r="A3" s="126" t="s">
        <v>240</v>
      </c>
      <c r="C3" s="336"/>
    </row>
    <row r="4" spans="1:8" ht="18.75" x14ac:dyDescent="0.3">
      <c r="A4" s="126"/>
      <c r="C4" s="189"/>
    </row>
    <row r="5" spans="1:8" x14ac:dyDescent="0.25">
      <c r="A5" s="6" t="s">
        <v>3</v>
      </c>
      <c r="B5" s="65" t="str">
        <f>IF(LEFT(A5,3)="2.5", MID(A5,7,2),LEFT(A5,2))</f>
        <v>23</v>
      </c>
      <c r="C5" s="14" t="s">
        <v>1359</v>
      </c>
      <c r="D5" s="92"/>
      <c r="G5" t="s">
        <v>1374</v>
      </c>
      <c r="H5" t="s">
        <v>1449</v>
      </c>
    </row>
    <row r="6" spans="1:8" x14ac:dyDescent="0.25">
      <c r="A6" s="8" t="s">
        <v>7</v>
      </c>
      <c r="B6" s="65" t="str">
        <f>IF(LEFT(A6,3)="2.5", MID(A6,7,2),LEFT(A6,2))</f>
        <v>18</v>
      </c>
      <c r="C6" s="2" t="s">
        <v>1359</v>
      </c>
      <c r="D6" s="94"/>
      <c r="E6" s="2"/>
      <c r="F6" s="2"/>
      <c r="G6" t="s">
        <v>1374</v>
      </c>
    </row>
    <row r="7" spans="1:8" x14ac:dyDescent="0.25">
      <c r="A7" s="8"/>
      <c r="B7" s="65"/>
      <c r="C7" s="2"/>
      <c r="D7" s="2"/>
      <c r="E7" s="2"/>
      <c r="F7" s="2"/>
    </row>
    <row r="8" spans="1:8" x14ac:dyDescent="0.25">
      <c r="A8" s="8" t="s">
        <v>11</v>
      </c>
      <c r="B8" s="65" t="str">
        <f>IF(LEFT(A8,3)="2.5", MID(A8,7,2),LEFT(A8,2))</f>
        <v>18</v>
      </c>
      <c r="C8" s="2" t="s">
        <v>1359</v>
      </c>
      <c r="D8" s="95"/>
      <c r="E8" s="2"/>
      <c r="F8" s="2"/>
      <c r="G8" t="s">
        <v>1374</v>
      </c>
    </row>
    <row r="9" spans="1:8" x14ac:dyDescent="0.25">
      <c r="A9" s="8" t="s">
        <v>15</v>
      </c>
      <c r="B9" s="65" t="str">
        <f>IF(LEFT(A9,3)="2.5", MID(A9,7,2),LEFT(A9,2))</f>
        <v>15</v>
      </c>
      <c r="C9" s="2" t="s">
        <v>1359</v>
      </c>
      <c r="D9" s="93"/>
      <c r="E9" s="2"/>
      <c r="G9" t="s">
        <v>1373</v>
      </c>
    </row>
    <row r="10" spans="1:8" x14ac:dyDescent="0.25">
      <c r="A10" s="8" t="s">
        <v>19</v>
      </c>
      <c r="B10" s="65" t="str">
        <f>IF(LEFT(A10,3)="2.5", MID(A10,7,2),LEFT(A10,2))</f>
        <v>13</v>
      </c>
      <c r="C10" s="2" t="s">
        <v>1359</v>
      </c>
      <c r="D10" s="93"/>
      <c r="E10" s="2"/>
      <c r="F10" s="69"/>
      <c r="G10" t="s">
        <v>1372</v>
      </c>
    </row>
    <row r="11" spans="1:8" x14ac:dyDescent="0.25">
      <c r="A11" s="8" t="s">
        <v>106</v>
      </c>
      <c r="B11" s="65" t="str">
        <f>IF(LEFT(A11,3)="2.5", MID(A11,7,2),LEFT(A11,2))</f>
        <v>23</v>
      </c>
      <c r="C11" s="2" t="s">
        <v>1359</v>
      </c>
      <c r="D11" s="94"/>
      <c r="E11" s="2"/>
      <c r="F11" s="2"/>
      <c r="G11" t="s">
        <v>1374</v>
      </c>
    </row>
    <row r="12" spans="1:8" x14ac:dyDescent="0.25">
      <c r="A12" s="43" t="s">
        <v>427</v>
      </c>
      <c r="B12" s="65" t="str">
        <f>IF(LEFT(A12,3)="2.5", MID(A12,7,2),LEFT(A12,2))</f>
        <v>23</v>
      </c>
      <c r="C12" s="2" t="s">
        <v>1359</v>
      </c>
      <c r="D12" s="93"/>
      <c r="E12" s="2"/>
      <c r="F12" s="2"/>
      <c r="G12" t="s">
        <v>1374</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1359</v>
      </c>
      <c r="D15" s="93"/>
      <c r="E15" s="2"/>
      <c r="F15" s="2"/>
      <c r="G15" t="s">
        <v>1374</v>
      </c>
    </row>
    <row r="16" spans="1:8" x14ac:dyDescent="0.25">
      <c r="A16" s="43" t="s">
        <v>428</v>
      </c>
      <c r="B16" s="65" t="str">
        <f t="shared" si="0"/>
        <v>23</v>
      </c>
      <c r="C16" s="2" t="s">
        <v>1359</v>
      </c>
      <c r="D16" s="95"/>
      <c r="E16" s="2"/>
      <c r="F16" s="2"/>
      <c r="G16" t="s">
        <v>1374</v>
      </c>
    </row>
    <row r="17" spans="1:7" x14ac:dyDescent="0.25">
      <c r="A17" s="8" t="s">
        <v>26</v>
      </c>
      <c r="B17" s="65" t="str">
        <f t="shared" si="0"/>
        <v>18</v>
      </c>
      <c r="C17" s="2" t="s">
        <v>1359</v>
      </c>
      <c r="D17" s="93"/>
      <c r="E17" s="2"/>
      <c r="F17" s="2"/>
      <c r="G17" t="s">
        <v>1374</v>
      </c>
    </row>
    <row r="18" spans="1:7" x14ac:dyDescent="0.25">
      <c r="A18" s="8" t="s">
        <v>30</v>
      </c>
      <c r="B18" s="65" t="str">
        <f t="shared" si="0"/>
        <v>15</v>
      </c>
      <c r="C18" s="2" t="s">
        <v>1359</v>
      </c>
      <c r="D18" s="94"/>
      <c r="E18" s="2"/>
      <c r="F18" s="2"/>
      <c r="G18" t="s">
        <v>1373</v>
      </c>
    </row>
    <row r="19" spans="1:7" x14ac:dyDescent="0.25">
      <c r="A19" s="8" t="s">
        <v>34</v>
      </c>
      <c r="B19" s="65" t="str">
        <f t="shared" si="0"/>
        <v>21</v>
      </c>
      <c r="C19" s="2" t="s">
        <v>1359</v>
      </c>
      <c r="D19" s="93"/>
      <c r="E19" s="2"/>
      <c r="F19" s="2"/>
      <c r="G19" t="s">
        <v>1374</v>
      </c>
    </row>
    <row r="20" spans="1:7" x14ac:dyDescent="0.25">
      <c r="A20" s="43" t="s">
        <v>421</v>
      </c>
      <c r="B20" s="65" t="str">
        <f t="shared" si="0"/>
        <v>21</v>
      </c>
      <c r="C20" s="2" t="s">
        <v>1359</v>
      </c>
      <c r="D20" s="93"/>
      <c r="E20" s="2"/>
      <c r="F20" s="2"/>
      <c r="G20" t="s">
        <v>1374</v>
      </c>
    </row>
    <row r="21" spans="1:7" x14ac:dyDescent="0.25">
      <c r="A21" s="8" t="s">
        <v>38</v>
      </c>
      <c r="B21" s="65" t="str">
        <f t="shared" si="0"/>
        <v>15</v>
      </c>
      <c r="C21" s="2" t="s">
        <v>1359</v>
      </c>
      <c r="D21" s="93"/>
      <c r="E21" s="2"/>
      <c r="F21" s="2"/>
      <c r="G21" t="s">
        <v>1373</v>
      </c>
    </row>
    <row r="22" spans="1:7" x14ac:dyDescent="0.25">
      <c r="A22" s="8" t="s">
        <v>42</v>
      </c>
      <c r="B22" s="65" t="str">
        <f t="shared" si="0"/>
        <v>13</v>
      </c>
      <c r="C22" s="2" t="s">
        <v>1359</v>
      </c>
      <c r="D22" s="93"/>
      <c r="E22" s="2"/>
      <c r="F22" s="69"/>
      <c r="G22" t="s">
        <v>1372</v>
      </c>
    </row>
    <row r="23" spans="1:7" x14ac:dyDescent="0.25">
      <c r="A23" s="8" t="s">
        <v>90</v>
      </c>
      <c r="B23" s="65" t="str">
        <f t="shared" si="0"/>
        <v>21</v>
      </c>
      <c r="C23" s="2" t="s">
        <v>1359</v>
      </c>
      <c r="D23" s="93"/>
      <c r="E23" s="2"/>
      <c r="G23" t="s">
        <v>1374</v>
      </c>
    </row>
    <row r="24" spans="1:7" x14ac:dyDescent="0.25">
      <c r="A24" s="43" t="s">
        <v>419</v>
      </c>
      <c r="B24" s="65" t="str">
        <f t="shared" si="0"/>
        <v>21</v>
      </c>
      <c r="C24" s="2" t="s">
        <v>1359</v>
      </c>
      <c r="D24" s="93"/>
      <c r="E24" s="2"/>
      <c r="G24" t="s">
        <v>1374</v>
      </c>
    </row>
    <row r="25" spans="1:7" x14ac:dyDescent="0.25">
      <c r="A25" s="8" t="s">
        <v>94</v>
      </c>
      <c r="B25" s="65" t="str">
        <f t="shared" si="0"/>
        <v>21</v>
      </c>
      <c r="C25" s="2" t="s">
        <v>1359</v>
      </c>
      <c r="D25" s="93"/>
      <c r="E25" s="2"/>
      <c r="F25" s="2"/>
      <c r="G25" t="s">
        <v>1374</v>
      </c>
    </row>
    <row r="26" spans="1:7" x14ac:dyDescent="0.25">
      <c r="A26" s="45" t="s">
        <v>420</v>
      </c>
      <c r="B26" s="65" t="str">
        <f t="shared" si="0"/>
        <v>21</v>
      </c>
      <c r="C26" s="2" t="s">
        <v>1359</v>
      </c>
      <c r="D26" s="93"/>
      <c r="E26" s="2"/>
      <c r="F26" s="2"/>
      <c r="G26" t="s">
        <v>1374</v>
      </c>
    </row>
    <row r="27" spans="1:7" x14ac:dyDescent="0.25">
      <c r="B27" s="65"/>
      <c r="C27" s="2"/>
      <c r="D27" s="2"/>
      <c r="E27" s="2"/>
      <c r="F27" s="2"/>
    </row>
    <row r="28" spans="1:7" x14ac:dyDescent="0.25">
      <c r="A28" s="6" t="s">
        <v>46</v>
      </c>
      <c r="B28" s="65" t="str">
        <f t="shared" ref="B28:B40" si="1">IF(LEFT(A28,3)="2.5", MID(A28,7,2),LEFT(A28,2))</f>
        <v>22</v>
      </c>
      <c r="C28" s="2" t="s">
        <v>1359</v>
      </c>
      <c r="D28" s="93"/>
      <c r="E28" s="2"/>
      <c r="F28" s="2"/>
      <c r="G28" t="s">
        <v>1374</v>
      </c>
    </row>
    <row r="29" spans="1:7" x14ac:dyDescent="0.25">
      <c r="A29" s="43" t="s">
        <v>426</v>
      </c>
      <c r="B29" s="65" t="str">
        <f t="shared" si="1"/>
        <v>22</v>
      </c>
      <c r="C29" s="2" t="s">
        <v>1359</v>
      </c>
      <c r="D29" s="95"/>
      <c r="E29" s="2"/>
      <c r="F29" s="2"/>
      <c r="G29" t="s">
        <v>1374</v>
      </c>
    </row>
    <row r="30" spans="1:7" x14ac:dyDescent="0.25">
      <c r="A30" s="8" t="s">
        <v>50</v>
      </c>
      <c r="B30" s="65" t="str">
        <f t="shared" si="1"/>
        <v>18</v>
      </c>
      <c r="C30" s="2" t="s">
        <v>1359</v>
      </c>
      <c r="D30" s="93"/>
      <c r="E30" s="2"/>
      <c r="F30" s="2"/>
      <c r="G30" t="s">
        <v>1374</v>
      </c>
    </row>
    <row r="31" spans="1:7" x14ac:dyDescent="0.25">
      <c r="A31" s="8" t="s">
        <v>54</v>
      </c>
      <c r="B31" s="65" t="str">
        <f t="shared" si="1"/>
        <v>15</v>
      </c>
      <c r="C31" s="2" t="s">
        <v>1359</v>
      </c>
      <c r="D31" s="94"/>
      <c r="E31" s="2"/>
      <c r="F31" s="2"/>
      <c r="G31" t="s">
        <v>1373</v>
      </c>
    </row>
    <row r="32" spans="1:7" x14ac:dyDescent="0.25">
      <c r="A32" s="8" t="s">
        <v>58</v>
      </c>
      <c r="B32" s="65" t="str">
        <f t="shared" si="1"/>
        <v>22</v>
      </c>
      <c r="C32" s="2" t="s">
        <v>1359</v>
      </c>
      <c r="D32" s="93"/>
      <c r="E32" s="2"/>
      <c r="F32" s="2"/>
      <c r="G32" t="s">
        <v>1374</v>
      </c>
    </row>
    <row r="33" spans="1:7" x14ac:dyDescent="0.25">
      <c r="A33" s="43" t="s">
        <v>424</v>
      </c>
      <c r="B33" s="65" t="str">
        <f t="shared" si="1"/>
        <v>22</v>
      </c>
      <c r="C33" s="2" t="s">
        <v>1359</v>
      </c>
      <c r="D33" s="93"/>
      <c r="E33" s="2"/>
      <c r="F33" s="2"/>
      <c r="G33" t="s">
        <v>1374</v>
      </c>
    </row>
    <row r="34" spans="1:7" x14ac:dyDescent="0.25">
      <c r="A34" s="8" t="s">
        <v>62</v>
      </c>
      <c r="B34" s="65" t="str">
        <f t="shared" si="1"/>
        <v>21</v>
      </c>
      <c r="C34" s="2" t="s">
        <v>1359</v>
      </c>
      <c r="D34" s="93"/>
      <c r="E34" s="2"/>
      <c r="F34" s="2"/>
      <c r="G34" t="s">
        <v>1374</v>
      </c>
    </row>
    <row r="35" spans="1:7" x14ac:dyDescent="0.25">
      <c r="A35" s="43" t="s">
        <v>418</v>
      </c>
      <c r="B35" s="65" t="str">
        <f t="shared" si="1"/>
        <v>21</v>
      </c>
      <c r="C35" s="2" t="s">
        <v>1359</v>
      </c>
      <c r="D35" s="93"/>
      <c r="E35" s="2"/>
      <c r="F35" s="2"/>
      <c r="G35" t="s">
        <v>1374</v>
      </c>
    </row>
    <row r="36" spans="1:7" x14ac:dyDescent="0.25">
      <c r="A36" s="8" t="s">
        <v>66</v>
      </c>
      <c r="B36" s="65" t="str">
        <f t="shared" si="1"/>
        <v>15</v>
      </c>
      <c r="C36" s="2" t="s">
        <v>1359</v>
      </c>
      <c r="D36" s="93"/>
      <c r="E36" s="2"/>
      <c r="G36" t="s">
        <v>1373</v>
      </c>
    </row>
    <row r="37" spans="1:7" x14ac:dyDescent="0.25">
      <c r="A37" s="8" t="s">
        <v>98</v>
      </c>
      <c r="B37" s="65" t="str">
        <f t="shared" si="1"/>
        <v>22</v>
      </c>
      <c r="C37" s="2" t="s">
        <v>1359</v>
      </c>
      <c r="D37" s="93"/>
      <c r="E37" s="2"/>
      <c r="F37" s="2"/>
      <c r="G37" t="s">
        <v>1374</v>
      </c>
    </row>
    <row r="38" spans="1:7" x14ac:dyDescent="0.25">
      <c r="A38" s="43" t="s">
        <v>425</v>
      </c>
      <c r="B38" s="65" t="str">
        <f t="shared" si="1"/>
        <v>22</v>
      </c>
      <c r="C38" s="2" t="s">
        <v>1359</v>
      </c>
      <c r="D38" s="93"/>
      <c r="E38" s="2"/>
      <c r="F38" s="2"/>
      <c r="G38" t="s">
        <v>1374</v>
      </c>
    </row>
    <row r="39" spans="1:7" x14ac:dyDescent="0.25">
      <c r="A39" s="8" t="s">
        <v>102</v>
      </c>
      <c r="B39" s="65" t="str">
        <f t="shared" si="1"/>
        <v>22</v>
      </c>
      <c r="C39" s="2" t="s">
        <v>1359</v>
      </c>
      <c r="D39" s="94"/>
      <c r="E39" s="2"/>
      <c r="F39" s="2"/>
      <c r="G39" t="s">
        <v>1374</v>
      </c>
    </row>
    <row r="40" spans="1:7" x14ac:dyDescent="0.25">
      <c r="A40" s="45" t="s">
        <v>423</v>
      </c>
      <c r="B40" s="65" t="str">
        <f t="shared" si="1"/>
        <v>22</v>
      </c>
      <c r="C40" s="2" t="s">
        <v>1359</v>
      </c>
      <c r="D40" s="93"/>
      <c r="E40" s="2"/>
      <c r="F40" s="2"/>
      <c r="G40" t="s">
        <v>1374</v>
      </c>
    </row>
    <row r="41" spans="1:7" x14ac:dyDescent="0.25">
      <c r="B41" s="65"/>
      <c r="C41" s="2"/>
      <c r="D41" s="2"/>
      <c r="E41" s="2"/>
      <c r="F41" s="2"/>
    </row>
    <row r="42" spans="1:7" x14ac:dyDescent="0.25">
      <c r="A42" s="6" t="s">
        <v>70</v>
      </c>
      <c r="B42" s="65" t="str">
        <f>IF(LEFT(A42,3)="2.5", MID(A42,7,2),LEFT(A42,2))</f>
        <v>13</v>
      </c>
      <c r="C42" s="2" t="s">
        <v>1358</v>
      </c>
      <c r="D42" s="69"/>
      <c r="E42" s="2"/>
      <c r="F42" s="93"/>
      <c r="G42" t="s">
        <v>1371</v>
      </c>
    </row>
    <row r="43" spans="1:7" x14ac:dyDescent="0.25">
      <c r="A43" s="8" t="s">
        <v>74</v>
      </c>
      <c r="B43" s="65" t="str">
        <f>IF(LEFT(A43,3)="2.5", MID(A43,7,2),LEFT(A43,2))</f>
        <v>13</v>
      </c>
      <c r="C43" s="2" t="s">
        <v>1358</v>
      </c>
      <c r="D43" s="69"/>
      <c r="E43" s="2"/>
      <c r="F43" s="93"/>
      <c r="G43" t="s">
        <v>1371</v>
      </c>
    </row>
    <row r="44" spans="1:7" x14ac:dyDescent="0.25">
      <c r="A44" s="8" t="s">
        <v>78</v>
      </c>
      <c r="B44" s="65" t="str">
        <f>IF(LEFT(A44,3)="2.5", MID(A44,7,2),LEFT(A44,2))</f>
        <v>13</v>
      </c>
      <c r="C44" s="2" t="s">
        <v>1358</v>
      </c>
      <c r="D44" s="69"/>
      <c r="E44" s="2"/>
      <c r="F44" s="93"/>
      <c r="G44" t="s">
        <v>1371</v>
      </c>
    </row>
    <row r="45" spans="1:7" x14ac:dyDescent="0.25">
      <c r="A45" s="8" t="s">
        <v>82</v>
      </c>
      <c r="B45" s="65" t="str">
        <f>IF(LEFT(A45,3)="2.5", MID(A45,7,2),LEFT(A45,2))</f>
        <v>15</v>
      </c>
      <c r="C45" s="2" t="s">
        <v>1358</v>
      </c>
      <c r="D45" s="69"/>
      <c r="E45" s="93"/>
      <c r="F45" s="93"/>
      <c r="G45" t="s">
        <v>1396</v>
      </c>
    </row>
    <row r="46" spans="1:7" x14ac:dyDescent="0.25">
      <c r="A46" s="8" t="s">
        <v>86</v>
      </c>
      <c r="B46" s="65" t="str">
        <f>IF(LEFT(A46,3)="2.5", MID(A46,7,2),LEFT(A46,2))</f>
        <v>13</v>
      </c>
      <c r="C46" s="2" t="s">
        <v>1358</v>
      </c>
      <c r="D46" s="69"/>
      <c r="E46" s="2"/>
      <c r="F46" s="93"/>
      <c r="G46" t="s">
        <v>1371</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1359</v>
      </c>
      <c r="D51" s="98"/>
      <c r="E51" s="2"/>
      <c r="F51" s="2"/>
      <c r="G51" t="s">
        <v>1374</v>
      </c>
    </row>
    <row r="52" spans="1:7" x14ac:dyDescent="0.25">
      <c r="A52" s="8" t="s">
        <v>112</v>
      </c>
      <c r="B52" s="65" t="str">
        <f>IF(LEFT(A52,3)="2.5", MID(A52,7,2),LEFT(A52,2))</f>
        <v>19</v>
      </c>
      <c r="C52" s="2" t="s">
        <v>1359</v>
      </c>
      <c r="D52" s="98"/>
      <c r="E52" s="2"/>
      <c r="F52" s="2"/>
      <c r="G52" t="s">
        <v>1374</v>
      </c>
    </row>
    <row r="53" spans="1:7" x14ac:dyDescent="0.25">
      <c r="A53" s="8"/>
      <c r="B53" s="65"/>
      <c r="C53" s="2" t="s">
        <v>1359</v>
      </c>
      <c r="D53" s="98"/>
      <c r="E53" s="2"/>
      <c r="F53" s="2"/>
    </row>
    <row r="54" spans="1:7" x14ac:dyDescent="0.25">
      <c r="A54" s="8" t="s">
        <v>115</v>
      </c>
      <c r="B54" s="65" t="str">
        <f>IF(LEFT(A54,3)="2.5", MID(A54,7,2),LEFT(A54,2))</f>
        <v>19</v>
      </c>
      <c r="C54" s="2" t="s">
        <v>1359</v>
      </c>
      <c r="D54" s="98"/>
      <c r="E54" s="2"/>
      <c r="F54" s="2"/>
      <c r="G54" t="s">
        <v>1374</v>
      </c>
    </row>
    <row r="55" spans="1:7" x14ac:dyDescent="0.25">
      <c r="A55" s="8" t="s">
        <v>118</v>
      </c>
      <c r="B55" s="65" t="str">
        <f>IF(LEFT(A55,3)="2.5", MID(A55,7,2),LEFT(A55,2))</f>
        <v>16</v>
      </c>
      <c r="C55" s="2" t="s">
        <v>1359</v>
      </c>
      <c r="D55" s="101"/>
      <c r="E55" s="2"/>
      <c r="F55" s="2"/>
      <c r="G55" t="s">
        <v>1373</v>
      </c>
    </row>
    <row r="56" spans="1:7" x14ac:dyDescent="0.25">
      <c r="A56" s="8" t="s">
        <v>121</v>
      </c>
      <c r="B56" s="65" t="str">
        <f>IF(LEFT(A56,3)="2.5", MID(A56,7,2),LEFT(A56,2))</f>
        <v>14</v>
      </c>
      <c r="C56" s="2" t="s">
        <v>1359</v>
      </c>
      <c r="D56" s="98"/>
      <c r="E56" s="2"/>
      <c r="F56" s="69"/>
      <c r="G56" t="s">
        <v>1372</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1359</v>
      </c>
      <c r="D60" s="98"/>
      <c r="E60" s="2"/>
      <c r="F60" s="2"/>
      <c r="G60" t="s">
        <v>1374</v>
      </c>
    </row>
    <row r="61" spans="1:7" x14ac:dyDescent="0.25">
      <c r="A61" s="8" t="s">
        <v>127</v>
      </c>
      <c r="B61" s="65" t="str">
        <f t="shared" si="2"/>
        <v>19</v>
      </c>
      <c r="C61" s="2" t="s">
        <v>1359</v>
      </c>
      <c r="D61" s="98"/>
      <c r="E61" s="2"/>
      <c r="F61" s="2"/>
      <c r="G61" t="s">
        <v>1374</v>
      </c>
    </row>
    <row r="62" spans="1:7" x14ac:dyDescent="0.25">
      <c r="A62" s="8" t="s">
        <v>130</v>
      </c>
      <c r="B62" s="65" t="str">
        <f t="shared" si="2"/>
        <v>16</v>
      </c>
      <c r="C62" s="2" t="s">
        <v>1359</v>
      </c>
      <c r="D62" s="98"/>
      <c r="E62" s="2"/>
      <c r="F62" s="2"/>
      <c r="G62" t="s">
        <v>1373</v>
      </c>
    </row>
    <row r="63" spans="1:7" x14ac:dyDescent="0.25">
      <c r="A63" s="8" t="s">
        <v>133</v>
      </c>
      <c r="B63" s="65" t="str">
        <f t="shared" si="2"/>
        <v>19</v>
      </c>
      <c r="C63" s="2" t="s">
        <v>1359</v>
      </c>
      <c r="D63" s="98"/>
      <c r="E63" s="2"/>
      <c r="F63" s="2"/>
      <c r="G63" t="s">
        <v>1374</v>
      </c>
    </row>
    <row r="64" spans="1:7" x14ac:dyDescent="0.25">
      <c r="A64" s="8" t="s">
        <v>136</v>
      </c>
      <c r="B64" s="65" t="str">
        <f t="shared" si="2"/>
        <v>16</v>
      </c>
      <c r="C64" s="2" t="s">
        <v>1359</v>
      </c>
      <c r="D64" s="101"/>
      <c r="E64" s="2"/>
      <c r="F64" s="2"/>
      <c r="G64" t="s">
        <v>1373</v>
      </c>
    </row>
    <row r="65" spans="1:7" x14ac:dyDescent="0.25">
      <c r="A65" s="8" t="s">
        <v>139</v>
      </c>
      <c r="B65" s="65" t="str">
        <f t="shared" si="2"/>
        <v>14</v>
      </c>
      <c r="C65" s="2" t="s">
        <v>1359</v>
      </c>
      <c r="D65" s="98"/>
      <c r="E65" s="2"/>
      <c r="F65" s="69"/>
      <c r="G65" t="s">
        <v>1372</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433</v>
      </c>
      <c r="B69" s="65" t="str">
        <f t="shared" ref="B69:B74" si="3">IF(LEFT(A69,3)="2.5", MID(A69,7,2),LEFT(A69,2))</f>
        <v>24</v>
      </c>
      <c r="C69" s="2" t="s">
        <v>1359</v>
      </c>
      <c r="D69" s="98"/>
      <c r="E69" s="2"/>
      <c r="F69" s="2"/>
      <c r="G69" t="s">
        <v>1374</v>
      </c>
    </row>
    <row r="70" spans="1:7" x14ac:dyDescent="0.25">
      <c r="A70" s="8" t="s">
        <v>146</v>
      </c>
      <c r="B70" s="65" t="str">
        <f t="shared" si="3"/>
        <v>19</v>
      </c>
      <c r="C70" s="2" t="s">
        <v>1359</v>
      </c>
      <c r="D70" s="98"/>
      <c r="E70" s="2"/>
      <c r="F70" s="2"/>
      <c r="G70" t="s">
        <v>1374</v>
      </c>
    </row>
    <row r="71" spans="1:7" x14ac:dyDescent="0.25">
      <c r="A71" s="8" t="s">
        <v>149</v>
      </c>
      <c r="B71" s="65" t="str">
        <f t="shared" si="3"/>
        <v>16</v>
      </c>
      <c r="C71" s="2" t="s">
        <v>1359</v>
      </c>
      <c r="D71" s="98"/>
      <c r="E71" s="2"/>
      <c r="F71" s="2"/>
      <c r="G71" t="s">
        <v>1373</v>
      </c>
    </row>
    <row r="72" spans="1:7" x14ac:dyDescent="0.25">
      <c r="A72" s="8" t="s">
        <v>152</v>
      </c>
      <c r="B72" s="65" t="str">
        <f t="shared" si="3"/>
        <v>19</v>
      </c>
      <c r="C72" s="2" t="s">
        <v>1359</v>
      </c>
      <c r="D72" s="98"/>
      <c r="E72" s="2"/>
      <c r="F72" s="2"/>
      <c r="G72" t="s">
        <v>1374</v>
      </c>
    </row>
    <row r="73" spans="1:7" x14ac:dyDescent="0.25">
      <c r="A73" s="8" t="s">
        <v>155</v>
      </c>
      <c r="B73" s="65" t="str">
        <f t="shared" si="3"/>
        <v>19</v>
      </c>
      <c r="C73" s="2" t="s">
        <v>1359</v>
      </c>
      <c r="D73" s="101"/>
      <c r="E73" s="2"/>
      <c r="F73" s="2"/>
      <c r="G73" t="s">
        <v>1374</v>
      </c>
    </row>
    <row r="74" spans="1:7" x14ac:dyDescent="0.25">
      <c r="A74" s="8" t="s">
        <v>158</v>
      </c>
      <c r="B74" s="65" t="str">
        <f t="shared" si="3"/>
        <v>16</v>
      </c>
      <c r="C74" s="2" t="s">
        <v>1359</v>
      </c>
      <c r="D74" s="98"/>
      <c r="E74" s="2"/>
      <c r="F74" s="2"/>
      <c r="G74" t="s">
        <v>1373</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1358</v>
      </c>
      <c r="D78" s="69"/>
      <c r="E78" s="2"/>
      <c r="F78" s="98"/>
      <c r="G78" t="s">
        <v>1371</v>
      </c>
    </row>
    <row r="79" spans="1:7" x14ac:dyDescent="0.25">
      <c r="A79" s="8" t="s">
        <v>166</v>
      </c>
      <c r="B79" s="65" t="str">
        <f>IF(LEFT(A79,3)="2.5", MID(A79,7,2),LEFT(A79,2))</f>
        <v>14</v>
      </c>
      <c r="C79" s="2" t="s">
        <v>1358</v>
      </c>
      <c r="D79" s="69"/>
      <c r="E79" s="2"/>
      <c r="F79" s="98"/>
      <c r="G79" t="s">
        <v>1371</v>
      </c>
    </row>
    <row r="80" spans="1:7" x14ac:dyDescent="0.25">
      <c r="A80" s="8" t="s">
        <v>170</v>
      </c>
      <c r="B80" s="65" t="str">
        <f>IF(LEFT(A80,3)="2.5", MID(A80,7,2),LEFT(A80,2))</f>
        <v>13</v>
      </c>
      <c r="C80" s="2" t="s">
        <v>1358</v>
      </c>
      <c r="D80" s="69"/>
      <c r="E80" s="2"/>
      <c r="F80" s="98"/>
      <c r="G80" t="s">
        <v>1371</v>
      </c>
    </row>
    <row r="81" spans="1:8" x14ac:dyDescent="0.25">
      <c r="A81" s="8" t="s">
        <v>174</v>
      </c>
      <c r="B81" s="65" t="str">
        <f>IF(LEFT(A81,3)="2.5", MID(A81,7,2),LEFT(A81,2))</f>
        <v>16</v>
      </c>
      <c r="C81" s="2" t="s">
        <v>1358</v>
      </c>
      <c r="D81" s="69"/>
      <c r="E81" s="93"/>
      <c r="F81" s="98"/>
      <c r="G81" t="s">
        <v>1396</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1450</v>
      </c>
    </row>
    <row r="87" spans="1:8" x14ac:dyDescent="0.25">
      <c r="A87" s="6" t="s">
        <v>177</v>
      </c>
      <c r="B87" s="65" t="str">
        <f>IF(LEFT(A87,3)="2.5", MID(A87,7,2),LEFT(A87,2))</f>
        <v>24</v>
      </c>
      <c r="C87" s="2" t="s">
        <v>1359</v>
      </c>
      <c r="D87" s="101"/>
      <c r="E87" s="2"/>
      <c r="F87" s="2"/>
      <c r="G87" t="s">
        <v>1374</v>
      </c>
    </row>
    <row r="88" spans="1:8" x14ac:dyDescent="0.25">
      <c r="A88" s="8" t="s">
        <v>180</v>
      </c>
      <c r="B88" s="65" t="str">
        <f>IF(LEFT(A88,3)="2.5", MID(A88,7,2),LEFT(A88,2))</f>
        <v>20</v>
      </c>
      <c r="C88" s="2" t="s">
        <v>1359</v>
      </c>
      <c r="D88" s="98"/>
      <c r="E88" s="2"/>
      <c r="F88" s="2"/>
      <c r="G88" t="s">
        <v>1374</v>
      </c>
    </row>
    <row r="89" spans="1:8" x14ac:dyDescent="0.25">
      <c r="A89" s="8"/>
      <c r="B89" s="65"/>
      <c r="C89" s="2"/>
      <c r="D89" s="2"/>
      <c r="E89" s="2"/>
      <c r="F89" s="2"/>
    </row>
    <row r="90" spans="1:8" x14ac:dyDescent="0.25">
      <c r="A90" s="8" t="s">
        <v>183</v>
      </c>
      <c r="B90" s="65" t="str">
        <f>IF(LEFT(A90,3)="2.5", MID(A90,7,2),LEFT(A90,2))</f>
        <v>20</v>
      </c>
      <c r="C90" s="2" t="s">
        <v>1359</v>
      </c>
      <c r="D90" s="98"/>
      <c r="E90" s="2"/>
      <c r="F90" s="2"/>
      <c r="G90" t="s">
        <v>1374</v>
      </c>
    </row>
    <row r="91" spans="1:8" x14ac:dyDescent="0.25">
      <c r="A91" s="8" t="s">
        <v>186</v>
      </c>
      <c r="B91" s="65" t="str">
        <f>IF(LEFT(A91,3)="2.5", MID(A91,7,2),LEFT(A91,2))</f>
        <v>17</v>
      </c>
      <c r="C91" s="2" t="s">
        <v>1359</v>
      </c>
      <c r="D91" s="146"/>
      <c r="E91" s="2"/>
      <c r="F91" s="2"/>
      <c r="G91" t="s">
        <v>1373</v>
      </c>
    </row>
    <row r="92" spans="1:8" x14ac:dyDescent="0.25">
      <c r="A92" s="8" t="s">
        <v>189</v>
      </c>
      <c r="B92" s="65" t="str">
        <f>IF(LEFT(A92,3)="2.5", MID(A92,7,2),LEFT(A92,2))</f>
        <v>14</v>
      </c>
      <c r="C92" s="2" t="s">
        <v>1359</v>
      </c>
      <c r="D92" s="98"/>
      <c r="E92" s="2"/>
      <c r="F92" s="69"/>
      <c r="G92" t="s">
        <v>1372</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434</v>
      </c>
      <c r="B96" s="65" t="str">
        <f t="shared" ref="B96:B101" si="4">IF(LEFT(A96,3)="2.5", MID(A96,7,2),LEFT(A96,2))</f>
        <v>24</v>
      </c>
      <c r="C96" s="2" t="s">
        <v>1359</v>
      </c>
      <c r="D96" s="98"/>
      <c r="E96" s="2"/>
      <c r="F96" s="2"/>
      <c r="G96" t="s">
        <v>1374</v>
      </c>
    </row>
    <row r="97" spans="1:7" x14ac:dyDescent="0.25">
      <c r="A97" s="8" t="s">
        <v>194</v>
      </c>
      <c r="B97" s="65" t="str">
        <f t="shared" si="4"/>
        <v>20</v>
      </c>
      <c r="C97" s="2" t="s">
        <v>1359</v>
      </c>
      <c r="D97" s="98"/>
      <c r="E97" s="2"/>
      <c r="F97" s="2"/>
      <c r="G97" t="s">
        <v>1374</v>
      </c>
    </row>
    <row r="98" spans="1:7" x14ac:dyDescent="0.25">
      <c r="A98" s="8" t="s">
        <v>197</v>
      </c>
      <c r="B98" s="65" t="str">
        <f t="shared" si="4"/>
        <v>17</v>
      </c>
      <c r="C98" s="2" t="s">
        <v>1359</v>
      </c>
      <c r="D98" s="98"/>
      <c r="E98" s="2"/>
      <c r="F98" s="2"/>
      <c r="G98" t="s">
        <v>1373</v>
      </c>
    </row>
    <row r="99" spans="1:7" x14ac:dyDescent="0.25">
      <c r="A99" s="8" t="s">
        <v>200</v>
      </c>
      <c r="B99" s="65" t="str">
        <f t="shared" si="4"/>
        <v>20</v>
      </c>
      <c r="C99" s="2" t="s">
        <v>1359</v>
      </c>
      <c r="D99" s="98"/>
      <c r="E99" s="2"/>
      <c r="F99" s="2"/>
      <c r="G99" t="s">
        <v>1374</v>
      </c>
    </row>
    <row r="100" spans="1:7" x14ac:dyDescent="0.25">
      <c r="A100" s="8" t="s">
        <v>203</v>
      </c>
      <c r="B100" s="65" t="str">
        <f t="shared" si="4"/>
        <v>17</v>
      </c>
      <c r="C100" s="2" t="s">
        <v>1359</v>
      </c>
      <c r="D100" s="101"/>
      <c r="E100" s="2"/>
      <c r="F100" s="2"/>
      <c r="G100" t="s">
        <v>1373</v>
      </c>
    </row>
    <row r="101" spans="1:7" x14ac:dyDescent="0.25">
      <c r="A101" s="8" t="s">
        <v>206</v>
      </c>
      <c r="B101" s="65" t="str">
        <f t="shared" si="4"/>
        <v>14</v>
      </c>
      <c r="C101" s="2" t="s">
        <v>1359</v>
      </c>
      <c r="D101" s="98"/>
      <c r="E101" s="2"/>
      <c r="F101" s="69"/>
      <c r="G101" t="s">
        <v>1372</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435</v>
      </c>
      <c r="B105" s="65" t="str">
        <f t="shared" ref="B105:B110" si="5">IF(LEFT(A105,3)="2.5", MID(A105,7,2),LEFT(A105,2))</f>
        <v>24</v>
      </c>
      <c r="C105" s="2" t="s">
        <v>1359</v>
      </c>
      <c r="D105" s="98"/>
      <c r="E105" s="2"/>
      <c r="F105" s="2"/>
      <c r="G105" t="s">
        <v>1374</v>
      </c>
    </row>
    <row r="106" spans="1:7" x14ac:dyDescent="0.25">
      <c r="A106" s="8" t="s">
        <v>212</v>
      </c>
      <c r="B106" s="65" t="str">
        <f t="shared" si="5"/>
        <v>20</v>
      </c>
      <c r="C106" s="2" t="s">
        <v>1359</v>
      </c>
      <c r="D106" s="98"/>
      <c r="E106" s="2"/>
      <c r="F106" s="2"/>
      <c r="G106" t="s">
        <v>1374</v>
      </c>
    </row>
    <row r="107" spans="1:7" x14ac:dyDescent="0.25">
      <c r="A107" s="8" t="s">
        <v>215</v>
      </c>
      <c r="B107" s="65" t="str">
        <f t="shared" si="5"/>
        <v>17</v>
      </c>
      <c r="C107" s="2" t="s">
        <v>1359</v>
      </c>
      <c r="D107" s="98"/>
      <c r="E107" s="2"/>
      <c r="F107" s="2"/>
      <c r="G107" t="s">
        <v>1373</v>
      </c>
    </row>
    <row r="108" spans="1:7" x14ac:dyDescent="0.25">
      <c r="A108" s="8" t="s">
        <v>218</v>
      </c>
      <c r="B108" s="65" t="str">
        <f t="shared" si="5"/>
        <v>20</v>
      </c>
      <c r="C108" s="2" t="s">
        <v>1359</v>
      </c>
      <c r="D108" s="98"/>
      <c r="E108" s="2"/>
      <c r="F108" s="2"/>
      <c r="G108" t="s">
        <v>1374</v>
      </c>
    </row>
    <row r="109" spans="1:7" x14ac:dyDescent="0.25">
      <c r="A109" s="8" t="s">
        <v>221</v>
      </c>
      <c r="B109" s="65" t="str">
        <f t="shared" si="5"/>
        <v>20</v>
      </c>
      <c r="C109" s="2" t="s">
        <v>1359</v>
      </c>
      <c r="D109" s="101"/>
      <c r="E109" s="2"/>
      <c r="F109" s="2"/>
      <c r="G109" t="s">
        <v>1374</v>
      </c>
    </row>
    <row r="110" spans="1:7" x14ac:dyDescent="0.25">
      <c r="A110" s="8" t="s">
        <v>224</v>
      </c>
      <c r="B110" s="65" t="str">
        <f t="shared" si="5"/>
        <v>17</v>
      </c>
      <c r="C110" s="2" t="s">
        <v>1359</v>
      </c>
      <c r="D110" s="98"/>
      <c r="E110" s="2"/>
      <c r="F110" s="2"/>
      <c r="G110" t="s">
        <v>1373</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1358</v>
      </c>
      <c r="D114" s="69"/>
      <c r="E114" s="2"/>
      <c r="F114" s="98"/>
      <c r="G114" t="s">
        <v>1371</v>
      </c>
    </row>
    <row r="115" spans="1:7" x14ac:dyDescent="0.25">
      <c r="A115" s="8" t="s">
        <v>230</v>
      </c>
      <c r="B115" s="65" t="str">
        <f>IF(LEFT(A115,3)="2.5", MID(A115,7,2),LEFT(A115,2))</f>
        <v>14</v>
      </c>
      <c r="C115" s="2" t="s">
        <v>1358</v>
      </c>
      <c r="D115" s="69"/>
      <c r="E115" s="2"/>
      <c r="F115" s="98"/>
      <c r="G115" t="s">
        <v>1371</v>
      </c>
    </row>
    <row r="116" spans="1:7" x14ac:dyDescent="0.25">
      <c r="A116" s="8" t="s">
        <v>233</v>
      </c>
      <c r="B116" s="65" t="str">
        <f>IF(LEFT(A116,3)="2.5", MID(A116,7,2),LEFT(A116,2))</f>
        <v>13</v>
      </c>
      <c r="C116" s="2" t="s">
        <v>1358</v>
      </c>
      <c r="D116" s="69"/>
      <c r="E116" s="2"/>
      <c r="F116" s="98"/>
      <c r="G116" t="s">
        <v>1371</v>
      </c>
    </row>
    <row r="117" spans="1:7" x14ac:dyDescent="0.25">
      <c r="A117" s="8" t="s">
        <v>236</v>
      </c>
      <c r="B117" s="65" t="str">
        <f>IF(LEFT(A117,3)="2.5", MID(A117,7,2),LEFT(A117,2))</f>
        <v>17</v>
      </c>
      <c r="C117" s="2" t="s">
        <v>1358</v>
      </c>
      <c r="D117" s="69"/>
      <c r="E117" s="98"/>
      <c r="F117" s="98"/>
      <c r="G117" t="s">
        <v>1396</v>
      </c>
    </row>
    <row r="118" spans="1:7" x14ac:dyDescent="0.25">
      <c r="A118" s="8"/>
      <c r="B118" s="65"/>
      <c r="C118" s="2"/>
      <c r="D118" s="2"/>
      <c r="E118" s="2"/>
      <c r="F118" s="2"/>
    </row>
    <row r="119" spans="1:7" x14ac:dyDescent="0.25">
      <c r="A119" s="8"/>
      <c r="B119" s="65"/>
      <c r="C119" s="2"/>
      <c r="D119" s="2"/>
      <c r="E119" s="2"/>
      <c r="F119" s="2"/>
    </row>
    <row r="120" spans="1:7" x14ac:dyDescent="0.25">
      <c r="A120" s="6" t="s">
        <v>502</v>
      </c>
      <c r="B120" s="65" t="str">
        <f t="shared" ref="B120:B127" si="6">IF(LEFT(A120,3)="2.5", MID(A120,7,2),LEFT(A120,2))</f>
        <v>11</v>
      </c>
      <c r="C120" s="14" t="s">
        <v>1359</v>
      </c>
      <c r="D120" s="92"/>
    </row>
    <row r="121" spans="1:7" x14ac:dyDescent="0.25">
      <c r="A121" s="8" t="s">
        <v>473</v>
      </c>
      <c r="B121" s="65" t="str">
        <f t="shared" si="6"/>
        <v xml:space="preserve">6 </v>
      </c>
      <c r="C121" s="2" t="s">
        <v>1359</v>
      </c>
      <c r="D121" s="93"/>
      <c r="E121" s="2"/>
      <c r="F121" s="2"/>
    </row>
    <row r="122" spans="1:7" x14ac:dyDescent="0.25">
      <c r="A122" s="8" t="s">
        <v>457</v>
      </c>
      <c r="B122" s="65" t="str">
        <f t="shared" si="6"/>
        <v xml:space="preserve">3 </v>
      </c>
      <c r="C122" s="2" t="s">
        <v>1359</v>
      </c>
      <c r="D122" s="93"/>
      <c r="E122" s="2"/>
      <c r="F122" s="2"/>
    </row>
    <row r="123" spans="1:7" x14ac:dyDescent="0.25">
      <c r="A123" s="8" t="s">
        <v>472</v>
      </c>
      <c r="B123" s="65" t="str">
        <f t="shared" si="6"/>
        <v xml:space="preserve">6 </v>
      </c>
      <c r="C123" s="2" t="s">
        <v>1359</v>
      </c>
      <c r="D123" s="93"/>
      <c r="E123" s="2"/>
      <c r="F123" s="2"/>
    </row>
    <row r="124" spans="1:7" x14ac:dyDescent="0.25">
      <c r="A124" s="8" t="s">
        <v>458</v>
      </c>
      <c r="B124" s="65" t="str">
        <f t="shared" si="6"/>
        <v xml:space="preserve">3 </v>
      </c>
      <c r="C124" s="2" t="s">
        <v>1359</v>
      </c>
      <c r="D124" s="93"/>
      <c r="E124" s="2"/>
    </row>
    <row r="125" spans="1:7" x14ac:dyDescent="0.25">
      <c r="A125" s="8" t="s">
        <v>440</v>
      </c>
      <c r="B125" s="65" t="str">
        <f t="shared" si="6"/>
        <v xml:space="preserve">1 </v>
      </c>
      <c r="C125" s="2" t="s">
        <v>1359</v>
      </c>
      <c r="D125" s="93"/>
      <c r="E125" s="2"/>
      <c r="F125" s="69"/>
    </row>
    <row r="126" spans="1:7" x14ac:dyDescent="0.25">
      <c r="A126" s="8" t="s">
        <v>501</v>
      </c>
      <c r="B126" s="65" t="str">
        <f t="shared" si="6"/>
        <v>11</v>
      </c>
      <c r="C126" s="2" t="s">
        <v>1359</v>
      </c>
      <c r="D126" s="94"/>
      <c r="E126" s="2"/>
      <c r="F126" s="2"/>
    </row>
    <row r="127" spans="1:7" x14ac:dyDescent="0.25">
      <c r="A127" s="43" t="s">
        <v>529</v>
      </c>
      <c r="B127" s="65" t="str">
        <f t="shared" si="6"/>
        <v>11</v>
      </c>
      <c r="C127" s="2" t="s">
        <v>1359</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500</v>
      </c>
      <c r="B130" s="65" t="str">
        <f t="shared" ref="B130:B141" si="7">IF(LEFT(A130,3)="2.5", MID(A130,7,2),LEFT(A130,2))</f>
        <v>11</v>
      </c>
      <c r="C130" s="2" t="s">
        <v>1359</v>
      </c>
      <c r="D130" s="93"/>
      <c r="E130" s="2"/>
      <c r="F130" s="2"/>
    </row>
    <row r="131" spans="1:6" x14ac:dyDescent="0.25">
      <c r="A131" s="43" t="s">
        <v>528</v>
      </c>
      <c r="B131" s="65" t="str">
        <f t="shared" si="7"/>
        <v>11</v>
      </c>
      <c r="C131" s="2" t="s">
        <v>1359</v>
      </c>
      <c r="D131" s="95"/>
      <c r="E131" s="2"/>
      <c r="F131" s="2"/>
    </row>
    <row r="132" spans="1:6" x14ac:dyDescent="0.25">
      <c r="A132" s="8" t="s">
        <v>474</v>
      </c>
      <c r="B132" s="65" t="str">
        <f t="shared" si="7"/>
        <v xml:space="preserve">6 </v>
      </c>
      <c r="C132" s="2" t="s">
        <v>1359</v>
      </c>
      <c r="D132" s="93"/>
      <c r="E132" s="2"/>
      <c r="F132" s="2"/>
    </row>
    <row r="133" spans="1:6" x14ac:dyDescent="0.25">
      <c r="A133" s="8" t="s">
        <v>454</v>
      </c>
      <c r="B133" s="65" t="str">
        <f t="shared" si="7"/>
        <v xml:space="preserve">3 </v>
      </c>
      <c r="C133" s="2" t="s">
        <v>1359</v>
      </c>
      <c r="D133" s="94"/>
      <c r="E133" s="2"/>
      <c r="F133" s="2"/>
    </row>
    <row r="134" spans="1:6" x14ac:dyDescent="0.25">
      <c r="A134" s="8" t="s">
        <v>497</v>
      </c>
      <c r="B134" s="65" t="str">
        <f t="shared" si="7"/>
        <v xml:space="preserve">9 </v>
      </c>
      <c r="C134" s="2" t="s">
        <v>1359</v>
      </c>
      <c r="D134" s="93"/>
      <c r="E134" s="2"/>
      <c r="F134" s="2"/>
    </row>
    <row r="135" spans="1:6" x14ac:dyDescent="0.25">
      <c r="A135" s="43" t="s">
        <v>523</v>
      </c>
      <c r="B135" s="65" t="str">
        <f t="shared" si="7"/>
        <v xml:space="preserve">9 </v>
      </c>
      <c r="C135" s="2" t="s">
        <v>1359</v>
      </c>
      <c r="D135" s="93"/>
      <c r="E135" s="2"/>
      <c r="F135" s="2"/>
    </row>
    <row r="136" spans="1:6" x14ac:dyDescent="0.25">
      <c r="A136" s="8" t="s">
        <v>456</v>
      </c>
      <c r="B136" s="65" t="str">
        <f t="shared" si="7"/>
        <v xml:space="preserve">3 </v>
      </c>
      <c r="C136" s="2" t="s">
        <v>1359</v>
      </c>
      <c r="D136" s="93"/>
      <c r="E136" s="2"/>
      <c r="F136" s="2"/>
    </row>
    <row r="137" spans="1:6" x14ac:dyDescent="0.25">
      <c r="A137" s="8" t="s">
        <v>439</v>
      </c>
      <c r="B137" s="65" t="str">
        <f t="shared" si="7"/>
        <v xml:space="preserve">1 </v>
      </c>
      <c r="C137" s="2" t="s">
        <v>1359</v>
      </c>
      <c r="D137" s="93"/>
      <c r="E137" s="2"/>
      <c r="F137" s="69"/>
    </row>
    <row r="138" spans="1:6" x14ac:dyDescent="0.25">
      <c r="A138" s="8" t="s">
        <v>494</v>
      </c>
      <c r="B138" s="65" t="str">
        <f t="shared" si="7"/>
        <v xml:space="preserve">9 </v>
      </c>
      <c r="C138" s="2" t="s">
        <v>1359</v>
      </c>
      <c r="D138" s="93"/>
      <c r="E138" s="2"/>
    </row>
    <row r="139" spans="1:6" x14ac:dyDescent="0.25">
      <c r="A139" s="43" t="s">
        <v>521</v>
      </c>
      <c r="B139" s="65" t="str">
        <f t="shared" si="7"/>
        <v xml:space="preserve">9 </v>
      </c>
      <c r="C139" s="2" t="s">
        <v>1359</v>
      </c>
      <c r="D139" s="93"/>
      <c r="E139" s="2"/>
    </row>
    <row r="140" spans="1:6" x14ac:dyDescent="0.25">
      <c r="A140" s="8" t="s">
        <v>496</v>
      </c>
      <c r="B140" s="65" t="str">
        <f t="shared" si="7"/>
        <v xml:space="preserve">9 </v>
      </c>
      <c r="C140" s="2" t="s">
        <v>1359</v>
      </c>
      <c r="D140" s="93"/>
      <c r="E140" s="2"/>
      <c r="F140" s="2"/>
    </row>
    <row r="141" spans="1:6" x14ac:dyDescent="0.25">
      <c r="A141" s="45" t="s">
        <v>522</v>
      </c>
      <c r="B141" s="65" t="str">
        <f t="shared" si="7"/>
        <v xml:space="preserve">9 </v>
      </c>
      <c r="C141" s="2" t="s">
        <v>1359</v>
      </c>
      <c r="D141" s="93"/>
      <c r="E141" s="2"/>
      <c r="F141" s="2"/>
    </row>
    <row r="142" spans="1:6" x14ac:dyDescent="0.25">
      <c r="B142" s="65"/>
      <c r="C142" s="2"/>
      <c r="D142" s="2"/>
      <c r="E142" s="2"/>
      <c r="F142" s="2"/>
    </row>
    <row r="143" spans="1:6" x14ac:dyDescent="0.25">
      <c r="A143" s="6" t="s">
        <v>498</v>
      </c>
      <c r="B143" s="65" t="str">
        <f t="shared" ref="B143:B155" si="8">IF(LEFT(A143,3)="2.5", MID(A143,7,2),LEFT(A143,2))</f>
        <v>10</v>
      </c>
      <c r="C143" s="2" t="s">
        <v>1359</v>
      </c>
      <c r="D143" s="93"/>
      <c r="E143" s="2"/>
      <c r="F143" s="2"/>
    </row>
    <row r="144" spans="1:6" x14ac:dyDescent="0.25">
      <c r="A144" s="43" t="s">
        <v>527</v>
      </c>
      <c r="B144" s="65" t="str">
        <f t="shared" si="8"/>
        <v>10</v>
      </c>
      <c r="C144" s="2" t="s">
        <v>1359</v>
      </c>
      <c r="D144" s="95"/>
      <c r="E144" s="2"/>
      <c r="F144" s="2"/>
    </row>
    <row r="145" spans="1:6" x14ac:dyDescent="0.25">
      <c r="A145" s="8" t="s">
        <v>475</v>
      </c>
      <c r="B145" s="65" t="str">
        <f t="shared" si="8"/>
        <v xml:space="preserve">6 </v>
      </c>
      <c r="C145" s="2" t="s">
        <v>1359</v>
      </c>
      <c r="D145" s="93"/>
      <c r="E145" s="2"/>
      <c r="F145" s="2"/>
    </row>
    <row r="146" spans="1:6" x14ac:dyDescent="0.25">
      <c r="A146" s="8" t="s">
        <v>453</v>
      </c>
      <c r="B146" s="65" t="str">
        <f t="shared" si="8"/>
        <v xml:space="preserve">3 </v>
      </c>
      <c r="C146" s="2" t="s">
        <v>1359</v>
      </c>
      <c r="D146" s="94"/>
      <c r="E146" s="2"/>
      <c r="F146" s="2"/>
    </row>
    <row r="147" spans="1:6" x14ac:dyDescent="0.25">
      <c r="A147" s="8" t="s">
        <v>490</v>
      </c>
      <c r="B147" s="65" t="str">
        <f t="shared" si="8"/>
        <v>10</v>
      </c>
      <c r="C147" s="2" t="s">
        <v>1359</v>
      </c>
      <c r="D147" s="93"/>
      <c r="E147" s="2"/>
      <c r="F147" s="2"/>
    </row>
    <row r="148" spans="1:6" x14ac:dyDescent="0.25">
      <c r="A148" s="43" t="s">
        <v>525</v>
      </c>
      <c r="B148" s="65" t="str">
        <f t="shared" si="8"/>
        <v>10</v>
      </c>
      <c r="C148" s="2" t="s">
        <v>1359</v>
      </c>
      <c r="D148" s="93"/>
      <c r="E148" s="2"/>
      <c r="F148" s="2"/>
    </row>
    <row r="149" spans="1:6" x14ac:dyDescent="0.25">
      <c r="A149" s="8" t="s">
        <v>495</v>
      </c>
      <c r="B149" s="65" t="str">
        <f t="shared" si="8"/>
        <v xml:space="preserve">9 </v>
      </c>
      <c r="C149" s="2" t="s">
        <v>1359</v>
      </c>
      <c r="D149" s="93"/>
      <c r="E149" s="2"/>
      <c r="F149" s="2"/>
    </row>
    <row r="150" spans="1:6" x14ac:dyDescent="0.25">
      <c r="A150" s="43" t="s">
        <v>520</v>
      </c>
      <c r="B150" s="65" t="str">
        <f t="shared" si="8"/>
        <v xml:space="preserve">9 </v>
      </c>
      <c r="C150" s="2" t="s">
        <v>1359</v>
      </c>
      <c r="D150" s="93"/>
      <c r="E150" s="2"/>
      <c r="F150" s="2"/>
    </row>
    <row r="151" spans="1:6" x14ac:dyDescent="0.25">
      <c r="A151" s="8" t="s">
        <v>455</v>
      </c>
      <c r="B151" s="65" t="str">
        <f t="shared" si="8"/>
        <v xml:space="preserve">3 </v>
      </c>
      <c r="C151" s="2" t="s">
        <v>1359</v>
      </c>
      <c r="D151" s="93"/>
      <c r="E151" s="2"/>
    </row>
    <row r="152" spans="1:6" x14ac:dyDescent="0.25">
      <c r="A152" s="8" t="s">
        <v>499</v>
      </c>
      <c r="B152" s="65" t="str">
        <f t="shared" si="8"/>
        <v>10</v>
      </c>
      <c r="C152" s="2" t="s">
        <v>1359</v>
      </c>
      <c r="D152" s="93"/>
      <c r="E152" s="2"/>
      <c r="F152" s="2"/>
    </row>
    <row r="153" spans="1:6" x14ac:dyDescent="0.25">
      <c r="A153" s="43" t="s">
        <v>526</v>
      </c>
      <c r="B153" s="65" t="str">
        <f t="shared" si="8"/>
        <v>10</v>
      </c>
      <c r="C153" s="2" t="s">
        <v>1359</v>
      </c>
      <c r="D153" s="93"/>
      <c r="E153" s="2"/>
      <c r="F153" s="2"/>
    </row>
    <row r="154" spans="1:6" x14ac:dyDescent="0.25">
      <c r="A154" s="8" t="s">
        <v>493</v>
      </c>
      <c r="B154" s="65" t="str">
        <f t="shared" si="8"/>
        <v>10</v>
      </c>
      <c r="C154" s="2" t="s">
        <v>1359</v>
      </c>
      <c r="D154" s="94"/>
      <c r="E154" s="2"/>
      <c r="F154" s="2"/>
    </row>
    <row r="155" spans="1:6" x14ac:dyDescent="0.25">
      <c r="A155" s="45" t="s">
        <v>524</v>
      </c>
      <c r="B155" s="65" t="str">
        <f t="shared" si="8"/>
        <v>10</v>
      </c>
      <c r="C155" s="2" t="s">
        <v>1359</v>
      </c>
      <c r="D155" s="93"/>
      <c r="E155" s="2"/>
      <c r="F155" s="2"/>
    </row>
    <row r="156" spans="1:6" x14ac:dyDescent="0.25">
      <c r="B156" s="65"/>
      <c r="C156" s="2"/>
      <c r="D156" s="2"/>
      <c r="E156" s="2"/>
      <c r="F156" s="2"/>
    </row>
    <row r="157" spans="1:6" x14ac:dyDescent="0.25">
      <c r="A157" s="6" t="s">
        <v>437</v>
      </c>
      <c r="B157" s="65" t="str">
        <f>IF(LEFT(A157,3)="2.5", MID(A157,7,2),LEFT(A157,2))</f>
        <v xml:space="preserve">1 </v>
      </c>
      <c r="C157" s="2" t="s">
        <v>1358</v>
      </c>
      <c r="D157" s="69"/>
      <c r="E157" s="2"/>
      <c r="F157" s="93"/>
    </row>
    <row r="158" spans="1:6" x14ac:dyDescent="0.25">
      <c r="A158" s="8" t="s">
        <v>438</v>
      </c>
      <c r="B158" s="65" t="str">
        <f>IF(LEFT(A158,3)="2.5", MID(A158,7,2),LEFT(A158,2))</f>
        <v xml:space="preserve">1 </v>
      </c>
      <c r="C158" s="2" t="s">
        <v>1358</v>
      </c>
      <c r="D158" s="69"/>
      <c r="E158" s="2"/>
      <c r="F158" s="93"/>
    </row>
    <row r="159" spans="1:6" x14ac:dyDescent="0.25">
      <c r="A159" s="8" t="s">
        <v>441</v>
      </c>
      <c r="B159" s="65" t="str">
        <f>IF(LEFT(A159,3)="2.5", MID(A159,7,2),LEFT(A159,2))</f>
        <v xml:space="preserve">1 </v>
      </c>
      <c r="C159" s="2" t="s">
        <v>1358</v>
      </c>
      <c r="D159" s="69"/>
      <c r="E159" s="2"/>
      <c r="F159" s="93"/>
    </row>
    <row r="160" spans="1:6" x14ac:dyDescent="0.25">
      <c r="A160" s="8"/>
      <c r="B160" s="65"/>
      <c r="C160" s="2"/>
      <c r="D160" s="2"/>
      <c r="E160" s="2"/>
      <c r="F160" s="2"/>
    </row>
    <row r="161" spans="1:6" x14ac:dyDescent="0.25">
      <c r="A161" s="8" t="s">
        <v>443</v>
      </c>
      <c r="B161" s="65" t="str">
        <f>IF(LEFT(A161,3)="2.5", MID(A161,7,2),LEFT(A161,2))</f>
        <v xml:space="preserve">1 </v>
      </c>
      <c r="C161" s="2" t="s">
        <v>1358</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507</v>
      </c>
      <c r="B166" s="65" t="str">
        <f t="shared" ref="B166:B171" si="9">IF(LEFT(A166,3)="2.5", MID(A166,7,2),LEFT(A166,2))</f>
        <v>12</v>
      </c>
      <c r="C166" s="2" t="s">
        <v>1359</v>
      </c>
      <c r="D166" s="98"/>
      <c r="E166" s="2"/>
      <c r="F166" s="2"/>
    </row>
    <row r="167" spans="1:6" x14ac:dyDescent="0.25">
      <c r="A167" s="8" t="s">
        <v>477</v>
      </c>
      <c r="B167" s="65" t="str">
        <f t="shared" si="9"/>
        <v xml:space="preserve">7 </v>
      </c>
      <c r="C167" s="2" t="s">
        <v>1359</v>
      </c>
      <c r="D167" s="98"/>
      <c r="E167" s="2"/>
      <c r="F167" s="2"/>
    </row>
    <row r="168" spans="1:6" x14ac:dyDescent="0.25">
      <c r="A168" s="8" t="s">
        <v>463</v>
      </c>
      <c r="B168" s="65" t="str">
        <f t="shared" si="9"/>
        <v xml:space="preserve">4 </v>
      </c>
      <c r="C168" s="2" t="s">
        <v>1359</v>
      </c>
      <c r="D168" s="98"/>
      <c r="E168" s="2"/>
      <c r="F168" s="2"/>
    </row>
    <row r="169" spans="1:6" x14ac:dyDescent="0.25">
      <c r="A169" s="8" t="s">
        <v>476</v>
      </c>
      <c r="B169" s="65" t="str">
        <f t="shared" si="9"/>
        <v xml:space="preserve">7 </v>
      </c>
      <c r="C169" s="2" t="s">
        <v>1359</v>
      </c>
      <c r="D169" s="98"/>
      <c r="E169" s="2"/>
      <c r="F169" s="2"/>
    </row>
    <row r="170" spans="1:6" x14ac:dyDescent="0.25">
      <c r="A170" s="8" t="s">
        <v>464</v>
      </c>
      <c r="B170" s="65" t="str">
        <f t="shared" si="9"/>
        <v xml:space="preserve">4 </v>
      </c>
      <c r="C170" s="2" t="s">
        <v>1359</v>
      </c>
      <c r="D170" s="101"/>
      <c r="E170" s="2"/>
      <c r="F170" s="2"/>
    </row>
    <row r="171" spans="1:6" x14ac:dyDescent="0.25">
      <c r="A171" s="8" t="s">
        <v>448</v>
      </c>
      <c r="B171" s="65" t="str">
        <f t="shared" si="9"/>
        <v xml:space="preserve">2 </v>
      </c>
      <c r="C171" s="2" t="s">
        <v>1359</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508</v>
      </c>
      <c r="B175" s="65" t="str">
        <f t="shared" ref="B175:B180" si="10">IF(LEFT(A175,3)="2.5", MID(A175,7,2),LEFT(A175,2))</f>
        <v>12</v>
      </c>
      <c r="C175" s="2" t="s">
        <v>1359</v>
      </c>
      <c r="D175" s="98"/>
      <c r="E175" s="2"/>
      <c r="F175" s="2"/>
    </row>
    <row r="176" spans="1:6" x14ac:dyDescent="0.25">
      <c r="A176" s="8" t="s">
        <v>478</v>
      </c>
      <c r="B176" s="65" t="str">
        <f t="shared" si="10"/>
        <v xml:space="preserve">7 </v>
      </c>
      <c r="C176" s="2" t="s">
        <v>1359</v>
      </c>
      <c r="D176" s="98"/>
      <c r="E176" s="2"/>
      <c r="F176" s="2"/>
    </row>
    <row r="177" spans="1:6" x14ac:dyDescent="0.25">
      <c r="A177" s="8" t="s">
        <v>460</v>
      </c>
      <c r="B177" s="65" t="str">
        <f t="shared" si="10"/>
        <v xml:space="preserve">4 </v>
      </c>
      <c r="C177" s="2" t="s">
        <v>1359</v>
      </c>
      <c r="D177" s="98"/>
      <c r="E177" s="2"/>
      <c r="F177" s="2"/>
    </row>
    <row r="178" spans="1:6" x14ac:dyDescent="0.25">
      <c r="A178" s="8" t="s">
        <v>481</v>
      </c>
      <c r="B178" s="65" t="str">
        <f t="shared" si="10"/>
        <v xml:space="preserve">7 </v>
      </c>
      <c r="C178" s="2" t="s">
        <v>1359</v>
      </c>
      <c r="D178" s="98"/>
      <c r="E178" s="2"/>
      <c r="F178" s="2"/>
    </row>
    <row r="179" spans="1:6" x14ac:dyDescent="0.25">
      <c r="A179" s="8" t="s">
        <v>462</v>
      </c>
      <c r="B179" s="65" t="str">
        <f t="shared" si="10"/>
        <v xml:space="preserve">4 </v>
      </c>
      <c r="C179" s="2" t="s">
        <v>1359</v>
      </c>
      <c r="D179" s="101"/>
      <c r="E179" s="2"/>
      <c r="F179" s="2"/>
    </row>
    <row r="180" spans="1:6" x14ac:dyDescent="0.25">
      <c r="A180" s="8" t="s">
        <v>447</v>
      </c>
      <c r="B180" s="65" t="str">
        <f t="shared" si="10"/>
        <v xml:space="preserve">2 </v>
      </c>
      <c r="C180" s="2" t="s">
        <v>1359</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506</v>
      </c>
      <c r="B184" s="65" t="str">
        <f t="shared" ref="B184:B189" si="11">IF(LEFT(A184,3)="2.5", MID(A184,7,2),LEFT(A184,2))</f>
        <v>12</v>
      </c>
      <c r="C184" s="2" t="s">
        <v>1359</v>
      </c>
      <c r="D184" s="98"/>
      <c r="E184" s="2"/>
      <c r="F184" s="2"/>
    </row>
    <row r="185" spans="1:6" x14ac:dyDescent="0.25">
      <c r="A185" s="8" t="s">
        <v>479</v>
      </c>
      <c r="B185" s="65" t="str">
        <f t="shared" si="11"/>
        <v xml:space="preserve">7 </v>
      </c>
      <c r="C185" s="2" t="s">
        <v>1359</v>
      </c>
      <c r="D185" s="98"/>
      <c r="E185" s="2"/>
      <c r="F185" s="2"/>
    </row>
    <row r="186" spans="1:6" x14ac:dyDescent="0.25">
      <c r="A186" s="8" t="s">
        <v>459</v>
      </c>
      <c r="B186" s="65" t="str">
        <f t="shared" si="11"/>
        <v xml:space="preserve">4 </v>
      </c>
      <c r="C186" s="2" t="s">
        <v>1359</v>
      </c>
      <c r="D186" s="98"/>
      <c r="E186" s="2"/>
      <c r="F186" s="2"/>
    </row>
    <row r="187" spans="1:6" x14ac:dyDescent="0.25">
      <c r="A187" s="8" t="s">
        <v>482</v>
      </c>
      <c r="B187" s="65" t="str">
        <f t="shared" si="11"/>
        <v xml:space="preserve">7 </v>
      </c>
      <c r="C187" s="2" t="s">
        <v>1359</v>
      </c>
      <c r="D187" s="98"/>
      <c r="E187" s="2"/>
      <c r="F187" s="2"/>
    </row>
    <row r="188" spans="1:6" x14ac:dyDescent="0.25">
      <c r="A188" s="8" t="s">
        <v>480</v>
      </c>
      <c r="B188" s="65" t="str">
        <f t="shared" si="11"/>
        <v xml:space="preserve">7 </v>
      </c>
      <c r="C188" s="2" t="s">
        <v>1359</v>
      </c>
      <c r="D188" s="101"/>
      <c r="E188" s="2"/>
      <c r="F188" s="2"/>
    </row>
    <row r="189" spans="1:6" x14ac:dyDescent="0.25">
      <c r="A189" s="8" t="s">
        <v>461</v>
      </c>
      <c r="B189" s="65" t="str">
        <f t="shared" si="11"/>
        <v xml:space="preserve">4 </v>
      </c>
      <c r="C189" s="2" t="s">
        <v>1359</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445</v>
      </c>
      <c r="B193" s="65" t="str">
        <f>IF(LEFT(A193,3)="2.5", MID(A193,7,2),LEFT(A193,2))</f>
        <v xml:space="preserve">2 </v>
      </c>
      <c r="C193" s="2" t="s">
        <v>1358</v>
      </c>
      <c r="D193" s="69"/>
      <c r="E193" s="2"/>
      <c r="F193" s="98"/>
    </row>
    <row r="194" spans="1:6" x14ac:dyDescent="0.25">
      <c r="A194" s="8" t="s">
        <v>446</v>
      </c>
      <c r="B194" s="65" t="str">
        <f>IF(LEFT(A194,3)="2.5", MID(A194,7,2),LEFT(A194,2))</f>
        <v xml:space="preserve">2 </v>
      </c>
      <c r="C194" s="2" t="s">
        <v>1358</v>
      </c>
      <c r="D194" s="69"/>
      <c r="E194" s="2"/>
      <c r="F194" s="98"/>
    </row>
    <row r="195" spans="1:6" x14ac:dyDescent="0.25">
      <c r="A195" s="8" t="s">
        <v>442</v>
      </c>
      <c r="B195" s="65" t="str">
        <f>IF(LEFT(A195,3)="2.5", MID(A195,7,2),LEFT(A195,2))</f>
        <v xml:space="preserve">1 </v>
      </c>
      <c r="C195" s="2" t="s">
        <v>1358</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504</v>
      </c>
      <c r="B202" s="65" t="str">
        <f t="shared" ref="B202:B207" si="12">IF(LEFT(A202,3)="2.5", MID(A202,7,2),LEFT(A202,2))</f>
        <v>12</v>
      </c>
      <c r="C202" s="2" t="s">
        <v>1359</v>
      </c>
      <c r="D202" s="98"/>
      <c r="E202" s="2"/>
      <c r="F202" s="2"/>
    </row>
    <row r="203" spans="1:6" x14ac:dyDescent="0.25">
      <c r="A203" s="8" t="s">
        <v>484</v>
      </c>
      <c r="B203" s="65" t="str">
        <f t="shared" si="12"/>
        <v xml:space="preserve">8 </v>
      </c>
      <c r="C203" s="2" t="s">
        <v>1359</v>
      </c>
      <c r="D203" s="98"/>
      <c r="E203" s="2"/>
      <c r="F203" s="2"/>
    </row>
    <row r="204" spans="1:6" x14ac:dyDescent="0.25">
      <c r="A204" s="8" t="s">
        <v>469</v>
      </c>
      <c r="B204" s="65" t="str">
        <f t="shared" si="12"/>
        <v xml:space="preserve">5 </v>
      </c>
      <c r="C204" s="2" t="s">
        <v>1359</v>
      </c>
      <c r="D204" s="98"/>
      <c r="E204" s="2"/>
      <c r="F204" s="2"/>
    </row>
    <row r="205" spans="1:6" x14ac:dyDescent="0.25">
      <c r="A205" s="8" t="s">
        <v>483</v>
      </c>
      <c r="B205" s="65" t="str">
        <f t="shared" si="12"/>
        <v xml:space="preserve">8 </v>
      </c>
      <c r="C205" s="2" t="s">
        <v>1359</v>
      </c>
      <c r="D205" s="98"/>
      <c r="E205" s="2"/>
      <c r="F205" s="2"/>
    </row>
    <row r="206" spans="1:6" x14ac:dyDescent="0.25">
      <c r="A206" s="8" t="s">
        <v>471</v>
      </c>
      <c r="B206" s="65" t="str">
        <f t="shared" si="12"/>
        <v xml:space="preserve">5 </v>
      </c>
      <c r="C206" s="2" t="s">
        <v>1359</v>
      </c>
      <c r="D206" s="101"/>
      <c r="E206" s="2"/>
      <c r="F206" s="2"/>
    </row>
    <row r="207" spans="1:6" x14ac:dyDescent="0.25">
      <c r="A207" s="8" t="s">
        <v>452</v>
      </c>
      <c r="B207" s="65" t="str">
        <f t="shared" si="12"/>
        <v xml:space="preserve">2 </v>
      </c>
      <c r="C207" s="2" t="s">
        <v>1359</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505</v>
      </c>
      <c r="B211" s="65" t="str">
        <f t="shared" ref="B211:B216" si="13">IF(LEFT(A211,3)="2.5", MID(A211,7,2),LEFT(A211,2))</f>
        <v>12</v>
      </c>
      <c r="C211" s="2" t="s">
        <v>1359</v>
      </c>
      <c r="D211" s="98"/>
      <c r="E211" s="2"/>
      <c r="F211" s="2"/>
    </row>
    <row r="212" spans="1:6" x14ac:dyDescent="0.25">
      <c r="A212" s="8" t="s">
        <v>485</v>
      </c>
      <c r="B212" s="65" t="str">
        <f t="shared" si="13"/>
        <v xml:space="preserve">8 </v>
      </c>
      <c r="C212" s="2" t="s">
        <v>1359</v>
      </c>
      <c r="D212" s="98"/>
      <c r="E212" s="2"/>
      <c r="F212" s="2"/>
    </row>
    <row r="213" spans="1:6" x14ac:dyDescent="0.25">
      <c r="A213" s="8" t="s">
        <v>466</v>
      </c>
      <c r="B213" s="65" t="str">
        <f t="shared" si="13"/>
        <v xml:space="preserve">5 </v>
      </c>
      <c r="C213" s="2" t="s">
        <v>1359</v>
      </c>
      <c r="D213" s="98"/>
      <c r="E213" s="2"/>
      <c r="F213" s="2"/>
    </row>
    <row r="214" spans="1:6" x14ac:dyDescent="0.25">
      <c r="A214" s="8" t="s">
        <v>488</v>
      </c>
      <c r="B214" s="65" t="str">
        <f t="shared" si="13"/>
        <v xml:space="preserve">8 </v>
      </c>
      <c r="C214" s="2" t="s">
        <v>1359</v>
      </c>
      <c r="D214" s="98"/>
      <c r="E214" s="2"/>
      <c r="F214" s="2"/>
    </row>
    <row r="215" spans="1:6" x14ac:dyDescent="0.25">
      <c r="A215" s="8" t="s">
        <v>468</v>
      </c>
      <c r="B215" s="65" t="str">
        <f t="shared" si="13"/>
        <v xml:space="preserve">5 </v>
      </c>
      <c r="C215" s="2" t="s">
        <v>1359</v>
      </c>
      <c r="D215" s="101"/>
      <c r="E215" s="2"/>
      <c r="F215" s="2"/>
    </row>
    <row r="216" spans="1:6" x14ac:dyDescent="0.25">
      <c r="A216" s="8" t="s">
        <v>451</v>
      </c>
      <c r="B216" s="65" t="str">
        <f t="shared" si="13"/>
        <v xml:space="preserve">2 </v>
      </c>
      <c r="C216" s="2" t="s">
        <v>1359</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503</v>
      </c>
      <c r="B220" s="65" t="str">
        <f t="shared" ref="B220:B225" si="14">IF(LEFT(A220,3)="2.5", MID(A220,7,2),LEFT(A220,2))</f>
        <v>12</v>
      </c>
      <c r="C220" s="2" t="s">
        <v>1359</v>
      </c>
      <c r="D220" s="98"/>
      <c r="E220" s="2"/>
      <c r="F220" s="2"/>
    </row>
    <row r="221" spans="1:6" x14ac:dyDescent="0.25">
      <c r="A221" s="8" t="s">
        <v>486</v>
      </c>
      <c r="B221" s="65" t="str">
        <f t="shared" si="14"/>
        <v xml:space="preserve">8 </v>
      </c>
      <c r="C221" s="2" t="s">
        <v>1359</v>
      </c>
      <c r="D221" s="98"/>
      <c r="E221" s="2"/>
      <c r="F221" s="2"/>
    </row>
    <row r="222" spans="1:6" x14ac:dyDescent="0.25">
      <c r="A222" s="8" t="s">
        <v>465</v>
      </c>
      <c r="B222" s="65" t="str">
        <f t="shared" si="14"/>
        <v xml:space="preserve">5 </v>
      </c>
      <c r="C222" s="2" t="s">
        <v>1359</v>
      </c>
      <c r="D222" s="98"/>
      <c r="E222" s="2"/>
      <c r="F222" s="2"/>
    </row>
    <row r="223" spans="1:6" x14ac:dyDescent="0.25">
      <c r="A223" s="8" t="s">
        <v>489</v>
      </c>
      <c r="B223" s="65" t="str">
        <f t="shared" si="14"/>
        <v xml:space="preserve">8 </v>
      </c>
      <c r="C223" s="2" t="s">
        <v>1359</v>
      </c>
      <c r="D223" s="98"/>
      <c r="E223" s="2"/>
      <c r="F223" s="2"/>
    </row>
    <row r="224" spans="1:6" x14ac:dyDescent="0.25">
      <c r="A224" s="8" t="s">
        <v>487</v>
      </c>
      <c r="B224" s="65" t="str">
        <f t="shared" si="14"/>
        <v xml:space="preserve">8 </v>
      </c>
      <c r="C224" s="2" t="s">
        <v>1359</v>
      </c>
      <c r="D224" s="101"/>
      <c r="E224" s="2"/>
      <c r="F224" s="2"/>
    </row>
    <row r="225" spans="1:8" x14ac:dyDescent="0.25">
      <c r="A225" s="8" t="s">
        <v>467</v>
      </c>
      <c r="B225" s="65" t="str">
        <f t="shared" si="14"/>
        <v xml:space="preserve">5 </v>
      </c>
      <c r="C225" s="2" t="s">
        <v>1359</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449</v>
      </c>
      <c r="B230" s="65" t="str">
        <f>IF(LEFT(A230,3)="2.5", MID(A230,7,2),LEFT(A230,2))</f>
        <v xml:space="preserve">2 </v>
      </c>
      <c r="C230" s="2" t="s">
        <v>1358</v>
      </c>
      <c r="D230" s="69"/>
      <c r="E230" s="2"/>
      <c r="F230" s="98"/>
    </row>
    <row r="231" spans="1:8" x14ac:dyDescent="0.25">
      <c r="A231" s="8" t="s">
        <v>450</v>
      </c>
      <c r="B231" s="65" t="str">
        <f>IF(LEFT(A231,3)="2.5", MID(A231,7,2),LEFT(A231,2))</f>
        <v xml:space="preserve">2 </v>
      </c>
      <c r="C231" s="2" t="s">
        <v>1358</v>
      </c>
      <c r="D231" s="69"/>
      <c r="E231" s="2"/>
      <c r="F231" s="98"/>
    </row>
    <row r="232" spans="1:8" x14ac:dyDescent="0.25">
      <c r="A232" s="8" t="s">
        <v>444</v>
      </c>
      <c r="B232" s="65" t="str">
        <f>IF(LEFT(A232,3)="2.5", MID(A232,7,2),LEFT(A232,2))</f>
        <v xml:space="preserve">1 </v>
      </c>
      <c r="C232" s="2" t="s">
        <v>1358</v>
      </c>
      <c r="D232" s="69"/>
      <c r="E232" s="2"/>
      <c r="F232" s="98"/>
    </row>
    <row r="233" spans="1:8" x14ac:dyDescent="0.25">
      <c r="H233" t="s">
        <v>1451</v>
      </c>
    </row>
    <row r="234" spans="1:8" x14ac:dyDescent="0.25">
      <c r="A234" s="48" t="s">
        <v>3</v>
      </c>
      <c r="B234" s="65" t="str">
        <f t="shared" ref="B234:B274" si="15">IF(LEFT(A234,3)="2.5", MID(A234,7,2),LEFT(A234,2))</f>
        <v>23</v>
      </c>
      <c r="C234" s="14" t="s">
        <v>1359</v>
      </c>
      <c r="D234" s="92"/>
    </row>
    <row r="235" spans="1:8" x14ac:dyDescent="0.25">
      <c r="A235" s="49" t="s">
        <v>7</v>
      </c>
      <c r="B235" s="65" t="str">
        <f t="shared" si="15"/>
        <v>18</v>
      </c>
      <c r="C235" s="2" t="s">
        <v>1359</v>
      </c>
      <c r="D235" s="93"/>
      <c r="E235" s="2"/>
      <c r="F235" s="2"/>
    </row>
    <row r="236" spans="1:8" x14ac:dyDescent="0.25">
      <c r="A236" s="49" t="s">
        <v>11</v>
      </c>
      <c r="B236" s="65" t="str">
        <f t="shared" si="15"/>
        <v>18</v>
      </c>
      <c r="C236" s="2" t="s">
        <v>1359</v>
      </c>
      <c r="D236" s="93"/>
      <c r="E236" s="2"/>
      <c r="F236" s="2"/>
    </row>
    <row r="237" spans="1:8" x14ac:dyDescent="0.25">
      <c r="A237" s="49" t="s">
        <v>15</v>
      </c>
      <c r="B237" s="65" t="str">
        <f t="shared" si="15"/>
        <v>15</v>
      </c>
      <c r="C237" s="2" t="s">
        <v>1359</v>
      </c>
      <c r="D237" s="93"/>
      <c r="E237" s="2"/>
      <c r="F237" s="2"/>
    </row>
    <row r="238" spans="1:8" x14ac:dyDescent="0.25">
      <c r="A238" s="49" t="s">
        <v>19</v>
      </c>
      <c r="B238" s="65" t="str">
        <f t="shared" si="15"/>
        <v>13</v>
      </c>
      <c r="C238" s="2" t="s">
        <v>1359</v>
      </c>
      <c r="D238" s="93"/>
      <c r="E238" s="2"/>
      <c r="F238" s="87"/>
    </row>
    <row r="239" spans="1:8" x14ac:dyDescent="0.25">
      <c r="A239" s="49" t="s">
        <v>106</v>
      </c>
      <c r="B239" s="65" t="str">
        <f t="shared" si="15"/>
        <v>23</v>
      </c>
      <c r="C239" s="2" t="s">
        <v>1359</v>
      </c>
      <c r="D239" s="93"/>
      <c r="E239" s="2"/>
      <c r="F239" s="2"/>
    </row>
    <row r="240" spans="1:8" x14ac:dyDescent="0.25">
      <c r="A240" s="43" t="s">
        <v>427</v>
      </c>
      <c r="B240" s="65" t="str">
        <f t="shared" si="15"/>
        <v>23</v>
      </c>
      <c r="C240" s="2" t="s">
        <v>1359</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1359</v>
      </c>
      <c r="D243" s="93"/>
      <c r="E243" s="2"/>
      <c r="F243" s="2"/>
    </row>
    <row r="244" spans="1:6" x14ac:dyDescent="0.25">
      <c r="A244" s="43" t="s">
        <v>428</v>
      </c>
      <c r="B244" s="65" t="str">
        <f t="shared" si="15"/>
        <v>23</v>
      </c>
      <c r="C244" s="2" t="s">
        <v>1359</v>
      </c>
      <c r="D244" s="95"/>
      <c r="E244" s="2"/>
      <c r="F244" s="2"/>
    </row>
    <row r="245" spans="1:6" x14ac:dyDescent="0.25">
      <c r="A245" s="49" t="s">
        <v>26</v>
      </c>
      <c r="B245" s="65" t="str">
        <f t="shared" si="15"/>
        <v>18</v>
      </c>
      <c r="C245" s="2" t="s">
        <v>1359</v>
      </c>
      <c r="D245" s="93"/>
      <c r="E245" s="2"/>
      <c r="F245" s="2"/>
    </row>
    <row r="246" spans="1:6" x14ac:dyDescent="0.25">
      <c r="A246" s="49" t="s">
        <v>30</v>
      </c>
      <c r="B246" s="65" t="str">
        <f t="shared" si="15"/>
        <v>15</v>
      </c>
      <c r="C246" s="2" t="s">
        <v>1359</v>
      </c>
      <c r="D246" s="94"/>
      <c r="E246" s="2"/>
      <c r="F246" s="2"/>
    </row>
    <row r="247" spans="1:6" x14ac:dyDescent="0.25">
      <c r="A247" s="49" t="s">
        <v>34</v>
      </c>
      <c r="B247" s="65" t="str">
        <f t="shared" si="15"/>
        <v>21</v>
      </c>
      <c r="C247" s="2" t="s">
        <v>1359</v>
      </c>
      <c r="D247" s="93"/>
      <c r="E247" s="2"/>
      <c r="F247" s="2"/>
    </row>
    <row r="248" spans="1:6" x14ac:dyDescent="0.25">
      <c r="A248" s="43" t="s">
        <v>421</v>
      </c>
      <c r="B248" s="65" t="str">
        <f t="shared" si="15"/>
        <v>21</v>
      </c>
      <c r="C248" s="2" t="s">
        <v>1359</v>
      </c>
      <c r="D248" s="93"/>
      <c r="E248" s="2"/>
      <c r="F248" s="2"/>
    </row>
    <row r="249" spans="1:6" x14ac:dyDescent="0.25">
      <c r="A249" s="49" t="s">
        <v>38</v>
      </c>
      <c r="B249" s="65" t="str">
        <f t="shared" si="15"/>
        <v>15</v>
      </c>
      <c r="C249" s="2" t="s">
        <v>1359</v>
      </c>
      <c r="D249" s="93"/>
      <c r="E249" s="2"/>
      <c r="F249" s="2"/>
    </row>
    <row r="250" spans="1:6" x14ac:dyDescent="0.25">
      <c r="A250" s="49" t="s">
        <v>42</v>
      </c>
      <c r="B250" s="65" t="str">
        <f t="shared" si="15"/>
        <v>13</v>
      </c>
      <c r="C250" s="2" t="s">
        <v>1359</v>
      </c>
      <c r="D250" s="93"/>
      <c r="E250" s="2"/>
      <c r="F250" s="2"/>
    </row>
    <row r="251" spans="1:6" x14ac:dyDescent="0.25">
      <c r="A251" s="49" t="s">
        <v>90</v>
      </c>
      <c r="B251" s="65" t="str">
        <f t="shared" si="15"/>
        <v>21</v>
      </c>
      <c r="C251" s="2" t="s">
        <v>1359</v>
      </c>
      <c r="D251" s="93"/>
      <c r="E251" s="2"/>
    </row>
    <row r="252" spans="1:6" x14ac:dyDescent="0.25">
      <c r="A252" s="43" t="s">
        <v>419</v>
      </c>
      <c r="B252" s="65" t="str">
        <f t="shared" si="15"/>
        <v>21</v>
      </c>
      <c r="C252" s="2" t="s">
        <v>1359</v>
      </c>
      <c r="D252" s="93"/>
      <c r="E252" s="2"/>
      <c r="F252" s="2"/>
    </row>
    <row r="253" spans="1:6" x14ac:dyDescent="0.25">
      <c r="A253" s="49" t="s">
        <v>94</v>
      </c>
      <c r="B253" s="65" t="str">
        <f t="shared" si="15"/>
        <v>21</v>
      </c>
      <c r="C253" s="2" t="s">
        <v>1359</v>
      </c>
      <c r="D253" s="93"/>
      <c r="E253" s="2"/>
      <c r="F253" s="2"/>
    </row>
    <row r="254" spans="1:6" x14ac:dyDescent="0.25">
      <c r="A254" s="45" t="s">
        <v>420</v>
      </c>
      <c r="B254" s="65" t="str">
        <f t="shared" si="15"/>
        <v>21</v>
      </c>
      <c r="C254" s="2" t="s">
        <v>1359</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1359</v>
      </c>
      <c r="D256" s="93"/>
      <c r="E256" s="2"/>
      <c r="F256" s="2"/>
    </row>
    <row r="257" spans="1:6" x14ac:dyDescent="0.25">
      <c r="A257" s="43" t="s">
        <v>426</v>
      </c>
      <c r="B257" s="65" t="str">
        <f t="shared" si="15"/>
        <v>22</v>
      </c>
      <c r="C257" s="2" t="s">
        <v>1359</v>
      </c>
      <c r="D257" s="93"/>
      <c r="E257" s="2"/>
      <c r="F257" s="2"/>
    </row>
    <row r="258" spans="1:6" x14ac:dyDescent="0.25">
      <c r="A258" s="49" t="s">
        <v>50</v>
      </c>
      <c r="B258" s="65" t="str">
        <f t="shared" si="15"/>
        <v>18</v>
      </c>
      <c r="C258" s="2" t="s">
        <v>1359</v>
      </c>
      <c r="D258" s="95"/>
      <c r="E258" s="2"/>
      <c r="F258" s="2"/>
    </row>
    <row r="259" spans="1:6" x14ac:dyDescent="0.25">
      <c r="A259" s="49" t="s">
        <v>54</v>
      </c>
      <c r="B259" s="65" t="str">
        <f t="shared" si="15"/>
        <v>15</v>
      </c>
      <c r="C259" s="2" t="s">
        <v>1359</v>
      </c>
      <c r="D259" s="93"/>
      <c r="E259" s="2"/>
      <c r="F259" s="2"/>
    </row>
    <row r="260" spans="1:6" x14ac:dyDescent="0.25">
      <c r="A260" s="49" t="s">
        <v>58</v>
      </c>
      <c r="B260" s="65" t="str">
        <f t="shared" si="15"/>
        <v>22</v>
      </c>
      <c r="C260" s="2" t="s">
        <v>1359</v>
      </c>
      <c r="D260" s="93"/>
      <c r="E260" s="2"/>
      <c r="F260" s="2"/>
    </row>
    <row r="261" spans="1:6" x14ac:dyDescent="0.25">
      <c r="A261" s="43" t="s">
        <v>424</v>
      </c>
      <c r="B261" s="65" t="str">
        <f t="shared" si="15"/>
        <v>22</v>
      </c>
      <c r="C261" s="2" t="s">
        <v>1359</v>
      </c>
      <c r="D261" s="93"/>
      <c r="E261" s="2"/>
      <c r="F261" s="2"/>
    </row>
    <row r="262" spans="1:6" x14ac:dyDescent="0.25">
      <c r="A262" s="49" t="s">
        <v>62</v>
      </c>
      <c r="B262" s="65" t="str">
        <f t="shared" si="15"/>
        <v>21</v>
      </c>
      <c r="C262" s="2" t="s">
        <v>1359</v>
      </c>
      <c r="D262" s="93"/>
      <c r="E262" s="2"/>
      <c r="F262" s="2"/>
    </row>
    <row r="263" spans="1:6" x14ac:dyDescent="0.25">
      <c r="A263" s="43" t="s">
        <v>418</v>
      </c>
      <c r="B263" s="65" t="str">
        <f t="shared" si="15"/>
        <v>21</v>
      </c>
      <c r="C263" s="2" t="s">
        <v>1359</v>
      </c>
      <c r="D263" s="93"/>
      <c r="E263" s="2"/>
      <c r="F263" s="2"/>
    </row>
    <row r="264" spans="1:6" x14ac:dyDescent="0.25">
      <c r="A264" s="49" t="s">
        <v>66</v>
      </c>
      <c r="B264" s="65" t="str">
        <f t="shared" si="15"/>
        <v>15</v>
      </c>
      <c r="C264" s="2" t="s">
        <v>1359</v>
      </c>
      <c r="D264" s="93"/>
      <c r="E264" s="2"/>
      <c r="F264" s="2"/>
    </row>
    <row r="265" spans="1:6" x14ac:dyDescent="0.25">
      <c r="A265" s="49" t="s">
        <v>98</v>
      </c>
      <c r="B265" s="65" t="str">
        <f t="shared" si="15"/>
        <v>22</v>
      </c>
      <c r="C265" s="2" t="s">
        <v>1359</v>
      </c>
      <c r="D265" s="93"/>
      <c r="E265" s="2"/>
      <c r="F265" s="2"/>
    </row>
    <row r="266" spans="1:6" x14ac:dyDescent="0.25">
      <c r="A266" s="43" t="s">
        <v>425</v>
      </c>
      <c r="B266" s="65" t="str">
        <f t="shared" si="15"/>
        <v>22</v>
      </c>
      <c r="C266" s="2" t="s">
        <v>1359</v>
      </c>
      <c r="D266" s="93"/>
      <c r="E266" s="2"/>
      <c r="F266" s="2"/>
    </row>
    <row r="267" spans="1:6" x14ac:dyDescent="0.25">
      <c r="A267" s="49" t="s">
        <v>102</v>
      </c>
      <c r="B267" s="65" t="str">
        <f t="shared" si="15"/>
        <v>22</v>
      </c>
      <c r="C267" s="2" t="s">
        <v>1359</v>
      </c>
      <c r="D267" s="93"/>
      <c r="E267" s="2"/>
      <c r="F267" s="2"/>
    </row>
    <row r="268" spans="1:6" x14ac:dyDescent="0.25">
      <c r="A268" s="45" t="s">
        <v>423</v>
      </c>
      <c r="B268" s="65" t="str">
        <f t="shared" si="15"/>
        <v>22</v>
      </c>
      <c r="C268" s="2" t="s">
        <v>1359</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1358</v>
      </c>
      <c r="D270" s="69"/>
      <c r="E270" s="2"/>
      <c r="F270" s="93"/>
    </row>
    <row r="271" spans="1:6" x14ac:dyDescent="0.25">
      <c r="A271" s="49" t="s">
        <v>74</v>
      </c>
      <c r="B271" s="65" t="str">
        <f t="shared" si="15"/>
        <v>13</v>
      </c>
      <c r="C271" s="2" t="s">
        <v>1358</v>
      </c>
      <c r="D271" s="69"/>
      <c r="E271" s="2"/>
      <c r="F271" s="93"/>
    </row>
    <row r="272" spans="1:6" x14ac:dyDescent="0.25">
      <c r="A272" s="49" t="s">
        <v>78</v>
      </c>
      <c r="B272" s="65" t="str">
        <f t="shared" si="15"/>
        <v>13</v>
      </c>
      <c r="C272" s="2" t="s">
        <v>1358</v>
      </c>
      <c r="D272" s="69"/>
      <c r="E272" s="2"/>
      <c r="F272" s="94"/>
    </row>
    <row r="273" spans="1:6" x14ac:dyDescent="0.25">
      <c r="A273" s="49" t="s">
        <v>82</v>
      </c>
      <c r="B273" s="65" t="str">
        <f t="shared" si="15"/>
        <v>15</v>
      </c>
      <c r="C273" s="2" t="s">
        <v>1358</v>
      </c>
      <c r="D273" s="69"/>
      <c r="E273" s="2"/>
      <c r="F273" s="93"/>
    </row>
    <row r="274" spans="1:6" x14ac:dyDescent="0.25">
      <c r="A274" s="49" t="s">
        <v>86</v>
      </c>
      <c r="B274" s="65" t="str">
        <f t="shared" si="15"/>
        <v>13</v>
      </c>
      <c r="C274" s="2" t="s">
        <v>1358</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1359</v>
      </c>
      <c r="D279" s="98"/>
      <c r="E279" s="2"/>
      <c r="F279" s="2"/>
    </row>
    <row r="280" spans="1:6" x14ac:dyDescent="0.25">
      <c r="A280" s="49" t="s">
        <v>112</v>
      </c>
      <c r="B280" s="65" t="str">
        <f t="shared" si="16"/>
        <v>19</v>
      </c>
      <c r="C280" s="2" t="s">
        <v>1359</v>
      </c>
      <c r="D280" s="98"/>
      <c r="E280" s="2"/>
      <c r="F280" s="2"/>
    </row>
    <row r="281" spans="1:6" x14ac:dyDescent="0.25">
      <c r="A281" s="49" t="s">
        <v>115</v>
      </c>
      <c r="B281" s="65" t="str">
        <f t="shared" si="16"/>
        <v>19</v>
      </c>
      <c r="C281" s="2" t="s">
        <v>1359</v>
      </c>
      <c r="D281" s="98"/>
      <c r="E281" s="2"/>
      <c r="F281" s="2"/>
    </row>
    <row r="282" spans="1:6" x14ac:dyDescent="0.25">
      <c r="A282" s="49" t="s">
        <v>118</v>
      </c>
      <c r="B282" s="65" t="str">
        <f t="shared" si="16"/>
        <v>16</v>
      </c>
      <c r="C282" s="2" t="s">
        <v>1359</v>
      </c>
      <c r="D282" s="98"/>
      <c r="E282" s="2"/>
      <c r="F282" s="2"/>
    </row>
    <row r="283" spans="1:6" x14ac:dyDescent="0.25">
      <c r="A283" s="49" t="s">
        <v>121</v>
      </c>
      <c r="B283" s="65" t="str">
        <f t="shared" si="16"/>
        <v>14</v>
      </c>
      <c r="C283" s="2" t="s">
        <v>1359</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1359</v>
      </c>
      <c r="D287" s="94"/>
      <c r="E287" s="2"/>
      <c r="F287" s="2"/>
    </row>
    <row r="288" spans="1:6" x14ac:dyDescent="0.25">
      <c r="A288" s="49" t="s">
        <v>127</v>
      </c>
      <c r="B288" s="65" t="str">
        <f t="shared" si="17"/>
        <v>19</v>
      </c>
      <c r="C288" s="2" t="s">
        <v>1359</v>
      </c>
      <c r="D288" s="94"/>
      <c r="E288" s="2"/>
      <c r="F288" s="2"/>
    </row>
    <row r="289" spans="1:6" x14ac:dyDescent="0.25">
      <c r="A289" s="49" t="s">
        <v>130</v>
      </c>
      <c r="B289" s="65" t="str">
        <f t="shared" si="17"/>
        <v>16</v>
      </c>
      <c r="C289" s="2" t="s">
        <v>1359</v>
      </c>
      <c r="D289" s="94"/>
      <c r="E289" s="2"/>
      <c r="F289" s="2"/>
    </row>
    <row r="290" spans="1:6" x14ac:dyDescent="0.25">
      <c r="A290" s="49" t="s">
        <v>133</v>
      </c>
      <c r="B290" s="65" t="str">
        <f t="shared" si="17"/>
        <v>19</v>
      </c>
      <c r="C290" s="2" t="s">
        <v>1359</v>
      </c>
      <c r="D290" s="94"/>
      <c r="E290" s="2"/>
      <c r="F290" s="2"/>
    </row>
    <row r="291" spans="1:6" x14ac:dyDescent="0.25">
      <c r="A291" s="49" t="s">
        <v>136</v>
      </c>
      <c r="B291" s="65" t="str">
        <f t="shared" si="17"/>
        <v>16</v>
      </c>
      <c r="C291" s="2" t="s">
        <v>1359</v>
      </c>
      <c r="D291" s="94"/>
      <c r="E291" s="2"/>
      <c r="F291" s="2"/>
    </row>
    <row r="292" spans="1:6" x14ac:dyDescent="0.25">
      <c r="A292" s="49" t="s">
        <v>139</v>
      </c>
      <c r="B292" s="65" t="str">
        <f t="shared" si="17"/>
        <v>14</v>
      </c>
      <c r="C292" s="2" t="s">
        <v>1359</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433</v>
      </c>
      <c r="B296" s="65" t="str">
        <f t="shared" ref="B296:B301" si="18">IF(LEFT(A296,3)="2.5", MID(A296,7,2),LEFT(A296,2))</f>
        <v>24</v>
      </c>
      <c r="C296" s="2" t="s">
        <v>1359</v>
      </c>
      <c r="D296" s="94"/>
      <c r="E296" s="2"/>
      <c r="F296" s="2"/>
    </row>
    <row r="297" spans="1:6" x14ac:dyDescent="0.25">
      <c r="A297" s="49" t="s">
        <v>146</v>
      </c>
      <c r="B297" s="65" t="str">
        <f t="shared" si="18"/>
        <v>19</v>
      </c>
      <c r="C297" s="2" t="s">
        <v>1359</v>
      </c>
      <c r="D297" s="94"/>
      <c r="E297" s="2"/>
      <c r="F297" s="2"/>
    </row>
    <row r="298" spans="1:6" x14ac:dyDescent="0.25">
      <c r="A298" s="49" t="s">
        <v>149</v>
      </c>
      <c r="B298" s="65" t="str">
        <f t="shared" si="18"/>
        <v>16</v>
      </c>
      <c r="C298" s="2" t="s">
        <v>1359</v>
      </c>
      <c r="D298" s="94"/>
      <c r="E298" s="2"/>
      <c r="F298" s="2"/>
    </row>
    <row r="299" spans="1:6" x14ac:dyDescent="0.25">
      <c r="A299" s="49" t="s">
        <v>152</v>
      </c>
      <c r="B299" s="65" t="str">
        <f t="shared" si="18"/>
        <v>19</v>
      </c>
      <c r="C299" s="2" t="s">
        <v>1359</v>
      </c>
      <c r="D299" s="94"/>
      <c r="E299" s="2"/>
      <c r="F299" s="2"/>
    </row>
    <row r="300" spans="1:6" x14ac:dyDescent="0.25">
      <c r="A300" s="49" t="s">
        <v>155</v>
      </c>
      <c r="B300" s="65" t="str">
        <f t="shared" si="18"/>
        <v>19</v>
      </c>
      <c r="C300" s="2" t="s">
        <v>1359</v>
      </c>
      <c r="D300" s="94"/>
      <c r="E300" s="2"/>
      <c r="F300" s="2"/>
    </row>
    <row r="301" spans="1:6" x14ac:dyDescent="0.25">
      <c r="A301" s="49" t="s">
        <v>158</v>
      </c>
      <c r="B301" s="65" t="str">
        <f t="shared" si="18"/>
        <v>16</v>
      </c>
      <c r="C301" s="2" t="s">
        <v>1359</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1358</v>
      </c>
      <c r="D305" s="69"/>
      <c r="E305" s="2"/>
      <c r="F305" s="94"/>
    </row>
    <row r="306" spans="1:6" x14ac:dyDescent="0.25">
      <c r="A306" s="49" t="s">
        <v>166</v>
      </c>
      <c r="B306" s="65" t="str">
        <f>IF(LEFT(A306,3)="2.5", MID(A306,7,2),LEFT(A306,2))</f>
        <v>14</v>
      </c>
      <c r="C306" s="2" t="s">
        <v>1358</v>
      </c>
      <c r="D306" s="86"/>
      <c r="E306" s="2"/>
      <c r="F306" s="94"/>
    </row>
    <row r="307" spans="1:6" x14ac:dyDescent="0.25">
      <c r="A307" s="49" t="s">
        <v>170</v>
      </c>
      <c r="B307" s="65" t="str">
        <f>IF(LEFT(A307,3)="2.5", MID(A307,7,2),LEFT(A307,2))</f>
        <v>13</v>
      </c>
      <c r="C307" s="2" t="s">
        <v>1358</v>
      </c>
      <c r="D307" s="69"/>
      <c r="E307" s="2"/>
      <c r="F307" s="93"/>
    </row>
    <row r="308" spans="1:6" x14ac:dyDescent="0.25">
      <c r="A308" s="49" t="s">
        <v>174</v>
      </c>
      <c r="B308" s="65" t="str">
        <f>IF(LEFT(A308,3)="2.5", MID(A308,7,2),LEFT(A308,2))</f>
        <v>16</v>
      </c>
      <c r="C308" s="2" t="s">
        <v>1358</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1359</v>
      </c>
      <c r="D314" s="94"/>
      <c r="E314" s="2"/>
      <c r="F314" s="2"/>
    </row>
    <row r="315" spans="1:6" x14ac:dyDescent="0.25">
      <c r="A315" s="49" t="s">
        <v>180</v>
      </c>
      <c r="B315" s="65" t="str">
        <f>IF(LEFT(A315,3)="2.5", MID(A315,7,2),LEFT(A315,2))</f>
        <v>20</v>
      </c>
      <c r="C315" s="2" t="s">
        <v>1359</v>
      </c>
      <c r="D315" s="94"/>
      <c r="E315" s="2"/>
      <c r="F315" s="2"/>
    </row>
    <row r="316" spans="1:6" x14ac:dyDescent="0.25">
      <c r="A316" s="49" t="s">
        <v>183</v>
      </c>
      <c r="B316" s="65" t="str">
        <f>IF(LEFT(A316,3)="2.5", MID(A316,7,2),LEFT(A316,2))</f>
        <v>20</v>
      </c>
      <c r="C316" s="2" t="s">
        <v>1359</v>
      </c>
      <c r="D316" s="94"/>
      <c r="E316" s="2"/>
      <c r="F316" s="2"/>
    </row>
    <row r="317" spans="1:6" x14ac:dyDescent="0.25">
      <c r="A317" s="49" t="s">
        <v>186</v>
      </c>
      <c r="B317" s="65" t="str">
        <f>IF(LEFT(A317,3)="2.5", MID(A317,7,2),LEFT(A317,2))</f>
        <v>17</v>
      </c>
      <c r="C317" s="2" t="s">
        <v>1359</v>
      </c>
      <c r="D317" s="94"/>
      <c r="E317" s="2"/>
      <c r="F317" s="2"/>
    </row>
    <row r="318" spans="1:6" x14ac:dyDescent="0.25">
      <c r="A318" s="49" t="s">
        <v>189</v>
      </c>
      <c r="B318" s="65" t="str">
        <f>IF(LEFT(A318,3)="2.5", MID(A318,7,2),LEFT(A318,2))</f>
        <v>14</v>
      </c>
      <c r="C318" s="2" t="s">
        <v>1359</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434</v>
      </c>
      <c r="B322" s="65" t="str">
        <f t="shared" ref="B322:B327" si="19">IF(LEFT(A322,3)="2.5", MID(A322,7,2),LEFT(A322,2))</f>
        <v>24</v>
      </c>
      <c r="C322" s="2" t="s">
        <v>1359</v>
      </c>
      <c r="D322" s="94"/>
      <c r="E322" s="2"/>
      <c r="F322" s="2"/>
    </row>
    <row r="323" spans="1:6" x14ac:dyDescent="0.25">
      <c r="A323" s="49" t="s">
        <v>194</v>
      </c>
      <c r="B323" s="65" t="str">
        <f t="shared" si="19"/>
        <v>20</v>
      </c>
      <c r="C323" s="2" t="s">
        <v>1359</v>
      </c>
      <c r="D323" s="94"/>
      <c r="E323" s="2"/>
      <c r="F323" s="2"/>
    </row>
    <row r="324" spans="1:6" x14ac:dyDescent="0.25">
      <c r="A324" s="49" t="s">
        <v>197</v>
      </c>
      <c r="B324" s="65" t="str">
        <f t="shared" si="19"/>
        <v>17</v>
      </c>
      <c r="C324" s="2" t="s">
        <v>1359</v>
      </c>
      <c r="D324" s="94"/>
      <c r="E324" s="2"/>
      <c r="F324" s="84"/>
    </row>
    <row r="325" spans="1:6" x14ac:dyDescent="0.25">
      <c r="A325" s="49" t="s">
        <v>200</v>
      </c>
      <c r="B325" s="65" t="str">
        <f t="shared" si="19"/>
        <v>20</v>
      </c>
      <c r="C325" s="2" t="s">
        <v>1359</v>
      </c>
      <c r="D325" s="94"/>
      <c r="E325" s="2"/>
      <c r="F325" s="2"/>
    </row>
    <row r="326" spans="1:6" x14ac:dyDescent="0.25">
      <c r="A326" s="49" t="s">
        <v>203</v>
      </c>
      <c r="B326" s="65" t="str">
        <f t="shared" si="19"/>
        <v>17</v>
      </c>
      <c r="C326" s="2" t="s">
        <v>1359</v>
      </c>
      <c r="D326" s="94"/>
      <c r="E326" s="2"/>
      <c r="F326" s="2"/>
    </row>
    <row r="327" spans="1:6" x14ac:dyDescent="0.25">
      <c r="A327" s="49" t="s">
        <v>206</v>
      </c>
      <c r="B327" s="65" t="str">
        <f t="shared" si="19"/>
        <v>14</v>
      </c>
      <c r="C327" s="2" t="s">
        <v>1359</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435</v>
      </c>
      <c r="B331" s="65" t="str">
        <f t="shared" ref="B331:B336" si="20">IF(LEFT(A331,3)="2.5", MID(A331,7,2),LEFT(A331,2))</f>
        <v>24</v>
      </c>
      <c r="C331" s="2" t="s">
        <v>1359</v>
      </c>
      <c r="D331" s="94"/>
      <c r="E331" s="2"/>
      <c r="F331" s="2"/>
    </row>
    <row r="332" spans="1:6" x14ac:dyDescent="0.25">
      <c r="A332" s="49" t="s">
        <v>212</v>
      </c>
      <c r="B332" s="65" t="str">
        <f t="shared" si="20"/>
        <v>20</v>
      </c>
      <c r="C332" s="2" t="s">
        <v>1359</v>
      </c>
      <c r="D332" s="93"/>
      <c r="E332" s="2"/>
      <c r="F332" s="2"/>
    </row>
    <row r="333" spans="1:6" x14ac:dyDescent="0.25">
      <c r="A333" s="49" t="s">
        <v>215</v>
      </c>
      <c r="B333" s="65" t="str">
        <f t="shared" si="20"/>
        <v>17</v>
      </c>
      <c r="C333" s="2" t="s">
        <v>1359</v>
      </c>
      <c r="D333" s="93"/>
      <c r="E333" s="2"/>
      <c r="F333" s="2"/>
    </row>
    <row r="334" spans="1:6" x14ac:dyDescent="0.25">
      <c r="A334" s="49" t="s">
        <v>218</v>
      </c>
      <c r="B334" s="65" t="str">
        <f t="shared" si="20"/>
        <v>20</v>
      </c>
      <c r="C334" s="2" t="s">
        <v>1359</v>
      </c>
      <c r="D334" s="93"/>
      <c r="E334" s="2"/>
      <c r="F334" s="2"/>
    </row>
    <row r="335" spans="1:6" x14ac:dyDescent="0.25">
      <c r="A335" s="49" t="s">
        <v>221</v>
      </c>
      <c r="B335" s="65" t="str">
        <f t="shared" si="20"/>
        <v>20</v>
      </c>
      <c r="C335" s="2" t="s">
        <v>1359</v>
      </c>
      <c r="D335" s="93"/>
      <c r="E335" s="2"/>
      <c r="F335" s="2"/>
    </row>
    <row r="336" spans="1:6" x14ac:dyDescent="0.25">
      <c r="A336" s="49" t="s">
        <v>224</v>
      </c>
      <c r="B336" s="65" t="str">
        <f t="shared" si="20"/>
        <v>17</v>
      </c>
      <c r="C336" s="2" t="s">
        <v>1359</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1358</v>
      </c>
      <c r="D340" s="69"/>
      <c r="F340" s="94"/>
    </row>
    <row r="341" spans="1:8" x14ac:dyDescent="0.25">
      <c r="A341" s="49" t="s">
        <v>230</v>
      </c>
      <c r="B341" s="65" t="str">
        <f>IF(LEFT(A341,3)="2.5", MID(A341,7,2),LEFT(A341,2))</f>
        <v>14</v>
      </c>
      <c r="C341" s="14" t="s">
        <v>1358</v>
      </c>
      <c r="D341" s="69"/>
      <c r="F341" s="94"/>
    </row>
    <row r="342" spans="1:8" x14ac:dyDescent="0.25">
      <c r="A342" s="49" t="s">
        <v>233</v>
      </c>
      <c r="B342" s="65" t="str">
        <f>IF(LEFT(A342,3)="2.5", MID(A342,7,2),LEFT(A342,2))</f>
        <v>13</v>
      </c>
      <c r="C342" s="14" t="s">
        <v>1358</v>
      </c>
      <c r="D342" s="69"/>
      <c r="F342" s="94"/>
    </row>
    <row r="343" spans="1:8" x14ac:dyDescent="0.25">
      <c r="A343" s="49" t="s">
        <v>236</v>
      </c>
      <c r="B343" s="65" t="str">
        <f>IF(LEFT(A343,3)="2.5", MID(A343,7,2),LEFT(A343,2))</f>
        <v>17</v>
      </c>
      <c r="C343" s="14" t="s">
        <v>1358</v>
      </c>
      <c r="D343" s="69"/>
      <c r="E343" s="94"/>
      <c r="F343" s="94"/>
    </row>
    <row r="344" spans="1:8" x14ac:dyDescent="0.25">
      <c r="H344" t="s">
        <v>1452</v>
      </c>
    </row>
    <row r="346" spans="1:8" x14ac:dyDescent="0.25">
      <c r="A346" s="6" t="s">
        <v>502</v>
      </c>
      <c r="B346" s="65" t="str">
        <f t="shared" ref="B346:B377" si="21">IF(LEFT(A346,3)="2.5", MID(A346,7,2),LEFT(A346,2))</f>
        <v>11</v>
      </c>
      <c r="C346" s="14" t="s">
        <v>1359</v>
      </c>
      <c r="D346" s="92"/>
    </row>
    <row r="347" spans="1:8" x14ac:dyDescent="0.25">
      <c r="A347" s="8" t="s">
        <v>473</v>
      </c>
      <c r="B347" s="65" t="str">
        <f t="shared" si="21"/>
        <v xml:space="preserve">6 </v>
      </c>
      <c r="C347" s="2" t="s">
        <v>1359</v>
      </c>
      <c r="D347" s="93"/>
      <c r="E347" s="2"/>
      <c r="F347" s="2"/>
    </row>
    <row r="348" spans="1:8" x14ac:dyDescent="0.25">
      <c r="A348" s="8" t="s">
        <v>457</v>
      </c>
      <c r="B348" s="65" t="str">
        <f t="shared" si="21"/>
        <v xml:space="preserve">3 </v>
      </c>
      <c r="C348" s="2" t="s">
        <v>1359</v>
      </c>
      <c r="D348" s="93"/>
      <c r="E348" s="2"/>
      <c r="F348" s="2"/>
    </row>
    <row r="349" spans="1:8" x14ac:dyDescent="0.25">
      <c r="A349" s="8" t="s">
        <v>472</v>
      </c>
      <c r="B349" s="65" t="str">
        <f t="shared" si="21"/>
        <v xml:space="preserve">6 </v>
      </c>
      <c r="C349" s="2" t="s">
        <v>1359</v>
      </c>
      <c r="D349" s="93"/>
      <c r="E349" s="2"/>
      <c r="F349" s="2"/>
    </row>
    <row r="350" spans="1:8" x14ac:dyDescent="0.25">
      <c r="A350" s="8" t="s">
        <v>458</v>
      </c>
      <c r="B350" s="65" t="str">
        <f t="shared" si="21"/>
        <v xml:space="preserve">3 </v>
      </c>
      <c r="C350" s="2" t="s">
        <v>1359</v>
      </c>
      <c r="D350" s="93"/>
      <c r="E350" s="2"/>
      <c r="F350" s="2"/>
    </row>
    <row r="351" spans="1:8" x14ac:dyDescent="0.25">
      <c r="A351" s="8" t="s">
        <v>440</v>
      </c>
      <c r="B351" s="65" t="str">
        <f t="shared" si="21"/>
        <v xml:space="preserve">1 </v>
      </c>
      <c r="C351" s="2" t="s">
        <v>1359</v>
      </c>
      <c r="D351" s="93"/>
      <c r="E351" s="2"/>
      <c r="F351" s="61"/>
    </row>
    <row r="352" spans="1:8" x14ac:dyDescent="0.25">
      <c r="A352" s="8" t="s">
        <v>501</v>
      </c>
      <c r="B352" s="65" t="str">
        <f t="shared" si="21"/>
        <v>11</v>
      </c>
      <c r="C352" s="2" t="s">
        <v>1359</v>
      </c>
      <c r="D352" s="94"/>
      <c r="E352" s="2"/>
      <c r="F352" s="2"/>
    </row>
    <row r="353" spans="1:6" x14ac:dyDescent="0.25">
      <c r="A353" s="43" t="s">
        <v>529</v>
      </c>
      <c r="B353" s="65" t="str">
        <f t="shared" si="21"/>
        <v>11</v>
      </c>
      <c r="C353" s="2" t="s">
        <v>1359</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500</v>
      </c>
      <c r="B356" s="65" t="str">
        <f t="shared" si="21"/>
        <v>11</v>
      </c>
      <c r="C356" s="2" t="s">
        <v>1359</v>
      </c>
      <c r="D356" s="93"/>
      <c r="E356" s="2"/>
      <c r="F356" s="2"/>
    </row>
    <row r="357" spans="1:6" x14ac:dyDescent="0.25">
      <c r="A357" s="43" t="s">
        <v>528</v>
      </c>
      <c r="B357" s="65" t="str">
        <f t="shared" si="21"/>
        <v>11</v>
      </c>
      <c r="C357" s="2" t="s">
        <v>1359</v>
      </c>
      <c r="D357" s="95"/>
      <c r="E357" s="2"/>
      <c r="F357" s="2"/>
    </row>
    <row r="358" spans="1:6" x14ac:dyDescent="0.25">
      <c r="A358" s="8" t="s">
        <v>474</v>
      </c>
      <c r="B358" s="65" t="str">
        <f t="shared" si="21"/>
        <v xml:space="preserve">6 </v>
      </c>
      <c r="C358" s="2" t="s">
        <v>1359</v>
      </c>
      <c r="D358" s="93"/>
      <c r="E358" s="2"/>
      <c r="F358" s="2"/>
    </row>
    <row r="359" spans="1:6" x14ac:dyDescent="0.25">
      <c r="A359" s="8" t="s">
        <v>454</v>
      </c>
      <c r="B359" s="65" t="str">
        <f t="shared" si="21"/>
        <v xml:space="preserve">3 </v>
      </c>
      <c r="C359" s="2" t="s">
        <v>1359</v>
      </c>
      <c r="D359" s="93"/>
      <c r="E359" s="2"/>
      <c r="F359" s="2"/>
    </row>
    <row r="360" spans="1:6" x14ac:dyDescent="0.25">
      <c r="A360" s="8" t="s">
        <v>497</v>
      </c>
      <c r="B360" s="65" t="str">
        <f t="shared" si="21"/>
        <v xml:space="preserve">9 </v>
      </c>
      <c r="C360" s="2" t="s">
        <v>1359</v>
      </c>
      <c r="D360" s="93"/>
      <c r="E360" s="2"/>
      <c r="F360" s="2"/>
    </row>
    <row r="361" spans="1:6" x14ac:dyDescent="0.25">
      <c r="A361" s="43" t="s">
        <v>523</v>
      </c>
      <c r="B361" s="65" t="str">
        <f t="shared" si="21"/>
        <v xml:space="preserve">9 </v>
      </c>
      <c r="C361" s="2" t="s">
        <v>1359</v>
      </c>
      <c r="D361" s="93"/>
      <c r="E361" s="2"/>
      <c r="F361" s="2"/>
    </row>
    <row r="362" spans="1:6" x14ac:dyDescent="0.25">
      <c r="A362" s="8" t="s">
        <v>456</v>
      </c>
      <c r="B362" s="65" t="str">
        <f t="shared" si="21"/>
        <v xml:space="preserve">3 </v>
      </c>
      <c r="C362" s="2" t="s">
        <v>1359</v>
      </c>
      <c r="D362" s="93"/>
      <c r="E362" s="2"/>
      <c r="F362" s="2"/>
    </row>
    <row r="363" spans="1:6" x14ac:dyDescent="0.25">
      <c r="A363" s="8" t="s">
        <v>439</v>
      </c>
      <c r="B363" s="65" t="str">
        <f t="shared" si="21"/>
        <v xml:space="preserve">1 </v>
      </c>
      <c r="C363" s="2" t="s">
        <v>1359</v>
      </c>
      <c r="D363" s="93"/>
      <c r="E363" s="2"/>
      <c r="F363" s="69"/>
    </row>
    <row r="364" spans="1:6" x14ac:dyDescent="0.25">
      <c r="A364" s="8" t="s">
        <v>494</v>
      </c>
      <c r="B364" s="65" t="str">
        <f t="shared" si="21"/>
        <v xml:space="preserve">9 </v>
      </c>
      <c r="C364" s="2" t="s">
        <v>1359</v>
      </c>
      <c r="D364" s="93"/>
      <c r="E364" s="2"/>
      <c r="F364" s="2"/>
    </row>
    <row r="365" spans="1:6" x14ac:dyDescent="0.25">
      <c r="A365" s="43" t="s">
        <v>521</v>
      </c>
      <c r="B365" s="65" t="str">
        <f t="shared" si="21"/>
        <v xml:space="preserve">9 </v>
      </c>
      <c r="C365" s="2" t="s">
        <v>1359</v>
      </c>
      <c r="D365" s="93"/>
      <c r="E365" s="2"/>
      <c r="F365" s="2"/>
    </row>
    <row r="366" spans="1:6" x14ac:dyDescent="0.25">
      <c r="A366" s="8" t="s">
        <v>496</v>
      </c>
      <c r="B366" s="65" t="str">
        <f t="shared" si="21"/>
        <v xml:space="preserve">9 </v>
      </c>
      <c r="C366" s="2" t="s">
        <v>1359</v>
      </c>
      <c r="D366" s="94"/>
      <c r="E366" s="2"/>
      <c r="F366" s="2"/>
    </row>
    <row r="367" spans="1:6" x14ac:dyDescent="0.25">
      <c r="A367" s="45" t="s">
        <v>522</v>
      </c>
      <c r="B367" s="65" t="str">
        <f t="shared" si="21"/>
        <v xml:space="preserve">9 </v>
      </c>
      <c r="C367" s="2" t="s">
        <v>1359</v>
      </c>
      <c r="D367" s="93"/>
      <c r="E367" s="2"/>
      <c r="F367" s="2"/>
    </row>
    <row r="368" spans="1:6" x14ac:dyDescent="0.25">
      <c r="B368" s="65" t="str">
        <f t="shared" si="21"/>
        <v/>
      </c>
      <c r="C368" s="2"/>
      <c r="D368" s="2"/>
      <c r="E368" s="2"/>
      <c r="F368" s="2"/>
    </row>
    <row r="369" spans="1:6" x14ac:dyDescent="0.25">
      <c r="A369" s="6" t="s">
        <v>498</v>
      </c>
      <c r="B369" s="65" t="str">
        <f t="shared" si="21"/>
        <v>10</v>
      </c>
      <c r="C369" s="2" t="s">
        <v>1359</v>
      </c>
      <c r="D369" s="93"/>
      <c r="E369" s="2"/>
      <c r="F369" s="2"/>
    </row>
    <row r="370" spans="1:6" x14ac:dyDescent="0.25">
      <c r="A370" s="43" t="s">
        <v>527</v>
      </c>
      <c r="B370" s="65" t="str">
        <f t="shared" si="21"/>
        <v>10</v>
      </c>
      <c r="C370" s="2" t="s">
        <v>1359</v>
      </c>
      <c r="D370" s="95"/>
      <c r="E370" s="2"/>
      <c r="F370" s="2"/>
    </row>
    <row r="371" spans="1:6" x14ac:dyDescent="0.25">
      <c r="A371" s="8" t="s">
        <v>475</v>
      </c>
      <c r="B371" s="65" t="str">
        <f t="shared" si="21"/>
        <v xml:space="preserve">6 </v>
      </c>
      <c r="C371" s="2" t="s">
        <v>1359</v>
      </c>
      <c r="D371" s="93"/>
      <c r="E371" s="2"/>
      <c r="F371" s="2"/>
    </row>
    <row r="372" spans="1:6" x14ac:dyDescent="0.25">
      <c r="A372" s="8" t="s">
        <v>453</v>
      </c>
      <c r="B372" s="65" t="str">
        <f t="shared" si="21"/>
        <v xml:space="preserve">3 </v>
      </c>
      <c r="C372" s="2" t="s">
        <v>1359</v>
      </c>
      <c r="D372" s="93"/>
      <c r="E372" s="2"/>
      <c r="F372" s="2"/>
    </row>
    <row r="373" spans="1:6" x14ac:dyDescent="0.25">
      <c r="A373" s="8" t="s">
        <v>490</v>
      </c>
      <c r="B373" s="65" t="str">
        <f t="shared" si="21"/>
        <v>10</v>
      </c>
      <c r="C373" s="2" t="s">
        <v>1359</v>
      </c>
      <c r="D373" s="93"/>
      <c r="E373" s="2"/>
      <c r="F373" s="2"/>
    </row>
    <row r="374" spans="1:6" x14ac:dyDescent="0.25">
      <c r="A374" s="43" t="s">
        <v>525</v>
      </c>
      <c r="B374" s="65" t="str">
        <f t="shared" si="21"/>
        <v>10</v>
      </c>
      <c r="C374" s="2" t="s">
        <v>1359</v>
      </c>
      <c r="D374" s="93"/>
      <c r="E374" s="2"/>
      <c r="F374" s="2"/>
    </row>
    <row r="375" spans="1:6" x14ac:dyDescent="0.25">
      <c r="A375" s="8" t="s">
        <v>495</v>
      </c>
      <c r="B375" s="65" t="str">
        <f t="shared" si="21"/>
        <v xml:space="preserve">9 </v>
      </c>
      <c r="C375" s="2" t="s">
        <v>1359</v>
      </c>
      <c r="D375" s="93"/>
      <c r="E375" s="2"/>
      <c r="F375" s="2"/>
    </row>
    <row r="376" spans="1:6" x14ac:dyDescent="0.25">
      <c r="A376" s="43" t="s">
        <v>520</v>
      </c>
      <c r="B376" s="65" t="str">
        <f t="shared" si="21"/>
        <v xml:space="preserve">9 </v>
      </c>
      <c r="C376" s="2" t="s">
        <v>1359</v>
      </c>
      <c r="D376" s="93"/>
      <c r="E376" s="2"/>
      <c r="F376" s="2"/>
    </row>
    <row r="377" spans="1:6" x14ac:dyDescent="0.25">
      <c r="A377" s="8" t="s">
        <v>455</v>
      </c>
      <c r="B377" s="65" t="str">
        <f t="shared" si="21"/>
        <v xml:space="preserve">3 </v>
      </c>
      <c r="C377" s="2" t="s">
        <v>1359</v>
      </c>
      <c r="D377" s="93"/>
      <c r="E377" s="2"/>
      <c r="F377" s="2"/>
    </row>
    <row r="378" spans="1:6" x14ac:dyDescent="0.25">
      <c r="A378" s="8" t="s">
        <v>499</v>
      </c>
      <c r="B378" s="65" t="str">
        <f t="shared" ref="B378:B409" si="22">IF(LEFT(A378,3)="2.5", MID(A378,7,2),LEFT(A378,2))</f>
        <v>10</v>
      </c>
      <c r="C378" s="2" t="s">
        <v>1359</v>
      </c>
      <c r="D378" s="93"/>
      <c r="E378" s="2"/>
      <c r="F378" s="2"/>
    </row>
    <row r="379" spans="1:6" x14ac:dyDescent="0.25">
      <c r="A379" s="43" t="s">
        <v>526</v>
      </c>
      <c r="B379" s="65" t="str">
        <f t="shared" si="22"/>
        <v>10</v>
      </c>
      <c r="C379" s="2" t="s">
        <v>1359</v>
      </c>
      <c r="D379" s="93"/>
      <c r="E379" s="2"/>
      <c r="F379" s="2"/>
    </row>
    <row r="380" spans="1:6" x14ac:dyDescent="0.25">
      <c r="A380" s="8" t="s">
        <v>493</v>
      </c>
      <c r="B380" s="65" t="str">
        <f t="shared" si="22"/>
        <v>10</v>
      </c>
      <c r="C380" s="2" t="s">
        <v>1359</v>
      </c>
      <c r="D380" s="94"/>
      <c r="E380" s="2"/>
      <c r="F380" s="2"/>
    </row>
    <row r="381" spans="1:6" x14ac:dyDescent="0.25">
      <c r="A381" s="45" t="s">
        <v>524</v>
      </c>
      <c r="B381" s="65" t="str">
        <f t="shared" si="22"/>
        <v>10</v>
      </c>
      <c r="C381" s="2" t="s">
        <v>1359</v>
      </c>
      <c r="D381" s="93"/>
      <c r="E381" s="2"/>
      <c r="F381" s="2"/>
    </row>
    <row r="382" spans="1:6" x14ac:dyDescent="0.25">
      <c r="B382" s="65" t="str">
        <f t="shared" si="22"/>
        <v/>
      </c>
      <c r="C382" s="2"/>
      <c r="D382" s="2"/>
      <c r="E382" s="2"/>
      <c r="F382" s="2"/>
    </row>
    <row r="383" spans="1:6" x14ac:dyDescent="0.25">
      <c r="A383" s="6" t="s">
        <v>437</v>
      </c>
      <c r="B383" s="65" t="str">
        <f t="shared" si="22"/>
        <v xml:space="preserve">1 </v>
      </c>
      <c r="C383" s="2" t="s">
        <v>1358</v>
      </c>
      <c r="D383" s="69"/>
      <c r="E383" s="2"/>
      <c r="F383" s="98"/>
    </row>
    <row r="384" spans="1:6" x14ac:dyDescent="0.25">
      <c r="A384" s="8" t="s">
        <v>438</v>
      </c>
      <c r="B384" s="65" t="str">
        <f t="shared" si="22"/>
        <v xml:space="preserve">1 </v>
      </c>
      <c r="C384" s="2" t="s">
        <v>1358</v>
      </c>
      <c r="D384" s="86"/>
      <c r="E384" s="2"/>
      <c r="F384" s="98"/>
    </row>
    <row r="385" spans="1:6" x14ac:dyDescent="0.25">
      <c r="A385" s="8" t="s">
        <v>441</v>
      </c>
      <c r="B385" s="65" t="str">
        <f t="shared" si="22"/>
        <v xml:space="preserve">1 </v>
      </c>
      <c r="C385" s="2" t="s">
        <v>1358</v>
      </c>
      <c r="D385" s="69"/>
      <c r="E385" s="2"/>
      <c r="F385" s="98"/>
    </row>
    <row r="386" spans="1:6" x14ac:dyDescent="0.25">
      <c r="A386" s="8"/>
      <c r="B386" s="65" t="str">
        <f t="shared" si="22"/>
        <v/>
      </c>
      <c r="C386" s="2"/>
      <c r="D386" s="2"/>
      <c r="E386" s="2"/>
      <c r="F386" s="2"/>
    </row>
    <row r="387" spans="1:6" x14ac:dyDescent="0.25">
      <c r="A387" s="8" t="s">
        <v>443</v>
      </c>
      <c r="B387" s="65" t="str">
        <f t="shared" si="22"/>
        <v xml:space="preserve">1 </v>
      </c>
      <c r="C387" s="2" t="s">
        <v>1358</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507</v>
      </c>
      <c r="B392" s="65" t="str">
        <f t="shared" si="22"/>
        <v>12</v>
      </c>
      <c r="C392" s="2" t="s">
        <v>1359</v>
      </c>
      <c r="D392" s="98"/>
      <c r="E392" s="2"/>
      <c r="F392" s="2"/>
    </row>
    <row r="393" spans="1:6" x14ac:dyDescent="0.25">
      <c r="A393" s="8" t="s">
        <v>477</v>
      </c>
      <c r="B393" s="65" t="str">
        <f t="shared" si="22"/>
        <v xml:space="preserve">7 </v>
      </c>
      <c r="C393" s="2" t="s">
        <v>1359</v>
      </c>
      <c r="D393" s="98"/>
      <c r="E393" s="2"/>
      <c r="F393" s="2"/>
    </row>
    <row r="394" spans="1:6" x14ac:dyDescent="0.25">
      <c r="A394" s="8" t="s">
        <v>463</v>
      </c>
      <c r="B394" s="65" t="str">
        <f t="shared" si="22"/>
        <v xml:space="preserve">4 </v>
      </c>
      <c r="C394" s="2" t="s">
        <v>1359</v>
      </c>
      <c r="D394" s="98"/>
      <c r="E394" s="2"/>
      <c r="F394" s="2"/>
    </row>
    <row r="395" spans="1:6" x14ac:dyDescent="0.25">
      <c r="A395" s="8" t="s">
        <v>476</v>
      </c>
      <c r="B395" s="65" t="str">
        <f t="shared" si="22"/>
        <v xml:space="preserve">7 </v>
      </c>
      <c r="C395" s="2" t="s">
        <v>1359</v>
      </c>
      <c r="D395" s="98"/>
      <c r="E395" s="2"/>
      <c r="F395" s="2"/>
    </row>
    <row r="396" spans="1:6" x14ac:dyDescent="0.25">
      <c r="A396" s="8" t="s">
        <v>464</v>
      </c>
      <c r="B396" s="65" t="str">
        <f t="shared" si="22"/>
        <v xml:space="preserve">4 </v>
      </c>
      <c r="C396" s="2" t="s">
        <v>1359</v>
      </c>
      <c r="D396" s="98"/>
      <c r="E396" s="2"/>
      <c r="F396" s="2"/>
    </row>
    <row r="397" spans="1:6" x14ac:dyDescent="0.25">
      <c r="A397" s="8" t="s">
        <v>448</v>
      </c>
      <c r="B397" s="65" t="str">
        <f t="shared" si="22"/>
        <v xml:space="preserve">2 </v>
      </c>
      <c r="C397" s="2" t="s">
        <v>1359</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508</v>
      </c>
      <c r="B401" s="65" t="str">
        <f t="shared" si="22"/>
        <v>12</v>
      </c>
      <c r="C401" s="2" t="s">
        <v>1359</v>
      </c>
      <c r="D401" s="94"/>
      <c r="E401" s="2"/>
      <c r="F401" s="2"/>
    </row>
    <row r="402" spans="1:6" x14ac:dyDescent="0.25">
      <c r="A402" s="8" t="s">
        <v>478</v>
      </c>
      <c r="B402" s="65" t="str">
        <f t="shared" si="22"/>
        <v xml:space="preserve">7 </v>
      </c>
      <c r="C402" s="2" t="s">
        <v>1359</v>
      </c>
      <c r="D402" s="94"/>
      <c r="E402" s="2"/>
      <c r="F402" s="2"/>
    </row>
    <row r="403" spans="1:6" x14ac:dyDescent="0.25">
      <c r="A403" s="8" t="s">
        <v>460</v>
      </c>
      <c r="B403" s="65" t="str">
        <f t="shared" si="22"/>
        <v xml:space="preserve">4 </v>
      </c>
      <c r="C403" s="2" t="s">
        <v>1359</v>
      </c>
      <c r="D403" s="94"/>
      <c r="E403" s="2"/>
      <c r="F403" s="2"/>
    </row>
    <row r="404" spans="1:6" x14ac:dyDescent="0.25">
      <c r="A404" s="8" t="s">
        <v>481</v>
      </c>
      <c r="B404" s="65" t="str">
        <f t="shared" si="22"/>
        <v xml:space="preserve">7 </v>
      </c>
      <c r="C404" s="2" t="s">
        <v>1359</v>
      </c>
      <c r="D404" s="94"/>
      <c r="E404" s="2"/>
      <c r="F404" s="2"/>
    </row>
    <row r="405" spans="1:6" x14ac:dyDescent="0.25">
      <c r="A405" s="8" t="s">
        <v>462</v>
      </c>
      <c r="B405" s="65" t="str">
        <f t="shared" si="22"/>
        <v xml:space="preserve">4 </v>
      </c>
      <c r="C405" s="2" t="s">
        <v>1359</v>
      </c>
      <c r="D405" s="94"/>
      <c r="E405" s="2"/>
      <c r="F405" s="2"/>
    </row>
    <row r="406" spans="1:6" x14ac:dyDescent="0.25">
      <c r="A406" s="8" t="s">
        <v>447</v>
      </c>
      <c r="B406" s="65" t="str">
        <f t="shared" si="22"/>
        <v xml:space="preserve">2 </v>
      </c>
      <c r="C406" s="2" t="s">
        <v>1359</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506</v>
      </c>
      <c r="B410" s="65" t="str">
        <f t="shared" ref="B410:B441" si="23">IF(LEFT(A410,3)="2.5", MID(A410,7,2),LEFT(A410,2))</f>
        <v>12</v>
      </c>
      <c r="C410" s="2" t="s">
        <v>1359</v>
      </c>
      <c r="D410" s="94"/>
      <c r="E410" s="2"/>
      <c r="F410" s="2"/>
    </row>
    <row r="411" spans="1:6" x14ac:dyDescent="0.25">
      <c r="A411" s="8" t="s">
        <v>479</v>
      </c>
      <c r="B411" s="65" t="str">
        <f t="shared" si="23"/>
        <v xml:space="preserve">7 </v>
      </c>
      <c r="C411" s="2" t="s">
        <v>1359</v>
      </c>
      <c r="D411" s="94"/>
      <c r="E411" s="2"/>
      <c r="F411" s="2"/>
    </row>
    <row r="412" spans="1:6" x14ac:dyDescent="0.25">
      <c r="A412" s="8" t="s">
        <v>459</v>
      </c>
      <c r="B412" s="65" t="str">
        <f t="shared" si="23"/>
        <v xml:space="preserve">4 </v>
      </c>
      <c r="C412" s="2" t="s">
        <v>1359</v>
      </c>
      <c r="D412" s="94"/>
      <c r="E412" s="2"/>
      <c r="F412" s="2"/>
    </row>
    <row r="413" spans="1:6" x14ac:dyDescent="0.25">
      <c r="A413" s="8" t="s">
        <v>482</v>
      </c>
      <c r="B413" s="65" t="str">
        <f t="shared" si="23"/>
        <v xml:space="preserve">7 </v>
      </c>
      <c r="C413" s="2" t="s">
        <v>1359</v>
      </c>
      <c r="D413" s="94"/>
      <c r="E413" s="2"/>
      <c r="F413" s="2"/>
    </row>
    <row r="414" spans="1:6" x14ac:dyDescent="0.25">
      <c r="A414" s="8" t="s">
        <v>480</v>
      </c>
      <c r="B414" s="65" t="str">
        <f t="shared" si="23"/>
        <v xml:space="preserve">7 </v>
      </c>
      <c r="C414" s="2" t="s">
        <v>1359</v>
      </c>
      <c r="D414" s="94"/>
      <c r="E414" s="2"/>
      <c r="F414" s="2"/>
    </row>
    <row r="415" spans="1:6" x14ac:dyDescent="0.25">
      <c r="A415" s="8" t="s">
        <v>461</v>
      </c>
      <c r="B415" s="65" t="str">
        <f t="shared" si="23"/>
        <v xml:space="preserve">4 </v>
      </c>
      <c r="C415" s="2" t="s">
        <v>1359</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445</v>
      </c>
      <c r="B419" s="65" t="str">
        <f t="shared" si="23"/>
        <v xml:space="preserve">2 </v>
      </c>
      <c r="C419" s="2" t="s">
        <v>1358</v>
      </c>
      <c r="D419" s="69"/>
      <c r="E419" s="2"/>
      <c r="F419" s="94"/>
    </row>
    <row r="420" spans="1:6" x14ac:dyDescent="0.25">
      <c r="A420" s="8" t="s">
        <v>446</v>
      </c>
      <c r="B420" s="65" t="str">
        <f t="shared" si="23"/>
        <v xml:space="preserve">2 </v>
      </c>
      <c r="C420" s="2" t="s">
        <v>1358</v>
      </c>
      <c r="D420" s="86"/>
      <c r="E420" s="2"/>
      <c r="F420" s="94"/>
    </row>
    <row r="421" spans="1:6" x14ac:dyDescent="0.25">
      <c r="A421" s="8" t="s">
        <v>442</v>
      </c>
      <c r="B421" s="65" t="str">
        <f t="shared" si="23"/>
        <v xml:space="preserve">1 </v>
      </c>
      <c r="C421" s="2" t="s">
        <v>1358</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504</v>
      </c>
      <c r="B428" s="65" t="str">
        <f t="shared" si="23"/>
        <v>12</v>
      </c>
      <c r="C428" s="2" t="s">
        <v>1359</v>
      </c>
      <c r="D428" s="94"/>
      <c r="E428" s="2"/>
      <c r="F428" s="2"/>
    </row>
    <row r="429" spans="1:6" x14ac:dyDescent="0.25">
      <c r="A429" s="8" t="s">
        <v>484</v>
      </c>
      <c r="B429" s="65" t="str">
        <f t="shared" si="23"/>
        <v xml:space="preserve">8 </v>
      </c>
      <c r="C429" s="2" t="s">
        <v>1359</v>
      </c>
      <c r="D429" s="94"/>
      <c r="E429" s="2"/>
      <c r="F429" s="2"/>
    </row>
    <row r="430" spans="1:6" x14ac:dyDescent="0.25">
      <c r="A430" s="8" t="s">
        <v>469</v>
      </c>
      <c r="B430" s="65" t="str">
        <f t="shared" si="23"/>
        <v xml:space="preserve">5 </v>
      </c>
      <c r="C430" s="2" t="s">
        <v>1359</v>
      </c>
      <c r="D430" s="94"/>
      <c r="E430" s="2"/>
      <c r="F430" s="2"/>
    </row>
    <row r="431" spans="1:6" x14ac:dyDescent="0.25">
      <c r="A431" s="8" t="s">
        <v>483</v>
      </c>
      <c r="B431" s="65" t="str">
        <f t="shared" si="23"/>
        <v xml:space="preserve">8 </v>
      </c>
      <c r="C431" s="2" t="s">
        <v>1359</v>
      </c>
      <c r="D431" s="94"/>
      <c r="E431" s="2"/>
      <c r="F431" s="2"/>
    </row>
    <row r="432" spans="1:6" x14ac:dyDescent="0.25">
      <c r="A432" s="8" t="s">
        <v>471</v>
      </c>
      <c r="B432" s="65" t="str">
        <f t="shared" si="23"/>
        <v xml:space="preserve">5 </v>
      </c>
      <c r="C432" s="2" t="s">
        <v>1359</v>
      </c>
      <c r="D432" s="94"/>
      <c r="E432" s="2"/>
      <c r="F432" s="2"/>
    </row>
    <row r="433" spans="1:6" x14ac:dyDescent="0.25">
      <c r="A433" s="8" t="s">
        <v>452</v>
      </c>
      <c r="B433" s="65" t="str">
        <f t="shared" si="23"/>
        <v xml:space="preserve">2 </v>
      </c>
      <c r="C433" s="2" t="s">
        <v>1359</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505</v>
      </c>
      <c r="B437" s="65" t="str">
        <f t="shared" si="23"/>
        <v>12</v>
      </c>
      <c r="C437" s="2" t="s">
        <v>1359</v>
      </c>
      <c r="D437" s="94"/>
      <c r="E437" s="2"/>
      <c r="F437" s="2"/>
    </row>
    <row r="438" spans="1:6" x14ac:dyDescent="0.25">
      <c r="A438" s="8" t="s">
        <v>485</v>
      </c>
      <c r="B438" s="65" t="str">
        <f t="shared" si="23"/>
        <v xml:space="preserve">8 </v>
      </c>
      <c r="C438" s="2" t="s">
        <v>1359</v>
      </c>
      <c r="D438" s="94"/>
      <c r="E438" s="2"/>
      <c r="F438" s="2"/>
    </row>
    <row r="439" spans="1:6" x14ac:dyDescent="0.25">
      <c r="A439" s="8" t="s">
        <v>466</v>
      </c>
      <c r="B439" s="65" t="str">
        <f t="shared" si="23"/>
        <v xml:space="preserve">5 </v>
      </c>
      <c r="C439" s="2" t="s">
        <v>1359</v>
      </c>
      <c r="D439" s="94"/>
      <c r="E439" s="2"/>
      <c r="F439" s="84"/>
    </row>
    <row r="440" spans="1:6" x14ac:dyDescent="0.25">
      <c r="A440" s="8" t="s">
        <v>488</v>
      </c>
      <c r="B440" s="65" t="str">
        <f t="shared" si="23"/>
        <v xml:space="preserve">8 </v>
      </c>
      <c r="C440" s="2" t="s">
        <v>1359</v>
      </c>
      <c r="D440" s="94"/>
      <c r="E440" s="2"/>
      <c r="F440" s="2"/>
    </row>
    <row r="441" spans="1:6" x14ac:dyDescent="0.25">
      <c r="A441" s="8" t="s">
        <v>468</v>
      </c>
      <c r="B441" s="65" t="str">
        <f t="shared" si="23"/>
        <v xml:space="preserve">5 </v>
      </c>
      <c r="C441" s="2" t="s">
        <v>1359</v>
      </c>
      <c r="D441" s="94"/>
      <c r="E441" s="2"/>
      <c r="F441" s="2"/>
    </row>
    <row r="442" spans="1:6" x14ac:dyDescent="0.25">
      <c r="A442" s="8" t="s">
        <v>451</v>
      </c>
      <c r="B442" s="65" t="str">
        <f t="shared" ref="B442:B452" si="24">IF(LEFT(A442,3)="2.5", MID(A442,7,2),LEFT(A442,2))</f>
        <v xml:space="preserve">2 </v>
      </c>
      <c r="C442" s="2" t="s">
        <v>1359</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503</v>
      </c>
      <c r="B446" s="65" t="str">
        <f t="shared" si="24"/>
        <v>12</v>
      </c>
      <c r="C446" s="2" t="s">
        <v>1359</v>
      </c>
      <c r="D446" s="94"/>
      <c r="E446" s="2"/>
      <c r="F446" s="2"/>
    </row>
    <row r="447" spans="1:6" x14ac:dyDescent="0.25">
      <c r="A447" s="8" t="s">
        <v>486</v>
      </c>
      <c r="B447" s="65" t="str">
        <f t="shared" si="24"/>
        <v xml:space="preserve">8 </v>
      </c>
      <c r="C447" s="2" t="s">
        <v>1359</v>
      </c>
      <c r="D447" s="93"/>
      <c r="E447" s="2"/>
      <c r="F447" s="2"/>
    </row>
    <row r="448" spans="1:6" x14ac:dyDescent="0.25">
      <c r="A448" s="8" t="s">
        <v>465</v>
      </c>
      <c r="B448" s="65" t="str">
        <f t="shared" si="24"/>
        <v xml:space="preserve">5 </v>
      </c>
      <c r="C448" s="2" t="s">
        <v>1359</v>
      </c>
      <c r="D448" s="93"/>
      <c r="E448" s="2"/>
      <c r="F448" s="2"/>
    </row>
    <row r="449" spans="1:8" x14ac:dyDescent="0.25">
      <c r="A449" s="8" t="s">
        <v>489</v>
      </c>
      <c r="B449" s="65" t="str">
        <f t="shared" si="24"/>
        <v xml:space="preserve">8 </v>
      </c>
      <c r="C449" s="2" t="s">
        <v>1359</v>
      </c>
      <c r="D449" s="93"/>
      <c r="E449" s="2"/>
      <c r="F449" s="2"/>
    </row>
    <row r="450" spans="1:8" x14ac:dyDescent="0.25">
      <c r="A450" s="8" t="s">
        <v>487</v>
      </c>
      <c r="B450" s="65" t="str">
        <f t="shared" si="24"/>
        <v xml:space="preserve">8 </v>
      </c>
      <c r="C450" s="2" t="s">
        <v>1359</v>
      </c>
      <c r="D450" s="93"/>
      <c r="E450" s="2"/>
      <c r="F450" s="2"/>
    </row>
    <row r="451" spans="1:8" x14ac:dyDescent="0.25">
      <c r="A451" s="8" t="s">
        <v>467</v>
      </c>
      <c r="B451" s="65" t="str">
        <f t="shared" si="24"/>
        <v xml:space="preserve">5 </v>
      </c>
      <c r="C451" s="2" t="s">
        <v>1359</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449</v>
      </c>
      <c r="B455" s="65" t="str">
        <f>IF(LEFT(A455,3)="2.5", MID(A455,7,2),LEFT(A455,2))</f>
        <v xml:space="preserve">2 </v>
      </c>
      <c r="C455" s="14" t="s">
        <v>1358</v>
      </c>
      <c r="D455" s="69"/>
      <c r="F455" s="94"/>
    </row>
    <row r="456" spans="1:8" x14ac:dyDescent="0.25">
      <c r="A456" s="8" t="s">
        <v>450</v>
      </c>
      <c r="B456" s="65" t="str">
        <f>IF(LEFT(A456,3)="2.5", MID(A456,7,2),LEFT(A456,2))</f>
        <v xml:space="preserve">2 </v>
      </c>
      <c r="C456" s="14" t="s">
        <v>1358</v>
      </c>
      <c r="D456" s="69"/>
      <c r="F456" s="94"/>
    </row>
    <row r="457" spans="1:8" x14ac:dyDescent="0.25">
      <c r="A457" s="8" t="s">
        <v>444</v>
      </c>
      <c r="B457" s="65" t="str">
        <f>IF(LEFT(A457,3)="2.5", MID(A457,7,2),LEFT(A457,2))</f>
        <v xml:space="preserve">1 </v>
      </c>
      <c r="C457" s="14" t="s">
        <v>1358</v>
      </c>
      <c r="D457" s="69"/>
      <c r="F457" s="93"/>
    </row>
    <row r="459" spans="1:8" x14ac:dyDescent="0.25">
      <c r="H459" t="s">
        <v>1453</v>
      </c>
    </row>
    <row r="461" spans="1:8" x14ac:dyDescent="0.25">
      <c r="A461" s="23" t="s">
        <v>802</v>
      </c>
      <c r="B461" s="65" t="str">
        <f t="shared" ref="B461:B492" si="25">IF(LEFT(A461,3)="2.5", MID(A461,7,2),LEFT(A461,2))</f>
        <v>55</v>
      </c>
      <c r="C461" s="14" t="s">
        <v>1379</v>
      </c>
      <c r="D461" s="151"/>
      <c r="E461" s="150"/>
      <c r="F461" s="150"/>
    </row>
    <row r="462" spans="1:8" x14ac:dyDescent="0.25">
      <c r="A462" s="17" t="s">
        <v>780</v>
      </c>
      <c r="B462" s="65" t="str">
        <f t="shared" si="25"/>
        <v>51</v>
      </c>
      <c r="C462" s="2" t="s">
        <v>1379</v>
      </c>
      <c r="D462" s="152"/>
      <c r="E462" s="153"/>
      <c r="F462" s="153"/>
    </row>
    <row r="463" spans="1:8" x14ac:dyDescent="0.25">
      <c r="A463" s="17"/>
      <c r="B463" s="65" t="str">
        <f t="shared" si="25"/>
        <v/>
      </c>
      <c r="C463" s="2"/>
      <c r="D463" s="153"/>
      <c r="E463" s="153"/>
      <c r="F463" s="153"/>
    </row>
    <row r="464" spans="1:8" x14ac:dyDescent="0.25">
      <c r="A464" s="17" t="s">
        <v>779</v>
      </c>
      <c r="B464" s="65" t="str">
        <f t="shared" si="25"/>
        <v>51</v>
      </c>
      <c r="C464" s="2" t="s">
        <v>1379</v>
      </c>
      <c r="D464" s="154"/>
      <c r="E464" s="153"/>
      <c r="F464" s="153"/>
    </row>
    <row r="465" spans="1:6" x14ac:dyDescent="0.25">
      <c r="A465" s="17" t="s">
        <v>769</v>
      </c>
      <c r="B465" s="65" t="str">
        <f t="shared" si="25"/>
        <v>49</v>
      </c>
      <c r="C465" s="2" t="s">
        <v>1379</v>
      </c>
      <c r="D465" s="155"/>
      <c r="E465" s="153"/>
      <c r="F465" s="153"/>
    </row>
    <row r="466" spans="1:6" x14ac:dyDescent="0.25">
      <c r="A466" s="17" t="s">
        <v>738</v>
      </c>
      <c r="B466" s="65" t="str">
        <f t="shared" si="25"/>
        <v>47</v>
      </c>
      <c r="C466" s="2" t="s">
        <v>1379</v>
      </c>
      <c r="D466" s="155"/>
      <c r="E466" s="153"/>
      <c r="F466" s="153"/>
    </row>
    <row r="467" spans="1:6" x14ac:dyDescent="0.25">
      <c r="A467" s="17" t="s">
        <v>801</v>
      </c>
      <c r="B467" s="65" t="str">
        <f t="shared" si="25"/>
        <v>55</v>
      </c>
      <c r="C467" s="2" t="s">
        <v>1379</v>
      </c>
      <c r="D467" s="155"/>
      <c r="E467" s="153"/>
      <c r="F467" s="153"/>
    </row>
    <row r="468" spans="1:6" x14ac:dyDescent="0.25">
      <c r="A468" s="30" t="s">
        <v>1274</v>
      </c>
      <c r="B468" s="65" t="str">
        <f t="shared" si="25"/>
        <v>55</v>
      </c>
      <c r="C468" s="2" t="s">
        <v>1379</v>
      </c>
      <c r="D468" s="152"/>
      <c r="E468" s="153"/>
      <c r="F468" s="153"/>
    </row>
    <row r="469" spans="1:6" x14ac:dyDescent="0.25">
      <c r="A469" s="20"/>
      <c r="B469" s="65" t="str">
        <f t="shared" si="25"/>
        <v/>
      </c>
      <c r="C469" s="2"/>
      <c r="D469" s="153"/>
      <c r="E469" s="153"/>
      <c r="F469" s="153"/>
    </row>
    <row r="470" spans="1:6" x14ac:dyDescent="0.25">
      <c r="A470" s="14"/>
      <c r="B470" s="65" t="str">
        <f t="shared" si="25"/>
        <v/>
      </c>
      <c r="C470" s="2"/>
      <c r="D470" s="153"/>
      <c r="E470" s="153"/>
      <c r="F470" s="153"/>
    </row>
    <row r="471" spans="1:6" x14ac:dyDescent="0.25">
      <c r="A471" s="6" t="s">
        <v>800</v>
      </c>
      <c r="B471" s="65" t="str">
        <f t="shared" si="25"/>
        <v>55</v>
      </c>
      <c r="C471" s="2" t="s">
        <v>1379</v>
      </c>
      <c r="D471" s="154"/>
      <c r="E471" s="153"/>
      <c r="F471" s="153"/>
    </row>
    <row r="472" spans="1:6" x14ac:dyDescent="0.25">
      <c r="A472" s="43" t="s">
        <v>1275</v>
      </c>
      <c r="B472" s="65" t="str">
        <f t="shared" si="25"/>
        <v>55</v>
      </c>
      <c r="C472" s="2" t="s">
        <v>1379</v>
      </c>
      <c r="D472" s="155"/>
      <c r="E472" s="153"/>
      <c r="F472" s="153"/>
    </row>
    <row r="473" spans="1:6" x14ac:dyDescent="0.25">
      <c r="A473" s="8" t="s">
        <v>491</v>
      </c>
      <c r="B473" s="65" t="str">
        <f t="shared" si="25"/>
        <v>51</v>
      </c>
      <c r="C473" s="2" t="s">
        <v>1379</v>
      </c>
      <c r="D473" s="155"/>
      <c r="E473" s="153"/>
      <c r="F473" s="153"/>
    </row>
    <row r="474" spans="1:6" x14ac:dyDescent="0.25">
      <c r="A474" s="8" t="s">
        <v>764</v>
      </c>
      <c r="B474" s="65" t="str">
        <f t="shared" si="25"/>
        <v>49</v>
      </c>
      <c r="C474" s="2" t="s">
        <v>1379</v>
      </c>
      <c r="D474" s="155"/>
      <c r="E474" s="153"/>
      <c r="F474" s="153"/>
    </row>
    <row r="475" spans="1:6" x14ac:dyDescent="0.25">
      <c r="A475" s="8" t="s">
        <v>797</v>
      </c>
      <c r="B475" s="65" t="str">
        <f t="shared" si="25"/>
        <v>53</v>
      </c>
      <c r="C475" s="2" t="s">
        <v>1379</v>
      </c>
      <c r="D475" s="155"/>
      <c r="E475" s="153"/>
      <c r="F475" s="153"/>
    </row>
    <row r="476" spans="1:6" x14ac:dyDescent="0.25">
      <c r="A476" s="43" t="s">
        <v>1268</v>
      </c>
      <c r="B476" s="65" t="str">
        <f t="shared" si="25"/>
        <v>53</v>
      </c>
      <c r="C476" s="2" t="s">
        <v>1379</v>
      </c>
      <c r="D476" s="155"/>
      <c r="E476" s="153"/>
      <c r="F476" s="153"/>
    </row>
    <row r="477" spans="1:6" x14ac:dyDescent="0.25">
      <c r="A477" s="8" t="s">
        <v>766</v>
      </c>
      <c r="B477" s="65" t="str">
        <f t="shared" si="25"/>
        <v>49</v>
      </c>
      <c r="C477" s="2" t="s">
        <v>1379</v>
      </c>
      <c r="D477" s="155"/>
      <c r="E477" s="153"/>
      <c r="F477" s="153"/>
    </row>
    <row r="478" spans="1:6" x14ac:dyDescent="0.25">
      <c r="A478" s="8" t="s">
        <v>737</v>
      </c>
      <c r="B478" s="65" t="str">
        <f t="shared" si="25"/>
        <v>47</v>
      </c>
      <c r="C478" s="2" t="s">
        <v>1379</v>
      </c>
      <c r="D478" s="155"/>
      <c r="E478" s="153"/>
      <c r="F478" s="156"/>
    </row>
    <row r="479" spans="1:6" x14ac:dyDescent="0.25">
      <c r="A479" s="8" t="s">
        <v>794</v>
      </c>
      <c r="B479" s="65" t="str">
        <f t="shared" si="25"/>
        <v>53</v>
      </c>
      <c r="C479" s="2" t="s">
        <v>1379</v>
      </c>
      <c r="D479" s="155"/>
      <c r="E479" s="153"/>
      <c r="F479" s="153"/>
    </row>
    <row r="480" spans="1:6" x14ac:dyDescent="0.25">
      <c r="A480" s="43" t="s">
        <v>1267</v>
      </c>
      <c r="B480" s="65" t="str">
        <f t="shared" si="25"/>
        <v>53</v>
      </c>
      <c r="C480" s="2" t="s">
        <v>1379</v>
      </c>
      <c r="D480" s="155"/>
      <c r="E480" s="153"/>
      <c r="F480" s="153"/>
    </row>
    <row r="481" spans="1:6" x14ac:dyDescent="0.25">
      <c r="A481" s="8" t="s">
        <v>796</v>
      </c>
      <c r="B481" s="65" t="str">
        <f t="shared" si="25"/>
        <v>53</v>
      </c>
      <c r="C481" s="2" t="s">
        <v>1379</v>
      </c>
      <c r="D481" s="155"/>
      <c r="E481" s="153"/>
      <c r="F481" s="153"/>
    </row>
    <row r="482" spans="1:6" x14ac:dyDescent="0.25">
      <c r="A482" s="45" t="s">
        <v>1269</v>
      </c>
      <c r="B482" s="65" t="str">
        <f t="shared" si="25"/>
        <v>53</v>
      </c>
      <c r="C482" s="2" t="s">
        <v>1379</v>
      </c>
      <c r="D482" s="152"/>
      <c r="E482" s="153"/>
      <c r="F482" s="153"/>
    </row>
    <row r="483" spans="1:6" x14ac:dyDescent="0.25">
      <c r="B483" s="65" t="str">
        <f t="shared" si="25"/>
        <v/>
      </c>
      <c r="C483" s="2"/>
      <c r="D483" s="153"/>
      <c r="E483" s="153"/>
      <c r="F483" s="153"/>
    </row>
    <row r="484" spans="1:6" x14ac:dyDescent="0.25">
      <c r="A484" s="6" t="s">
        <v>810</v>
      </c>
      <c r="B484" s="65" t="str">
        <f t="shared" si="25"/>
        <v>54</v>
      </c>
      <c r="C484" s="2" t="s">
        <v>1379</v>
      </c>
      <c r="D484" s="154"/>
      <c r="E484" s="153"/>
      <c r="F484" s="153"/>
    </row>
    <row r="485" spans="1:6" x14ac:dyDescent="0.25">
      <c r="A485" s="43" t="s">
        <v>1272</v>
      </c>
      <c r="B485" s="65" t="str">
        <f t="shared" si="25"/>
        <v>54</v>
      </c>
      <c r="C485" s="2" t="s">
        <v>1379</v>
      </c>
      <c r="D485" s="155"/>
      <c r="E485" s="153"/>
      <c r="F485" s="153"/>
    </row>
    <row r="486" spans="1:6" x14ac:dyDescent="0.25">
      <c r="A486" s="8" t="s">
        <v>781</v>
      </c>
      <c r="B486" s="65" t="str">
        <f t="shared" si="25"/>
        <v>51</v>
      </c>
      <c r="C486" s="2" t="s">
        <v>1379</v>
      </c>
      <c r="D486" s="155"/>
      <c r="E486" s="153"/>
      <c r="F486" s="153"/>
    </row>
    <row r="487" spans="1:6" x14ac:dyDescent="0.25">
      <c r="A487" s="8" t="s">
        <v>763</v>
      </c>
      <c r="B487" s="65" t="str">
        <f t="shared" si="25"/>
        <v>49</v>
      </c>
      <c r="C487" s="2" t="s">
        <v>1379</v>
      </c>
      <c r="D487" s="155"/>
      <c r="E487" s="153"/>
      <c r="F487" s="153"/>
    </row>
    <row r="488" spans="1:6" x14ac:dyDescent="0.25">
      <c r="A488" s="8" t="s">
        <v>798</v>
      </c>
      <c r="B488" s="65" t="str">
        <f t="shared" si="25"/>
        <v>54</v>
      </c>
      <c r="C488" s="2" t="s">
        <v>1379</v>
      </c>
      <c r="D488" s="155"/>
      <c r="E488" s="153"/>
      <c r="F488" s="153"/>
    </row>
    <row r="489" spans="1:6" x14ac:dyDescent="0.25">
      <c r="A489" s="43" t="s">
        <v>1271</v>
      </c>
      <c r="B489" s="65" t="str">
        <f t="shared" si="25"/>
        <v>54</v>
      </c>
      <c r="C489" s="2" t="s">
        <v>1379</v>
      </c>
      <c r="D489" s="155"/>
      <c r="E489" s="153"/>
      <c r="F489" s="153"/>
    </row>
    <row r="490" spans="1:6" x14ac:dyDescent="0.25">
      <c r="A490" s="8" t="s">
        <v>795</v>
      </c>
      <c r="B490" s="65" t="str">
        <f t="shared" si="25"/>
        <v>53</v>
      </c>
      <c r="C490" s="2" t="s">
        <v>1379</v>
      </c>
      <c r="D490" s="155"/>
      <c r="E490" s="153"/>
      <c r="F490" s="153"/>
    </row>
    <row r="491" spans="1:6" x14ac:dyDescent="0.25">
      <c r="A491" s="43" t="s">
        <v>1266</v>
      </c>
      <c r="B491" s="65" t="str">
        <f t="shared" si="25"/>
        <v>53</v>
      </c>
      <c r="C491" s="2" t="s">
        <v>1379</v>
      </c>
      <c r="D491" s="155"/>
      <c r="E491" s="153"/>
      <c r="F491" s="153"/>
    </row>
    <row r="492" spans="1:6" x14ac:dyDescent="0.25">
      <c r="A492" s="8" t="s">
        <v>765</v>
      </c>
      <c r="B492" s="65" t="str">
        <f t="shared" si="25"/>
        <v>49</v>
      </c>
      <c r="C492" s="2" t="s">
        <v>1379</v>
      </c>
      <c r="D492" s="155"/>
      <c r="E492" s="153"/>
      <c r="F492" s="153"/>
    </row>
    <row r="493" spans="1:6" x14ac:dyDescent="0.25">
      <c r="A493" s="8" t="s">
        <v>811</v>
      </c>
      <c r="B493" s="65" t="str">
        <f t="shared" ref="B493:B524" si="26">IF(LEFT(A493,3)="2.5", MID(A493,7,2),LEFT(A493,2))</f>
        <v>54</v>
      </c>
      <c r="C493" s="2" t="s">
        <v>1379</v>
      </c>
      <c r="D493" s="155"/>
      <c r="E493" s="153"/>
      <c r="F493" s="153"/>
    </row>
    <row r="494" spans="1:6" x14ac:dyDescent="0.25">
      <c r="A494" s="43" t="s">
        <v>1273</v>
      </c>
      <c r="B494" s="65" t="str">
        <f t="shared" si="26"/>
        <v>54</v>
      </c>
      <c r="C494" s="2" t="s">
        <v>1379</v>
      </c>
      <c r="D494" s="155"/>
      <c r="E494" s="153"/>
      <c r="F494" s="153"/>
    </row>
    <row r="495" spans="1:6" x14ac:dyDescent="0.25">
      <c r="A495" s="8" t="s">
        <v>799</v>
      </c>
      <c r="B495" s="65" t="str">
        <f t="shared" si="26"/>
        <v>54</v>
      </c>
      <c r="C495" s="2" t="s">
        <v>1379</v>
      </c>
      <c r="D495" s="155"/>
      <c r="E495" s="153"/>
      <c r="F495" s="153"/>
    </row>
    <row r="496" spans="1:6" x14ac:dyDescent="0.25">
      <c r="A496" s="45" t="s">
        <v>1270</v>
      </c>
      <c r="B496" s="65" t="str">
        <f t="shared" si="26"/>
        <v>54</v>
      </c>
      <c r="C496" s="2" t="s">
        <v>1379</v>
      </c>
      <c r="D496" s="155"/>
      <c r="E496" s="153"/>
      <c r="F496" s="153"/>
    </row>
    <row r="497" spans="1:6" x14ac:dyDescent="0.25">
      <c r="B497" s="65" t="str">
        <f t="shared" si="26"/>
        <v/>
      </c>
      <c r="D497" s="150"/>
      <c r="E497" s="150"/>
      <c r="F497" s="150"/>
    </row>
    <row r="498" spans="1:6" x14ac:dyDescent="0.25">
      <c r="A498" s="6" t="s">
        <v>735</v>
      </c>
      <c r="B498" s="65" t="str">
        <f t="shared" si="26"/>
        <v>47</v>
      </c>
      <c r="C498" s="2" t="s">
        <v>1357</v>
      </c>
      <c r="D498" s="156"/>
      <c r="E498" s="153"/>
      <c r="F498" s="155"/>
    </row>
    <row r="499" spans="1:6" x14ac:dyDescent="0.25">
      <c r="A499" s="8" t="s">
        <v>736</v>
      </c>
      <c r="B499" s="65" t="str">
        <f t="shared" si="26"/>
        <v>47</v>
      </c>
      <c r="C499" s="2" t="s">
        <v>1357</v>
      </c>
      <c r="D499" s="157"/>
      <c r="E499" s="153"/>
      <c r="F499" s="152"/>
    </row>
    <row r="500" spans="1:6" x14ac:dyDescent="0.25">
      <c r="A500" s="8" t="s">
        <v>739</v>
      </c>
      <c r="B500" s="65" t="str">
        <f t="shared" si="26"/>
        <v>47</v>
      </c>
      <c r="C500" s="2" t="s">
        <v>1357</v>
      </c>
      <c r="D500" s="156"/>
      <c r="E500" s="153"/>
      <c r="F500" s="155"/>
    </row>
    <row r="501" spans="1:6" x14ac:dyDescent="0.25">
      <c r="A501" s="8" t="s">
        <v>767</v>
      </c>
      <c r="B501" s="65" t="str">
        <f t="shared" si="26"/>
        <v>49</v>
      </c>
      <c r="C501" s="2" t="s">
        <v>1379</v>
      </c>
      <c r="D501" s="156"/>
      <c r="E501" s="155"/>
      <c r="F501" s="155"/>
    </row>
    <row r="502" spans="1:6" x14ac:dyDescent="0.25">
      <c r="A502" s="8" t="s">
        <v>741</v>
      </c>
      <c r="B502" s="65" t="str">
        <f t="shared" si="26"/>
        <v>47</v>
      </c>
      <c r="C502" s="2" t="s">
        <v>1357</v>
      </c>
      <c r="D502" s="156"/>
      <c r="E502" s="153"/>
      <c r="F502" s="154"/>
    </row>
    <row r="503" spans="1:6" x14ac:dyDescent="0.25">
      <c r="A503" s="8"/>
      <c r="B503" s="65" t="str">
        <f t="shared" si="26"/>
        <v/>
      </c>
      <c r="C503" s="2"/>
      <c r="D503" s="153"/>
      <c r="E503" s="153"/>
      <c r="F503" s="153"/>
    </row>
    <row r="504" spans="1:6" x14ac:dyDescent="0.25">
      <c r="A504" s="8"/>
      <c r="B504" s="65" t="str">
        <f t="shared" si="26"/>
        <v/>
      </c>
      <c r="C504" s="2"/>
      <c r="D504" s="153"/>
      <c r="E504" s="153"/>
      <c r="F504" s="153"/>
    </row>
    <row r="505" spans="1:6" x14ac:dyDescent="0.25">
      <c r="A505" s="11"/>
      <c r="B505" s="65" t="str">
        <f t="shared" si="26"/>
        <v/>
      </c>
      <c r="C505" s="2"/>
      <c r="D505" s="153"/>
      <c r="E505" s="153"/>
      <c r="F505" s="153"/>
    </row>
    <row r="506" spans="1:6" x14ac:dyDescent="0.25">
      <c r="B506" s="65" t="str">
        <f t="shared" si="26"/>
        <v/>
      </c>
      <c r="C506" s="2"/>
      <c r="D506" s="153"/>
      <c r="E506" s="153"/>
      <c r="F506" s="153"/>
    </row>
    <row r="507" spans="1:6" x14ac:dyDescent="0.25">
      <c r="A507" s="6" t="s">
        <v>804</v>
      </c>
      <c r="B507" s="65" t="str">
        <f t="shared" si="26"/>
        <v>56</v>
      </c>
      <c r="C507" s="2" t="s">
        <v>1379</v>
      </c>
      <c r="D507" s="155"/>
      <c r="E507" s="153"/>
      <c r="F507" s="153"/>
    </row>
    <row r="508" spans="1:6" x14ac:dyDescent="0.25">
      <c r="A508" s="8" t="s">
        <v>783</v>
      </c>
      <c r="B508" s="65" t="str">
        <f t="shared" si="26"/>
        <v>51</v>
      </c>
      <c r="C508" s="2" t="s">
        <v>1379</v>
      </c>
      <c r="D508" s="152"/>
      <c r="E508" s="153"/>
      <c r="F508" s="153"/>
    </row>
    <row r="509" spans="1:6" x14ac:dyDescent="0.25">
      <c r="A509" s="8"/>
      <c r="B509" s="65" t="str">
        <f t="shared" si="26"/>
        <v/>
      </c>
      <c r="C509" s="2"/>
      <c r="D509" s="153"/>
      <c r="E509" s="153"/>
      <c r="F509" s="153"/>
    </row>
    <row r="510" spans="1:6" x14ac:dyDescent="0.25">
      <c r="A510" s="8" t="s">
        <v>782</v>
      </c>
      <c r="B510" s="65" t="str">
        <f t="shared" si="26"/>
        <v>51</v>
      </c>
      <c r="C510" s="2" t="s">
        <v>1379</v>
      </c>
      <c r="D510" s="154"/>
      <c r="E510" s="153"/>
      <c r="F510" s="153"/>
    </row>
    <row r="511" spans="1:6" x14ac:dyDescent="0.25">
      <c r="A511" s="8" t="s">
        <v>770</v>
      </c>
      <c r="B511" s="65" t="str">
        <f t="shared" si="26"/>
        <v>49</v>
      </c>
      <c r="C511" s="2" t="s">
        <v>1379</v>
      </c>
      <c r="D511" s="155"/>
      <c r="E511" s="153"/>
      <c r="F511" s="153"/>
    </row>
    <row r="512" spans="1:6" x14ac:dyDescent="0.25">
      <c r="A512" s="8" t="s">
        <v>745</v>
      </c>
      <c r="B512" s="65" t="str">
        <f t="shared" si="26"/>
        <v>48</v>
      </c>
      <c r="C512" s="2" t="s">
        <v>1379</v>
      </c>
      <c r="D512" s="155"/>
      <c r="E512" s="153"/>
      <c r="F512" s="156"/>
    </row>
    <row r="513" spans="1:6" x14ac:dyDescent="0.25">
      <c r="A513" s="8"/>
      <c r="B513" s="65" t="str">
        <f t="shared" si="26"/>
        <v/>
      </c>
      <c r="C513" s="2"/>
      <c r="D513" s="153"/>
      <c r="E513" s="153"/>
      <c r="F513" s="153"/>
    </row>
    <row r="514" spans="1:6" x14ac:dyDescent="0.25">
      <c r="A514" s="11"/>
      <c r="B514" s="65" t="str">
        <f t="shared" si="26"/>
        <v/>
      </c>
      <c r="C514" s="2"/>
      <c r="D514" s="153"/>
      <c r="E514" s="153"/>
      <c r="F514" s="153"/>
    </row>
    <row r="515" spans="1:6" x14ac:dyDescent="0.25">
      <c r="B515" s="65" t="str">
        <f t="shared" si="26"/>
        <v/>
      </c>
      <c r="C515" s="2"/>
      <c r="D515" s="153"/>
      <c r="E515" s="153"/>
      <c r="F515" s="153"/>
    </row>
    <row r="516" spans="1:6" x14ac:dyDescent="0.25">
      <c r="A516" s="6" t="s">
        <v>803</v>
      </c>
      <c r="B516" s="65" t="str">
        <f t="shared" si="26"/>
        <v>56</v>
      </c>
      <c r="C516" s="2" t="s">
        <v>1379</v>
      </c>
      <c r="D516" s="155"/>
      <c r="E516" s="153"/>
      <c r="F516" s="153"/>
    </row>
    <row r="517" spans="1:6" x14ac:dyDescent="0.25">
      <c r="A517" s="8" t="s">
        <v>784</v>
      </c>
      <c r="B517" s="65" t="str">
        <f t="shared" si="26"/>
        <v>51</v>
      </c>
      <c r="C517" s="2" t="s">
        <v>1379</v>
      </c>
      <c r="D517" s="155"/>
      <c r="E517" s="153"/>
      <c r="F517" s="153"/>
    </row>
    <row r="518" spans="1:6" x14ac:dyDescent="0.25">
      <c r="A518" s="8" t="s">
        <v>772</v>
      </c>
      <c r="B518" s="65" t="str">
        <f t="shared" si="26"/>
        <v>50</v>
      </c>
      <c r="C518" s="2" t="s">
        <v>1379</v>
      </c>
      <c r="D518" s="155"/>
      <c r="E518" s="153"/>
      <c r="F518" s="150"/>
    </row>
    <row r="519" spans="1:6" x14ac:dyDescent="0.25">
      <c r="A519" s="8" t="s">
        <v>787</v>
      </c>
      <c r="B519" s="65" t="str">
        <f t="shared" si="26"/>
        <v>52</v>
      </c>
      <c r="C519" s="2" t="s">
        <v>1379</v>
      </c>
      <c r="D519" s="155"/>
      <c r="E519" s="153"/>
      <c r="F519" s="153"/>
    </row>
    <row r="520" spans="1:6" x14ac:dyDescent="0.25">
      <c r="A520" s="8" t="s">
        <v>774</v>
      </c>
      <c r="B520" s="65" t="str">
        <f t="shared" si="26"/>
        <v>50</v>
      </c>
      <c r="C520" s="2" t="s">
        <v>1379</v>
      </c>
      <c r="D520" s="155"/>
      <c r="E520" s="153"/>
      <c r="F520" s="153"/>
    </row>
    <row r="521" spans="1:6" x14ac:dyDescent="0.25">
      <c r="A521" s="8" t="s">
        <v>744</v>
      </c>
      <c r="B521" s="65" t="str">
        <f t="shared" si="26"/>
        <v>48</v>
      </c>
      <c r="C521" s="2" t="s">
        <v>1379</v>
      </c>
      <c r="D521" s="155"/>
      <c r="E521" s="153"/>
      <c r="F521" s="156"/>
    </row>
    <row r="522" spans="1:6" x14ac:dyDescent="0.25">
      <c r="A522" s="8"/>
      <c r="B522" s="65" t="str">
        <f t="shared" si="26"/>
        <v/>
      </c>
      <c r="C522" s="2"/>
      <c r="D522" s="153"/>
      <c r="E522" s="153"/>
      <c r="F522" s="153"/>
    </row>
    <row r="523" spans="1:6" x14ac:dyDescent="0.25">
      <c r="A523" s="11"/>
      <c r="B523" s="65" t="str">
        <f t="shared" si="26"/>
        <v/>
      </c>
      <c r="C523" s="2"/>
      <c r="D523" s="153"/>
      <c r="E523" s="153"/>
      <c r="F523" s="153"/>
    </row>
    <row r="524" spans="1:6" x14ac:dyDescent="0.25">
      <c r="B524" s="65" t="str">
        <f t="shared" si="26"/>
        <v/>
      </c>
      <c r="C524" s="2"/>
      <c r="D524" s="153"/>
      <c r="E524" s="153"/>
      <c r="F524" s="153"/>
    </row>
    <row r="525" spans="1:6" x14ac:dyDescent="0.25">
      <c r="A525" s="6" t="s">
        <v>805</v>
      </c>
      <c r="B525" s="65" t="str">
        <f t="shared" ref="B525:B548" si="27">IF(LEFT(A525,3)="2.5", MID(A525,7,2),LEFT(A525,2))</f>
        <v>56</v>
      </c>
      <c r="C525" s="2" t="s">
        <v>1379</v>
      </c>
      <c r="D525" s="155"/>
      <c r="E525" s="153"/>
      <c r="F525" s="153"/>
    </row>
    <row r="526" spans="1:6" x14ac:dyDescent="0.25">
      <c r="A526" s="8" t="s">
        <v>785</v>
      </c>
      <c r="B526" s="65" t="str">
        <f t="shared" si="27"/>
        <v>51</v>
      </c>
      <c r="C526" s="2" t="s">
        <v>1379</v>
      </c>
      <c r="D526" s="155"/>
      <c r="E526" s="153"/>
      <c r="F526" s="153"/>
    </row>
    <row r="527" spans="1:6" x14ac:dyDescent="0.25">
      <c r="A527" s="8" t="s">
        <v>771</v>
      </c>
      <c r="B527" s="65" t="str">
        <f t="shared" si="27"/>
        <v>50</v>
      </c>
      <c r="C527" s="2" t="s">
        <v>1379</v>
      </c>
      <c r="D527" s="155"/>
      <c r="E527" s="153"/>
      <c r="F527" s="153"/>
    </row>
    <row r="528" spans="1:6" x14ac:dyDescent="0.25">
      <c r="A528" s="8" t="s">
        <v>789</v>
      </c>
      <c r="B528" s="65" t="str">
        <f t="shared" si="27"/>
        <v>52</v>
      </c>
      <c r="C528" s="2" t="s">
        <v>1379</v>
      </c>
      <c r="D528" s="155"/>
      <c r="E528" s="153"/>
      <c r="F528" s="153"/>
    </row>
    <row r="529" spans="1:6" x14ac:dyDescent="0.25">
      <c r="A529" s="8" t="s">
        <v>786</v>
      </c>
      <c r="B529" s="65" t="str">
        <f t="shared" si="27"/>
        <v>52</v>
      </c>
      <c r="C529" s="2" t="s">
        <v>1379</v>
      </c>
      <c r="D529" s="155"/>
      <c r="E529" s="153"/>
      <c r="F529" s="153"/>
    </row>
    <row r="530" spans="1:6" x14ac:dyDescent="0.25">
      <c r="A530" s="8" t="s">
        <v>773</v>
      </c>
      <c r="B530" s="65" t="str">
        <f t="shared" si="27"/>
        <v>50</v>
      </c>
      <c r="C530" s="2" t="s">
        <v>1379</v>
      </c>
      <c r="D530" s="155"/>
      <c r="E530" s="153"/>
      <c r="F530" s="153"/>
    </row>
    <row r="531" spans="1:6" x14ac:dyDescent="0.25">
      <c r="A531" s="8"/>
      <c r="B531" s="65" t="str">
        <f t="shared" si="27"/>
        <v/>
      </c>
      <c r="C531" s="2"/>
      <c r="D531" s="153"/>
      <c r="E531" s="153"/>
      <c r="F531" s="153"/>
    </row>
    <row r="532" spans="1:6" x14ac:dyDescent="0.25">
      <c r="A532" s="11"/>
      <c r="B532" s="65" t="str">
        <f t="shared" si="27"/>
        <v/>
      </c>
      <c r="C532" s="2"/>
      <c r="D532" s="153"/>
      <c r="E532" s="153"/>
      <c r="F532" s="153"/>
    </row>
    <row r="533" spans="1:6" x14ac:dyDescent="0.25">
      <c r="B533" s="65" t="str">
        <f t="shared" si="27"/>
        <v/>
      </c>
      <c r="C533" s="2"/>
      <c r="D533" s="153"/>
      <c r="E533" s="153"/>
      <c r="F533" s="153"/>
    </row>
    <row r="534" spans="1:6" x14ac:dyDescent="0.25">
      <c r="A534" s="6" t="s">
        <v>742</v>
      </c>
      <c r="B534" s="65" t="str">
        <f t="shared" si="27"/>
        <v>48</v>
      </c>
      <c r="C534" s="2" t="s">
        <v>1357</v>
      </c>
      <c r="D534" s="156"/>
      <c r="E534" s="153"/>
      <c r="F534" s="155"/>
    </row>
    <row r="535" spans="1:6" x14ac:dyDescent="0.25">
      <c r="A535" s="8" t="s">
        <v>743</v>
      </c>
      <c r="B535" s="65" t="str">
        <f t="shared" si="27"/>
        <v>48</v>
      </c>
      <c r="C535" s="2" t="s">
        <v>1357</v>
      </c>
      <c r="D535" s="156"/>
      <c r="E535" s="153"/>
      <c r="F535" s="155"/>
    </row>
    <row r="536" spans="1:6" x14ac:dyDescent="0.25">
      <c r="A536" s="8" t="s">
        <v>740</v>
      </c>
      <c r="B536" s="65" t="str">
        <f t="shared" si="27"/>
        <v>47</v>
      </c>
      <c r="C536" s="2" t="s">
        <v>1357</v>
      </c>
      <c r="D536" s="156"/>
      <c r="E536" s="153"/>
      <c r="F536" s="155"/>
    </row>
    <row r="537" spans="1:6" x14ac:dyDescent="0.25">
      <c r="A537" s="8" t="s">
        <v>768</v>
      </c>
      <c r="B537" s="65" t="str">
        <f t="shared" si="27"/>
        <v>49</v>
      </c>
      <c r="C537" s="2" t="s">
        <v>1379</v>
      </c>
      <c r="D537" s="156"/>
      <c r="E537" s="155"/>
      <c r="F537" s="155"/>
    </row>
    <row r="538" spans="1:6" x14ac:dyDescent="0.25">
      <c r="A538" s="8"/>
      <c r="B538" s="65" t="str">
        <f t="shared" si="27"/>
        <v/>
      </c>
      <c r="C538" s="2"/>
      <c r="D538" s="153"/>
      <c r="E538" s="153"/>
      <c r="F538" s="153"/>
    </row>
    <row r="539" spans="1:6" x14ac:dyDescent="0.25">
      <c r="A539" s="8"/>
      <c r="B539" s="65" t="str">
        <f t="shared" si="27"/>
        <v/>
      </c>
      <c r="C539" s="2"/>
      <c r="D539" s="153"/>
      <c r="E539" s="153"/>
      <c r="F539" s="153"/>
    </row>
    <row r="540" spans="1:6" x14ac:dyDescent="0.25">
      <c r="A540" s="8"/>
      <c r="B540" s="65" t="str">
        <f t="shared" si="27"/>
        <v/>
      </c>
      <c r="C540" s="2"/>
      <c r="D540" s="153"/>
      <c r="E540" s="153"/>
      <c r="F540" s="153"/>
    </row>
    <row r="541" spans="1:6" x14ac:dyDescent="0.25">
      <c r="A541" s="11"/>
      <c r="B541" s="65" t="str">
        <f t="shared" si="27"/>
        <v/>
      </c>
      <c r="C541" s="2"/>
      <c r="D541" s="153"/>
      <c r="E541" s="153"/>
      <c r="F541" s="153"/>
    </row>
    <row r="542" spans="1:6" x14ac:dyDescent="0.25">
      <c r="B542" s="65" t="str">
        <f t="shared" si="27"/>
        <v/>
      </c>
      <c r="C542" s="2"/>
      <c r="D542" s="153"/>
      <c r="E542" s="153"/>
      <c r="F542" s="153"/>
    </row>
    <row r="543" spans="1:6" x14ac:dyDescent="0.25">
      <c r="A543" s="6" t="s">
        <v>806</v>
      </c>
      <c r="B543" s="65" t="str">
        <f t="shared" si="27"/>
        <v>56</v>
      </c>
      <c r="C543" s="2" t="s">
        <v>1379</v>
      </c>
      <c r="D543" s="155"/>
      <c r="E543" s="153"/>
      <c r="F543" s="153"/>
    </row>
    <row r="544" spans="1:6" x14ac:dyDescent="0.25">
      <c r="A544" s="8" t="s">
        <v>792</v>
      </c>
      <c r="B544" s="65" t="str">
        <f t="shared" si="27"/>
        <v>52</v>
      </c>
      <c r="C544" s="2" t="s">
        <v>1379</v>
      </c>
      <c r="D544" s="155"/>
      <c r="E544" s="153"/>
      <c r="F544" s="153"/>
    </row>
    <row r="545" spans="1:6" x14ac:dyDescent="0.25">
      <c r="A545" s="8" t="s">
        <v>776</v>
      </c>
      <c r="B545" s="65" t="str">
        <f t="shared" si="27"/>
        <v>50</v>
      </c>
      <c r="C545" s="2" t="s">
        <v>1379</v>
      </c>
      <c r="D545" s="155"/>
      <c r="E545" s="153"/>
      <c r="F545" s="153"/>
    </row>
    <row r="546" spans="1:6" x14ac:dyDescent="0.25">
      <c r="A546" s="8" t="s">
        <v>791</v>
      </c>
      <c r="B546" s="65" t="str">
        <f t="shared" si="27"/>
        <v>52</v>
      </c>
      <c r="C546" s="2" t="s">
        <v>1379</v>
      </c>
      <c r="D546" s="155"/>
      <c r="E546" s="153"/>
      <c r="F546" s="153"/>
    </row>
    <row r="547" spans="1:6" x14ac:dyDescent="0.25">
      <c r="A547" s="8" t="s">
        <v>778</v>
      </c>
      <c r="B547" s="65" t="str">
        <f t="shared" si="27"/>
        <v>50</v>
      </c>
      <c r="C547" s="2" t="s">
        <v>1379</v>
      </c>
      <c r="D547" s="155"/>
      <c r="E547" s="153"/>
      <c r="F547" s="153"/>
    </row>
    <row r="548" spans="1:6" x14ac:dyDescent="0.25">
      <c r="A548" s="8" t="s">
        <v>762</v>
      </c>
      <c r="B548" s="65" t="str">
        <f t="shared" si="27"/>
        <v>48</v>
      </c>
      <c r="C548" s="2" t="s">
        <v>1379</v>
      </c>
      <c r="D548" s="155"/>
      <c r="E548" s="153"/>
      <c r="F548" s="156"/>
    </row>
    <row r="550" spans="1:6" x14ac:dyDescent="0.25">
      <c r="A550" s="6" t="s">
        <v>807</v>
      </c>
      <c r="B550" s="65" t="str">
        <f t="shared" ref="B550:B559" si="28">IF(LEFT(A550,3)="2.5", MID(A550,7,2),LEFT(A550,2))</f>
        <v>56</v>
      </c>
      <c r="C550" s="2" t="s">
        <v>1379</v>
      </c>
      <c r="D550" s="155"/>
      <c r="E550" s="153"/>
      <c r="F550" s="153"/>
    </row>
    <row r="551" spans="1:6" x14ac:dyDescent="0.25">
      <c r="A551" s="8" t="s">
        <v>788</v>
      </c>
      <c r="B551" s="65" t="str">
        <f t="shared" si="28"/>
        <v>52</v>
      </c>
      <c r="C551" s="2" t="s">
        <v>1379</v>
      </c>
      <c r="D551" s="155"/>
      <c r="E551" s="153"/>
      <c r="F551" s="153"/>
    </row>
    <row r="552" spans="1:6" x14ac:dyDescent="0.25">
      <c r="A552" s="8" t="s">
        <v>775</v>
      </c>
      <c r="B552" s="65" t="str">
        <f t="shared" si="28"/>
        <v>50</v>
      </c>
      <c r="C552" s="2" t="s">
        <v>1379</v>
      </c>
      <c r="D552" s="155"/>
      <c r="E552" s="153"/>
      <c r="F552" s="150"/>
    </row>
    <row r="553" spans="1:6" x14ac:dyDescent="0.25">
      <c r="A553" s="8" t="s">
        <v>793</v>
      </c>
      <c r="B553" s="65" t="str">
        <f t="shared" si="28"/>
        <v>52</v>
      </c>
      <c r="C553" s="2" t="s">
        <v>1379</v>
      </c>
      <c r="D553" s="155"/>
      <c r="E553" s="153"/>
      <c r="F553" s="153"/>
    </row>
    <row r="554" spans="1:6" x14ac:dyDescent="0.25">
      <c r="A554" s="8" t="s">
        <v>790</v>
      </c>
      <c r="B554" s="65" t="str">
        <f t="shared" si="28"/>
        <v>52</v>
      </c>
      <c r="C554" s="2" t="s">
        <v>1379</v>
      </c>
      <c r="D554" s="155"/>
      <c r="E554" s="153"/>
      <c r="F554" s="153"/>
    </row>
    <row r="555" spans="1:6" x14ac:dyDescent="0.25">
      <c r="A555" s="8" t="s">
        <v>777</v>
      </c>
      <c r="B555" s="65" t="str">
        <f t="shared" si="28"/>
        <v>50</v>
      </c>
      <c r="C555" s="2" t="s">
        <v>1379</v>
      </c>
      <c r="D555" s="155"/>
      <c r="E555" s="153"/>
      <c r="F555" s="153"/>
    </row>
    <row r="556" spans="1:6" x14ac:dyDescent="0.25">
      <c r="A556" s="8"/>
      <c r="B556" s="65" t="str">
        <f t="shared" si="28"/>
        <v/>
      </c>
      <c r="D556" s="150"/>
      <c r="E556" s="150"/>
      <c r="F556" s="150"/>
    </row>
    <row r="557" spans="1:6" x14ac:dyDescent="0.25">
      <c r="A557" s="11"/>
      <c r="B557" s="65" t="str">
        <f t="shared" si="28"/>
        <v/>
      </c>
      <c r="C557" s="2"/>
      <c r="D557" s="153"/>
      <c r="E557" s="153"/>
      <c r="F557" s="153"/>
    </row>
    <row r="558" spans="1:6" x14ac:dyDescent="0.25">
      <c r="A558" s="6" t="s">
        <v>760</v>
      </c>
      <c r="B558" s="65" t="str">
        <f t="shared" si="28"/>
        <v>48</v>
      </c>
      <c r="C558" s="2" t="s">
        <v>1357</v>
      </c>
      <c r="D558" s="156"/>
      <c r="E558" s="153"/>
      <c r="F558" s="158"/>
    </row>
    <row r="559" spans="1:6" x14ac:dyDescent="0.25">
      <c r="A559" s="8" t="s">
        <v>761</v>
      </c>
      <c r="B559" s="65" t="str">
        <f t="shared" si="28"/>
        <v>48</v>
      </c>
      <c r="C559" s="2" t="s">
        <v>1357</v>
      </c>
      <c r="D559" s="156"/>
      <c r="E559" s="153"/>
      <c r="F559" s="158"/>
    </row>
    <row r="561" spans="1:8" x14ac:dyDescent="0.25">
      <c r="H561" t="s">
        <v>1454</v>
      </c>
    </row>
    <row r="562" spans="1:8" x14ac:dyDescent="0.25">
      <c r="A562" s="23" t="s">
        <v>729</v>
      </c>
      <c r="B562" s="65" t="str">
        <f t="shared" ref="B562:B593" si="29">IF(LEFT(A562,3)="2.5", MID(A562,7,2),LEFT(A562,2))</f>
        <v>45</v>
      </c>
      <c r="C562" s="14" t="s">
        <v>1379</v>
      </c>
      <c r="D562" s="78"/>
    </row>
    <row r="563" spans="1:8" x14ac:dyDescent="0.25">
      <c r="A563" s="17" t="s">
        <v>706</v>
      </c>
      <c r="B563" s="65" t="str">
        <f t="shared" si="29"/>
        <v>41</v>
      </c>
      <c r="C563" s="2" t="s">
        <v>1379</v>
      </c>
      <c r="D563" s="79"/>
      <c r="E563" s="2"/>
      <c r="F563" s="2"/>
    </row>
    <row r="564" spans="1:8" x14ac:dyDescent="0.25">
      <c r="A564" s="17" t="s">
        <v>693</v>
      </c>
      <c r="B564" s="65" t="str">
        <f t="shared" si="29"/>
        <v>39</v>
      </c>
      <c r="C564" s="2" t="s">
        <v>1379</v>
      </c>
      <c r="D564" s="79"/>
      <c r="E564" s="2"/>
      <c r="F564" s="2"/>
    </row>
    <row r="565" spans="1:8" x14ac:dyDescent="0.25">
      <c r="A565" s="17" t="s">
        <v>705</v>
      </c>
      <c r="B565" s="65" t="str">
        <f t="shared" si="29"/>
        <v>41</v>
      </c>
      <c r="C565" s="2" t="s">
        <v>1379</v>
      </c>
      <c r="D565" s="79"/>
      <c r="E565" s="2"/>
      <c r="F565" s="2"/>
    </row>
    <row r="566" spans="1:8" x14ac:dyDescent="0.25">
      <c r="A566" s="17" t="s">
        <v>695</v>
      </c>
      <c r="B566" s="65" t="str">
        <f t="shared" si="29"/>
        <v>39</v>
      </c>
      <c r="C566" s="2" t="s">
        <v>1379</v>
      </c>
      <c r="D566" s="79"/>
      <c r="E566" s="2"/>
      <c r="F566" s="2"/>
    </row>
    <row r="567" spans="1:8" x14ac:dyDescent="0.25">
      <c r="A567" s="17" t="s">
        <v>678</v>
      </c>
      <c r="B567" s="65" t="str">
        <f t="shared" si="29"/>
        <v>37</v>
      </c>
      <c r="C567" s="2" t="s">
        <v>1379</v>
      </c>
      <c r="D567" s="79"/>
      <c r="E567" s="2"/>
      <c r="F567" s="2"/>
    </row>
    <row r="568" spans="1:8" x14ac:dyDescent="0.25">
      <c r="A568" s="17" t="s">
        <v>728</v>
      </c>
      <c r="B568" s="65" t="str">
        <f t="shared" si="29"/>
        <v>45</v>
      </c>
      <c r="C568" s="2" t="s">
        <v>1379</v>
      </c>
      <c r="D568" s="79"/>
      <c r="E568" s="2"/>
      <c r="F568" s="2"/>
    </row>
    <row r="569" spans="1:8" x14ac:dyDescent="0.25">
      <c r="A569" s="30" t="s">
        <v>1256</v>
      </c>
      <c r="B569" s="65" t="str">
        <f t="shared" si="29"/>
        <v>45</v>
      </c>
      <c r="C569" s="2" t="s">
        <v>1379</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727</v>
      </c>
      <c r="B572" s="65" t="str">
        <f t="shared" si="29"/>
        <v>45</v>
      </c>
      <c r="C572" s="2" t="s">
        <v>1379</v>
      </c>
      <c r="D572" s="83"/>
      <c r="E572" s="2"/>
      <c r="F572" s="2"/>
    </row>
    <row r="573" spans="1:8" x14ac:dyDescent="0.25">
      <c r="A573" s="30" t="s">
        <v>1257</v>
      </c>
      <c r="B573" s="65" t="str">
        <f t="shared" si="29"/>
        <v>45</v>
      </c>
      <c r="C573" s="2" t="s">
        <v>1379</v>
      </c>
      <c r="D573" s="79"/>
      <c r="E573" s="2"/>
      <c r="F573" s="2"/>
    </row>
    <row r="574" spans="1:8" x14ac:dyDescent="0.25">
      <c r="A574" s="17" t="s">
        <v>492</v>
      </c>
      <c r="B574" s="65" t="str">
        <f t="shared" si="29"/>
        <v>41</v>
      </c>
      <c r="C574" s="2" t="s">
        <v>1379</v>
      </c>
      <c r="D574" s="79"/>
      <c r="E574" s="2"/>
      <c r="F574" s="2"/>
    </row>
    <row r="575" spans="1:8" x14ac:dyDescent="0.25">
      <c r="A575" s="17" t="s">
        <v>690</v>
      </c>
      <c r="B575" s="65" t="str">
        <f t="shared" si="29"/>
        <v>39</v>
      </c>
      <c r="C575" s="2" t="s">
        <v>1379</v>
      </c>
      <c r="D575" s="79"/>
      <c r="E575" s="2"/>
      <c r="F575" s="2"/>
    </row>
    <row r="576" spans="1:8" x14ac:dyDescent="0.25">
      <c r="A576" s="17" t="s">
        <v>722</v>
      </c>
      <c r="B576" s="65" t="str">
        <f t="shared" si="29"/>
        <v>43</v>
      </c>
      <c r="C576" s="2" t="s">
        <v>1379</v>
      </c>
      <c r="D576" s="79"/>
      <c r="E576" s="2"/>
      <c r="F576" s="2"/>
    </row>
    <row r="577" spans="1:6" x14ac:dyDescent="0.25">
      <c r="A577" s="30" t="s">
        <v>1251</v>
      </c>
      <c r="B577" s="65" t="str">
        <f t="shared" si="29"/>
        <v>43</v>
      </c>
      <c r="C577" s="2" t="s">
        <v>1379</v>
      </c>
      <c r="D577" s="79"/>
      <c r="E577" s="2"/>
      <c r="F577" s="2"/>
    </row>
    <row r="578" spans="1:6" x14ac:dyDescent="0.25">
      <c r="A578" s="17" t="s">
        <v>692</v>
      </c>
      <c r="B578" s="65" t="str">
        <f t="shared" si="29"/>
        <v>39</v>
      </c>
      <c r="C578" s="2" t="s">
        <v>1379</v>
      </c>
      <c r="D578" s="79"/>
      <c r="E578" s="2"/>
      <c r="F578" s="2"/>
    </row>
    <row r="579" spans="1:6" x14ac:dyDescent="0.25">
      <c r="A579" s="17" t="s">
        <v>677</v>
      </c>
      <c r="B579" s="65" t="str">
        <f t="shared" si="29"/>
        <v>37</v>
      </c>
      <c r="C579" s="2" t="s">
        <v>1379</v>
      </c>
      <c r="D579" s="79"/>
      <c r="E579" s="2"/>
      <c r="F579" s="80"/>
    </row>
    <row r="580" spans="1:6" x14ac:dyDescent="0.25">
      <c r="A580" s="17" t="s">
        <v>720</v>
      </c>
      <c r="B580" s="65" t="str">
        <f t="shared" si="29"/>
        <v>43</v>
      </c>
      <c r="C580" s="2" t="s">
        <v>1379</v>
      </c>
      <c r="D580" s="79"/>
      <c r="E580" s="2"/>
      <c r="F580" s="2"/>
    </row>
    <row r="581" spans="1:6" x14ac:dyDescent="0.25">
      <c r="A581" s="30" t="s">
        <v>1249</v>
      </c>
      <c r="B581" s="65" t="str">
        <f t="shared" si="29"/>
        <v>43</v>
      </c>
      <c r="C581" s="2" t="s">
        <v>1379</v>
      </c>
      <c r="D581" s="79"/>
      <c r="E581" s="2"/>
      <c r="F581" s="2"/>
    </row>
    <row r="582" spans="1:6" x14ac:dyDescent="0.25">
      <c r="A582" s="17" t="s">
        <v>808</v>
      </c>
      <c r="B582" s="65" t="str">
        <f t="shared" si="29"/>
        <v>43</v>
      </c>
      <c r="C582" s="2" t="s">
        <v>1379</v>
      </c>
      <c r="D582" s="79"/>
      <c r="E582" s="2"/>
      <c r="F582" s="2"/>
    </row>
    <row r="583" spans="1:6" x14ac:dyDescent="0.25">
      <c r="A583" s="31" t="s">
        <v>1250</v>
      </c>
      <c r="B583" s="65" t="str">
        <f t="shared" si="29"/>
        <v>43</v>
      </c>
      <c r="C583" s="2" t="s">
        <v>1379</v>
      </c>
      <c r="D583" s="82"/>
      <c r="E583" s="2"/>
      <c r="F583" s="2"/>
    </row>
    <row r="584" spans="1:6" x14ac:dyDescent="0.25">
      <c r="A584" s="24"/>
      <c r="B584" s="65" t="str">
        <f t="shared" si="29"/>
        <v/>
      </c>
      <c r="C584" s="2"/>
      <c r="D584" s="2"/>
      <c r="E584" s="2"/>
      <c r="F584" s="2"/>
    </row>
    <row r="585" spans="1:6" x14ac:dyDescent="0.25">
      <c r="A585" s="23" t="s">
        <v>723</v>
      </c>
      <c r="B585" s="65" t="str">
        <f t="shared" si="29"/>
        <v>44</v>
      </c>
      <c r="C585" s="2" t="s">
        <v>1379</v>
      </c>
      <c r="D585" s="83"/>
      <c r="E585" s="2"/>
      <c r="F585" s="2"/>
    </row>
    <row r="586" spans="1:6" x14ac:dyDescent="0.25">
      <c r="A586" s="30" t="s">
        <v>1253</v>
      </c>
      <c r="B586" s="65" t="str">
        <f t="shared" si="29"/>
        <v>44</v>
      </c>
      <c r="C586" s="2" t="s">
        <v>1379</v>
      </c>
      <c r="D586" s="79"/>
      <c r="E586" s="2"/>
      <c r="F586" s="2"/>
    </row>
    <row r="587" spans="1:6" x14ac:dyDescent="0.25">
      <c r="A587" s="17" t="s">
        <v>707</v>
      </c>
      <c r="B587" s="65" t="str">
        <f t="shared" si="29"/>
        <v>41</v>
      </c>
      <c r="C587" s="2" t="s">
        <v>1379</v>
      </c>
      <c r="D587" s="79"/>
      <c r="E587" s="2"/>
      <c r="F587" s="2"/>
    </row>
    <row r="588" spans="1:6" x14ac:dyDescent="0.25">
      <c r="A588" s="17" t="s">
        <v>689</v>
      </c>
      <c r="B588" s="65" t="str">
        <f t="shared" si="29"/>
        <v>39</v>
      </c>
      <c r="C588" s="2" t="s">
        <v>1379</v>
      </c>
      <c r="D588" s="79"/>
      <c r="E588" s="2"/>
      <c r="F588" s="2"/>
    </row>
    <row r="589" spans="1:6" x14ac:dyDescent="0.25">
      <c r="A589" s="17" t="s">
        <v>725</v>
      </c>
      <c r="B589" s="65" t="str">
        <f t="shared" si="29"/>
        <v>44</v>
      </c>
      <c r="C589" s="2" t="s">
        <v>1379</v>
      </c>
      <c r="D589" s="79"/>
      <c r="E589" s="2"/>
      <c r="F589" s="2"/>
    </row>
    <row r="590" spans="1:6" x14ac:dyDescent="0.25">
      <c r="A590" s="30" t="s">
        <v>1255</v>
      </c>
      <c r="B590" s="65" t="str">
        <f t="shared" si="29"/>
        <v>44</v>
      </c>
      <c r="C590" s="2" t="s">
        <v>1379</v>
      </c>
      <c r="D590" s="79"/>
      <c r="E590" s="2"/>
      <c r="F590" s="2"/>
    </row>
    <row r="591" spans="1:6" x14ac:dyDescent="0.25">
      <c r="A591" s="17" t="s">
        <v>721</v>
      </c>
      <c r="B591" s="65" t="str">
        <f t="shared" si="29"/>
        <v>43</v>
      </c>
      <c r="C591" s="2" t="s">
        <v>1379</v>
      </c>
      <c r="D591" s="79"/>
      <c r="E591" s="2"/>
      <c r="F591" s="2"/>
    </row>
    <row r="592" spans="1:6" x14ac:dyDescent="0.25">
      <c r="A592" s="30" t="s">
        <v>1248</v>
      </c>
      <c r="B592" s="65" t="str">
        <f t="shared" si="29"/>
        <v>43</v>
      </c>
      <c r="C592" s="2" t="s">
        <v>1379</v>
      </c>
      <c r="D592" s="79"/>
      <c r="E592" s="2"/>
      <c r="F592" s="2"/>
    </row>
    <row r="593" spans="1:6" x14ac:dyDescent="0.25">
      <c r="A593" s="17" t="s">
        <v>691</v>
      </c>
      <c r="B593" s="65" t="str">
        <f t="shared" si="29"/>
        <v>39</v>
      </c>
      <c r="C593" s="2" t="s">
        <v>1379</v>
      </c>
      <c r="D593" s="79"/>
      <c r="E593" s="2"/>
      <c r="F593" s="2"/>
    </row>
    <row r="594" spans="1:6" x14ac:dyDescent="0.25">
      <c r="A594" s="17" t="s">
        <v>724</v>
      </c>
      <c r="B594" s="65" t="str">
        <f t="shared" ref="B594:B625" si="30">IF(LEFT(A594,3)="2.5", MID(A594,7,2),LEFT(A594,2))</f>
        <v>44</v>
      </c>
      <c r="C594" s="2" t="s">
        <v>1379</v>
      </c>
      <c r="D594" s="79"/>
      <c r="E594" s="2"/>
      <c r="F594" s="2"/>
    </row>
    <row r="595" spans="1:6" x14ac:dyDescent="0.25">
      <c r="A595" s="30" t="s">
        <v>1252</v>
      </c>
      <c r="B595" s="65" t="str">
        <f t="shared" si="30"/>
        <v>44</v>
      </c>
      <c r="C595" s="2" t="s">
        <v>1379</v>
      </c>
      <c r="D595" s="79"/>
      <c r="E595" s="2"/>
      <c r="F595" s="2"/>
    </row>
    <row r="596" spans="1:6" x14ac:dyDescent="0.25">
      <c r="A596" s="17" t="s">
        <v>726</v>
      </c>
      <c r="B596" s="65" t="str">
        <f t="shared" si="30"/>
        <v>44</v>
      </c>
      <c r="C596" s="2" t="s">
        <v>1379</v>
      </c>
      <c r="D596" s="79"/>
      <c r="E596" s="2"/>
      <c r="F596" s="2"/>
    </row>
    <row r="597" spans="1:6" x14ac:dyDescent="0.25">
      <c r="A597" s="31" t="s">
        <v>1254</v>
      </c>
      <c r="B597" s="65" t="str">
        <f t="shared" si="30"/>
        <v>44</v>
      </c>
      <c r="C597" s="2" t="s">
        <v>1379</v>
      </c>
      <c r="D597" s="79"/>
      <c r="E597" s="2"/>
      <c r="F597" s="2"/>
    </row>
    <row r="598" spans="1:6" x14ac:dyDescent="0.25">
      <c r="A598" s="24"/>
      <c r="B598" s="65" t="str">
        <f t="shared" si="30"/>
        <v/>
      </c>
    </row>
    <row r="599" spans="1:6" x14ac:dyDescent="0.25">
      <c r="A599" s="23" t="s">
        <v>675</v>
      </c>
      <c r="B599" s="65" t="str">
        <f t="shared" si="30"/>
        <v>37</v>
      </c>
      <c r="C599" s="2" t="s">
        <v>1357</v>
      </c>
      <c r="D599" s="80"/>
      <c r="E599" s="2"/>
      <c r="F599" s="79"/>
    </row>
    <row r="600" spans="1:6" x14ac:dyDescent="0.25">
      <c r="A600" s="17" t="s">
        <v>676</v>
      </c>
      <c r="B600" s="65" t="str">
        <f t="shared" si="30"/>
        <v>37</v>
      </c>
      <c r="C600" s="2" t="s">
        <v>1357</v>
      </c>
      <c r="D600" s="81"/>
      <c r="E600" s="2"/>
      <c r="F600" s="82"/>
    </row>
    <row r="601" spans="1:6" x14ac:dyDescent="0.25">
      <c r="A601" s="17" t="s">
        <v>679</v>
      </c>
      <c r="B601" s="65" t="str">
        <f t="shared" si="30"/>
        <v>37</v>
      </c>
      <c r="C601" s="2" t="s">
        <v>1357</v>
      </c>
      <c r="D601" s="80"/>
      <c r="E601" s="2"/>
      <c r="F601" s="79"/>
    </row>
    <row r="602" spans="1:6" x14ac:dyDescent="0.25">
      <c r="A602" s="17"/>
      <c r="B602" s="65" t="str">
        <f t="shared" si="30"/>
        <v/>
      </c>
      <c r="C602" s="2"/>
      <c r="D602" s="2"/>
      <c r="E602" s="2"/>
      <c r="F602" s="2"/>
    </row>
    <row r="603" spans="1:6" x14ac:dyDescent="0.25">
      <c r="A603" s="17" t="s">
        <v>681</v>
      </c>
      <c r="B603" s="65" t="str">
        <f t="shared" si="30"/>
        <v>37</v>
      </c>
      <c r="C603" s="2" t="s">
        <v>1357</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731</v>
      </c>
      <c r="B608" s="65" t="str">
        <f t="shared" si="30"/>
        <v>46</v>
      </c>
      <c r="C608" s="2" t="s">
        <v>1379</v>
      </c>
      <c r="D608" s="79"/>
      <c r="E608" s="2"/>
      <c r="F608" s="2"/>
    </row>
    <row r="609" spans="1:6" x14ac:dyDescent="0.25">
      <c r="A609" s="17" t="s">
        <v>709</v>
      </c>
      <c r="B609" s="65" t="str">
        <f t="shared" si="30"/>
        <v>41</v>
      </c>
      <c r="C609" s="2" t="s">
        <v>1379</v>
      </c>
      <c r="D609" s="79"/>
      <c r="E609" s="2"/>
      <c r="F609" s="2"/>
    </row>
    <row r="610" spans="1:6" x14ac:dyDescent="0.25">
      <c r="A610" s="17" t="s">
        <v>694</v>
      </c>
      <c r="B610" s="65" t="str">
        <f t="shared" si="30"/>
        <v>39</v>
      </c>
      <c r="C610" s="2" t="s">
        <v>1379</v>
      </c>
      <c r="D610" s="79"/>
      <c r="E610" s="2"/>
      <c r="F610" s="2"/>
    </row>
    <row r="611" spans="1:6" x14ac:dyDescent="0.25">
      <c r="A611" s="17" t="s">
        <v>708</v>
      </c>
      <c r="B611" s="65" t="str">
        <f t="shared" si="30"/>
        <v>41</v>
      </c>
      <c r="C611" s="2" t="s">
        <v>1379</v>
      </c>
      <c r="D611" s="79"/>
      <c r="E611" s="2"/>
      <c r="F611" s="2"/>
    </row>
    <row r="612" spans="1:6" x14ac:dyDescent="0.25">
      <c r="A612" s="17" t="s">
        <v>696</v>
      </c>
      <c r="B612" s="65" t="str">
        <f t="shared" si="30"/>
        <v>39</v>
      </c>
      <c r="C612" s="2" t="s">
        <v>1379</v>
      </c>
      <c r="D612" s="79"/>
      <c r="E612" s="2"/>
      <c r="F612" s="2"/>
    </row>
    <row r="613" spans="1:6" x14ac:dyDescent="0.25">
      <c r="A613" s="17" t="s">
        <v>685</v>
      </c>
      <c r="B613" s="65" t="str">
        <f t="shared" si="30"/>
        <v>38</v>
      </c>
      <c r="C613" s="2" t="s">
        <v>1379</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730</v>
      </c>
      <c r="B617" s="65" t="str">
        <f t="shared" si="30"/>
        <v>46</v>
      </c>
      <c r="C617" s="2" t="s">
        <v>1379</v>
      </c>
      <c r="D617" s="79"/>
      <c r="E617" s="2"/>
      <c r="F617" s="2"/>
    </row>
    <row r="618" spans="1:6" x14ac:dyDescent="0.25">
      <c r="A618" s="17" t="s">
        <v>710</v>
      </c>
      <c r="B618" s="65" t="str">
        <f t="shared" si="30"/>
        <v>41</v>
      </c>
      <c r="C618" s="2" t="s">
        <v>1379</v>
      </c>
      <c r="D618" s="79"/>
      <c r="E618" s="2"/>
      <c r="F618" s="2"/>
    </row>
    <row r="619" spans="1:6" x14ac:dyDescent="0.25">
      <c r="A619" s="17" t="s">
        <v>698</v>
      </c>
      <c r="B619" s="65" t="str">
        <f t="shared" si="30"/>
        <v>40</v>
      </c>
      <c r="C619" s="2" t="s">
        <v>1379</v>
      </c>
      <c r="D619" s="79"/>
      <c r="E619" s="2"/>
    </row>
    <row r="620" spans="1:6" x14ac:dyDescent="0.25">
      <c r="A620" s="17" t="s">
        <v>713</v>
      </c>
      <c r="B620" s="65" t="str">
        <f t="shared" si="30"/>
        <v>42</v>
      </c>
      <c r="C620" s="2" t="s">
        <v>1379</v>
      </c>
      <c r="D620" s="79"/>
      <c r="E620" s="2"/>
      <c r="F620" s="2"/>
    </row>
    <row r="621" spans="1:6" x14ac:dyDescent="0.25">
      <c r="A621" s="17" t="s">
        <v>700</v>
      </c>
      <c r="B621" s="65" t="str">
        <f t="shared" si="30"/>
        <v>40</v>
      </c>
      <c r="C621" s="2" t="s">
        <v>1379</v>
      </c>
      <c r="D621" s="79"/>
      <c r="E621" s="2"/>
      <c r="F621" s="2"/>
    </row>
    <row r="622" spans="1:6" x14ac:dyDescent="0.25">
      <c r="A622" s="17" t="s">
        <v>684</v>
      </c>
      <c r="B622" s="65" t="str">
        <f t="shared" si="30"/>
        <v>38</v>
      </c>
      <c r="C622" s="2" t="s">
        <v>1379</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732</v>
      </c>
      <c r="B626" s="65" t="str">
        <f t="shared" ref="B626:B657" si="31">IF(LEFT(A626,3)="2.5", MID(A626,7,2),LEFT(A626,2))</f>
        <v>46</v>
      </c>
      <c r="C626" s="2" t="s">
        <v>1379</v>
      </c>
      <c r="D626" s="79"/>
      <c r="E626" s="2"/>
      <c r="F626" s="2"/>
    </row>
    <row r="627" spans="1:6" x14ac:dyDescent="0.25">
      <c r="A627" s="17" t="s">
        <v>711</v>
      </c>
      <c r="B627" s="65" t="str">
        <f t="shared" si="31"/>
        <v>41</v>
      </c>
      <c r="C627" s="2" t="s">
        <v>1379</v>
      </c>
      <c r="D627" s="79"/>
      <c r="E627" s="2"/>
      <c r="F627" s="2"/>
    </row>
    <row r="628" spans="1:6" x14ac:dyDescent="0.25">
      <c r="A628" s="17" t="s">
        <v>697</v>
      </c>
      <c r="B628" s="65" t="str">
        <f t="shared" si="31"/>
        <v>40</v>
      </c>
      <c r="C628" s="2" t="s">
        <v>1379</v>
      </c>
      <c r="D628" s="79"/>
      <c r="E628" s="2"/>
      <c r="F628" s="2"/>
    </row>
    <row r="629" spans="1:6" x14ac:dyDescent="0.25">
      <c r="A629" s="17" t="s">
        <v>715</v>
      </c>
      <c r="B629" s="65" t="str">
        <f t="shared" si="31"/>
        <v>42</v>
      </c>
      <c r="C629" s="2" t="s">
        <v>1379</v>
      </c>
      <c r="D629" s="79"/>
      <c r="E629" s="2"/>
      <c r="F629" s="2"/>
    </row>
    <row r="630" spans="1:6" x14ac:dyDescent="0.25">
      <c r="A630" s="17" t="s">
        <v>712</v>
      </c>
      <c r="B630" s="65" t="str">
        <f t="shared" si="31"/>
        <v>42</v>
      </c>
      <c r="C630" s="2" t="s">
        <v>1379</v>
      </c>
      <c r="D630" s="79"/>
      <c r="E630" s="2"/>
      <c r="F630" s="2"/>
    </row>
    <row r="631" spans="1:6" x14ac:dyDescent="0.25">
      <c r="A631" s="17" t="s">
        <v>699</v>
      </c>
      <c r="B631" s="65" t="str">
        <f t="shared" si="31"/>
        <v>40</v>
      </c>
      <c r="C631" s="2" t="s">
        <v>1379</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682</v>
      </c>
      <c r="B635" s="65" t="str">
        <f t="shared" si="31"/>
        <v>38</v>
      </c>
      <c r="C635" s="2" t="s">
        <v>1357</v>
      </c>
      <c r="D635" s="80"/>
      <c r="E635" s="2"/>
      <c r="F635" s="79"/>
    </row>
    <row r="636" spans="1:6" x14ac:dyDescent="0.25">
      <c r="A636" s="17" t="s">
        <v>683</v>
      </c>
      <c r="B636" s="65" t="str">
        <f t="shared" si="31"/>
        <v>38</v>
      </c>
      <c r="C636" s="2" t="s">
        <v>1357</v>
      </c>
      <c r="D636" s="80"/>
      <c r="E636" s="2"/>
      <c r="F636" s="79"/>
    </row>
    <row r="637" spans="1:6" x14ac:dyDescent="0.25">
      <c r="A637" s="17" t="s">
        <v>680</v>
      </c>
      <c r="B637" s="65" t="str">
        <f t="shared" si="31"/>
        <v>37</v>
      </c>
      <c r="C637" s="2" t="s">
        <v>1357</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733</v>
      </c>
      <c r="B644" s="65" t="str">
        <f t="shared" si="31"/>
        <v>46</v>
      </c>
      <c r="C644" s="2" t="s">
        <v>1379</v>
      </c>
      <c r="D644" s="79"/>
      <c r="E644" s="2"/>
      <c r="F644" s="2"/>
    </row>
    <row r="645" spans="1:6" x14ac:dyDescent="0.25">
      <c r="A645" s="17" t="s">
        <v>718</v>
      </c>
      <c r="B645" s="65" t="str">
        <f t="shared" si="31"/>
        <v>42</v>
      </c>
      <c r="C645" s="2" t="s">
        <v>1379</v>
      </c>
      <c r="D645" s="79"/>
      <c r="E645" s="2"/>
      <c r="F645" s="2"/>
    </row>
    <row r="646" spans="1:6" x14ac:dyDescent="0.25">
      <c r="A646" s="17" t="s">
        <v>702</v>
      </c>
      <c r="B646" s="65" t="str">
        <f t="shared" si="31"/>
        <v>40</v>
      </c>
      <c r="C646" s="2" t="s">
        <v>1379</v>
      </c>
      <c r="D646" s="79"/>
      <c r="E646" s="2"/>
      <c r="F646" s="2"/>
    </row>
    <row r="647" spans="1:6" x14ac:dyDescent="0.25">
      <c r="A647" s="17" t="s">
        <v>717</v>
      </c>
      <c r="B647" s="65" t="str">
        <f t="shared" si="31"/>
        <v>42</v>
      </c>
      <c r="C647" s="2" t="s">
        <v>1379</v>
      </c>
      <c r="D647" s="79"/>
      <c r="E647" s="2"/>
      <c r="F647" s="2"/>
    </row>
    <row r="648" spans="1:6" x14ac:dyDescent="0.25">
      <c r="A648" s="17" t="s">
        <v>704</v>
      </c>
      <c r="B648" s="65" t="str">
        <f t="shared" si="31"/>
        <v>40</v>
      </c>
      <c r="C648" s="2" t="s">
        <v>1379</v>
      </c>
      <c r="D648" s="79"/>
      <c r="E648" s="2"/>
      <c r="F648" s="2"/>
    </row>
    <row r="649" spans="1:6" x14ac:dyDescent="0.25">
      <c r="A649" s="17" t="s">
        <v>688</v>
      </c>
      <c r="B649" s="65" t="str">
        <f t="shared" si="31"/>
        <v>38</v>
      </c>
      <c r="C649" s="2" t="s">
        <v>1379</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734</v>
      </c>
      <c r="B653" s="65" t="str">
        <f t="shared" si="31"/>
        <v>46</v>
      </c>
      <c r="C653" s="2" t="s">
        <v>1379</v>
      </c>
      <c r="D653" s="79"/>
      <c r="E653" s="2"/>
      <c r="F653" s="2"/>
    </row>
    <row r="654" spans="1:6" x14ac:dyDescent="0.25">
      <c r="A654" s="17" t="s">
        <v>714</v>
      </c>
      <c r="B654" s="65" t="str">
        <f t="shared" si="31"/>
        <v>42</v>
      </c>
      <c r="C654" s="2" t="s">
        <v>1379</v>
      </c>
      <c r="D654" s="79"/>
      <c r="E654" s="2"/>
      <c r="F654" s="2"/>
    </row>
    <row r="655" spans="1:6" x14ac:dyDescent="0.25">
      <c r="A655" s="17" t="s">
        <v>701</v>
      </c>
      <c r="B655" s="65" t="str">
        <f t="shared" si="31"/>
        <v>40</v>
      </c>
      <c r="C655" s="2" t="s">
        <v>1379</v>
      </c>
      <c r="D655" s="79"/>
      <c r="E655" s="2"/>
    </row>
    <row r="656" spans="1:6" x14ac:dyDescent="0.25">
      <c r="A656" s="17" t="s">
        <v>716</v>
      </c>
      <c r="B656" s="65" t="str">
        <f t="shared" si="31"/>
        <v>42</v>
      </c>
      <c r="C656" s="2" t="s">
        <v>1379</v>
      </c>
      <c r="D656" s="79"/>
      <c r="E656" s="2"/>
      <c r="F656" s="2"/>
    </row>
    <row r="657" spans="1:8" x14ac:dyDescent="0.25">
      <c r="A657" s="17" t="s">
        <v>719</v>
      </c>
      <c r="B657" s="65" t="str">
        <f t="shared" si="31"/>
        <v>42</v>
      </c>
      <c r="C657" s="2" t="s">
        <v>1379</v>
      </c>
      <c r="D657" s="79"/>
      <c r="E657" s="2"/>
      <c r="F657" s="2"/>
    </row>
    <row r="658" spans="1:8" x14ac:dyDescent="0.25">
      <c r="A658" s="17" t="s">
        <v>703</v>
      </c>
      <c r="B658" s="65" t="str">
        <f t="shared" ref="B658:B664" si="32">IF(LEFT(A658,3)="2.5", MID(A658,7,2),LEFT(A658,2))</f>
        <v>40</v>
      </c>
      <c r="C658" s="2" t="s">
        <v>1379</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686</v>
      </c>
      <c r="B663" s="65" t="str">
        <f t="shared" si="32"/>
        <v>38</v>
      </c>
      <c r="C663" s="2" t="s">
        <v>1357</v>
      </c>
      <c r="D663" s="80"/>
      <c r="E663" s="2"/>
      <c r="F663" s="79"/>
    </row>
    <row r="664" spans="1:8" x14ac:dyDescent="0.25">
      <c r="A664" s="17" t="s">
        <v>687</v>
      </c>
      <c r="B664" s="65" t="str">
        <f t="shared" si="32"/>
        <v>38</v>
      </c>
      <c r="C664" s="2" t="s">
        <v>1357</v>
      </c>
      <c r="D664" s="80"/>
      <c r="E664" s="2"/>
      <c r="F664" s="79"/>
    </row>
    <row r="666" spans="1:8" x14ac:dyDescent="0.25">
      <c r="H666" t="s">
        <v>1455</v>
      </c>
    </row>
    <row r="668" spans="1:8" x14ac:dyDescent="0.25">
      <c r="A668" s="23" t="s">
        <v>798</v>
      </c>
      <c r="B668" s="65" t="s">
        <v>1456</v>
      </c>
      <c r="C668" s="14" t="s">
        <v>1379</v>
      </c>
      <c r="D668" s="78"/>
    </row>
    <row r="669" spans="1:8" x14ac:dyDescent="0.25">
      <c r="A669" s="30" t="s">
        <v>1271</v>
      </c>
      <c r="B669" s="65" t="s">
        <v>1456</v>
      </c>
      <c r="C669" s="2" t="s">
        <v>1379</v>
      </c>
      <c r="D669" s="79"/>
      <c r="E669" s="2"/>
      <c r="F669" s="2"/>
    </row>
    <row r="670" spans="1:8" x14ac:dyDescent="0.25">
      <c r="A670" s="17" t="s">
        <v>795</v>
      </c>
      <c r="B670" s="65" t="s">
        <v>1457</v>
      </c>
      <c r="C670" s="2" t="s">
        <v>1379</v>
      </c>
      <c r="D670" s="79"/>
      <c r="E670" s="2"/>
      <c r="F670" s="2"/>
    </row>
    <row r="671" spans="1:8" x14ac:dyDescent="0.25">
      <c r="A671" s="30" t="s">
        <v>1266</v>
      </c>
      <c r="B671" s="65" t="s">
        <v>1457</v>
      </c>
      <c r="C671" s="2" t="s">
        <v>1379</v>
      </c>
      <c r="D671" s="79"/>
      <c r="E671" s="2"/>
      <c r="F671" s="2"/>
    </row>
    <row r="672" spans="1:8" x14ac:dyDescent="0.25">
      <c r="A672" s="17" t="s">
        <v>765</v>
      </c>
      <c r="B672" s="65" t="s">
        <v>1458</v>
      </c>
      <c r="C672" s="2" t="s">
        <v>1379</v>
      </c>
      <c r="D672" s="79"/>
      <c r="E672" s="2"/>
      <c r="F672" s="2"/>
    </row>
    <row r="673" spans="1:6" x14ac:dyDescent="0.25">
      <c r="A673" s="17" t="s">
        <v>810</v>
      </c>
      <c r="B673" s="65" t="s">
        <v>1456</v>
      </c>
      <c r="C673" s="2" t="s">
        <v>1379</v>
      </c>
      <c r="D673" s="79"/>
      <c r="E673" s="2"/>
      <c r="F673" s="2"/>
    </row>
    <row r="674" spans="1:6" x14ac:dyDescent="0.25">
      <c r="A674" s="30" t="s">
        <v>1272</v>
      </c>
      <c r="B674" s="65" t="s">
        <v>1456</v>
      </c>
      <c r="C674" s="2" t="s">
        <v>1379</v>
      </c>
      <c r="D674" s="79"/>
      <c r="E674" s="2"/>
      <c r="F674" s="2"/>
    </row>
    <row r="675" spans="1:6" x14ac:dyDescent="0.25">
      <c r="A675" s="17" t="s">
        <v>781</v>
      </c>
      <c r="B675" s="65" t="s">
        <v>1459</v>
      </c>
      <c r="C675" s="2" t="s">
        <v>1379</v>
      </c>
      <c r="D675" s="79"/>
      <c r="E675" s="2"/>
      <c r="F675" s="2"/>
    </row>
    <row r="676" spans="1:6" x14ac:dyDescent="0.25">
      <c r="A676" s="17" t="s">
        <v>763</v>
      </c>
      <c r="B676" s="65" t="s">
        <v>1458</v>
      </c>
      <c r="C676" s="2" t="s">
        <v>1379</v>
      </c>
      <c r="D676" s="79"/>
      <c r="E676" s="2"/>
      <c r="F676" s="2"/>
    </row>
    <row r="677" spans="1:6" x14ac:dyDescent="0.25">
      <c r="A677" s="17" t="s">
        <v>799</v>
      </c>
      <c r="B677" s="65" t="s">
        <v>1456</v>
      </c>
      <c r="C677" s="2" t="s">
        <v>1379</v>
      </c>
      <c r="D677" s="79"/>
      <c r="E677" s="2"/>
      <c r="F677" s="2"/>
    </row>
    <row r="678" spans="1:6" x14ac:dyDescent="0.25">
      <c r="A678" s="30" t="s">
        <v>1270</v>
      </c>
      <c r="B678" s="65" t="s">
        <v>1456</v>
      </c>
      <c r="C678" s="2" t="s">
        <v>1379</v>
      </c>
      <c r="D678" s="79"/>
      <c r="E678" s="2"/>
      <c r="F678" s="2"/>
    </row>
    <row r="679" spans="1:6" x14ac:dyDescent="0.25">
      <c r="A679" s="17" t="s">
        <v>811</v>
      </c>
      <c r="B679" s="65" t="s">
        <v>1456</v>
      </c>
      <c r="C679" s="2" t="s">
        <v>1379</v>
      </c>
      <c r="D679" s="79"/>
      <c r="E679" s="2"/>
      <c r="F679" s="2"/>
    </row>
    <row r="680" spans="1:6" x14ac:dyDescent="0.25">
      <c r="A680" s="31" t="s">
        <v>1273</v>
      </c>
      <c r="B680" s="65" t="s">
        <v>1456</v>
      </c>
      <c r="C680" s="2" t="s">
        <v>1379</v>
      </c>
      <c r="D680" s="79"/>
      <c r="E680" s="2"/>
      <c r="F680" s="2"/>
    </row>
    <row r="681" spans="1:6" x14ac:dyDescent="0.25">
      <c r="A681" s="14"/>
      <c r="B681" s="65" t="s">
        <v>1460</v>
      </c>
      <c r="C681" s="2"/>
      <c r="D681" s="2"/>
      <c r="E681" s="2"/>
      <c r="F681" s="2"/>
    </row>
    <row r="682" spans="1:6" x14ac:dyDescent="0.25">
      <c r="A682" s="23" t="s">
        <v>797</v>
      </c>
      <c r="B682" s="65" t="s">
        <v>1457</v>
      </c>
      <c r="C682" s="2" t="s">
        <v>1379</v>
      </c>
      <c r="D682" s="79"/>
      <c r="E682" s="2"/>
      <c r="F682" s="2"/>
    </row>
    <row r="683" spans="1:6" x14ac:dyDescent="0.25">
      <c r="A683" s="30" t="s">
        <v>1268</v>
      </c>
      <c r="B683" s="65" t="s">
        <v>1457</v>
      </c>
      <c r="C683" s="2" t="s">
        <v>1379</v>
      </c>
      <c r="D683" s="79"/>
      <c r="E683" s="2"/>
      <c r="F683" s="2"/>
    </row>
    <row r="684" spans="1:6" x14ac:dyDescent="0.25">
      <c r="A684" s="17" t="s">
        <v>766</v>
      </c>
      <c r="B684" s="65" t="s">
        <v>1458</v>
      </c>
      <c r="C684" s="2" t="s">
        <v>1379</v>
      </c>
      <c r="D684" s="79"/>
      <c r="E684" s="2"/>
      <c r="F684" s="2"/>
    </row>
    <row r="685" spans="1:6" x14ac:dyDescent="0.25">
      <c r="A685" s="17" t="s">
        <v>737</v>
      </c>
      <c r="B685" s="65" t="s">
        <v>1461</v>
      </c>
      <c r="C685" s="2" t="s">
        <v>1379</v>
      </c>
      <c r="D685" s="79"/>
      <c r="E685" s="2"/>
      <c r="F685" s="80"/>
    </row>
    <row r="686" spans="1:6" x14ac:dyDescent="0.25">
      <c r="A686" s="17" t="s">
        <v>800</v>
      </c>
      <c r="B686" s="65" t="s">
        <v>1462</v>
      </c>
      <c r="C686" s="2" t="s">
        <v>1379</v>
      </c>
      <c r="D686" s="79"/>
      <c r="E686" s="2"/>
      <c r="F686" s="2"/>
    </row>
    <row r="687" spans="1:6" x14ac:dyDescent="0.25">
      <c r="A687" s="30" t="s">
        <v>1275</v>
      </c>
      <c r="B687" s="65" t="s">
        <v>1462</v>
      </c>
      <c r="C687" s="2" t="s">
        <v>1379</v>
      </c>
      <c r="D687" s="79"/>
      <c r="E687" s="2"/>
      <c r="F687" s="2"/>
    </row>
    <row r="688" spans="1:6" x14ac:dyDescent="0.25">
      <c r="A688" s="17" t="s">
        <v>491</v>
      </c>
      <c r="B688" s="65" t="s">
        <v>1459</v>
      </c>
      <c r="C688" s="2" t="s">
        <v>1379</v>
      </c>
      <c r="D688" s="79"/>
      <c r="E688" s="2"/>
      <c r="F688" s="2"/>
    </row>
    <row r="689" spans="1:6" x14ac:dyDescent="0.25">
      <c r="A689" s="17" t="s">
        <v>764</v>
      </c>
      <c r="B689" s="65" t="s">
        <v>1458</v>
      </c>
      <c r="C689" s="2" t="s">
        <v>1379</v>
      </c>
      <c r="D689" s="79"/>
      <c r="E689" s="2"/>
      <c r="F689" s="2"/>
    </row>
    <row r="690" spans="1:6" x14ac:dyDescent="0.25">
      <c r="A690" s="17" t="s">
        <v>794</v>
      </c>
      <c r="B690" s="65" t="s">
        <v>1457</v>
      </c>
      <c r="C690" s="2" t="s">
        <v>1379</v>
      </c>
      <c r="D690" s="79"/>
      <c r="E690" s="2"/>
      <c r="F690" s="2"/>
    </row>
    <row r="691" spans="1:6" x14ac:dyDescent="0.25">
      <c r="A691" s="30" t="s">
        <v>1267</v>
      </c>
      <c r="B691" s="65" t="s">
        <v>1457</v>
      </c>
      <c r="C691" s="2" t="s">
        <v>1379</v>
      </c>
      <c r="D691" s="79"/>
      <c r="E691" s="2"/>
      <c r="F691" s="2"/>
    </row>
    <row r="692" spans="1:6" x14ac:dyDescent="0.25">
      <c r="A692" s="17" t="s">
        <v>801</v>
      </c>
      <c r="B692" s="65" t="s">
        <v>1462</v>
      </c>
      <c r="C692" s="2" t="s">
        <v>1379</v>
      </c>
      <c r="D692" s="79"/>
      <c r="E692" s="2"/>
      <c r="F692" s="2"/>
    </row>
    <row r="693" spans="1:6" x14ac:dyDescent="0.25">
      <c r="A693" s="31" t="s">
        <v>1274</v>
      </c>
      <c r="B693" s="65" t="s">
        <v>1462</v>
      </c>
      <c r="C693" s="2" t="s">
        <v>1379</v>
      </c>
      <c r="D693" s="79"/>
      <c r="E693" s="2"/>
      <c r="F693" s="2"/>
    </row>
    <row r="694" spans="1:6" x14ac:dyDescent="0.25">
      <c r="A694" s="14"/>
      <c r="B694" s="65" t="s">
        <v>1460</v>
      </c>
      <c r="C694" s="2"/>
      <c r="D694" s="2"/>
      <c r="E694" s="2"/>
      <c r="F694" s="2"/>
    </row>
    <row r="695" spans="1:6" x14ac:dyDescent="0.25">
      <c r="A695" s="23" t="s">
        <v>779</v>
      </c>
      <c r="B695" s="65" t="s">
        <v>1459</v>
      </c>
      <c r="C695" s="2" t="s">
        <v>1379</v>
      </c>
      <c r="D695" s="79"/>
      <c r="E695" s="2"/>
      <c r="F695" s="2"/>
    </row>
    <row r="696" spans="1:6" x14ac:dyDescent="0.25">
      <c r="A696" s="17" t="s">
        <v>769</v>
      </c>
      <c r="B696" s="65" t="s">
        <v>1458</v>
      </c>
      <c r="C696" s="2" t="s">
        <v>1379</v>
      </c>
      <c r="D696" s="79"/>
      <c r="E696" s="2"/>
      <c r="F696" s="2"/>
    </row>
    <row r="697" spans="1:6" x14ac:dyDescent="0.25">
      <c r="A697" s="17" t="s">
        <v>738</v>
      </c>
      <c r="B697" s="65" t="s">
        <v>1461</v>
      </c>
      <c r="C697" s="2" t="s">
        <v>1379</v>
      </c>
      <c r="D697" s="79"/>
      <c r="E697" s="2"/>
      <c r="F697" s="80"/>
    </row>
    <row r="698" spans="1:6" x14ac:dyDescent="0.25">
      <c r="A698" s="17" t="s">
        <v>802</v>
      </c>
      <c r="B698" s="65" t="s">
        <v>1462</v>
      </c>
      <c r="C698" s="2" t="s">
        <v>1379</v>
      </c>
      <c r="D698" s="79"/>
      <c r="E698" s="2"/>
      <c r="F698" s="2"/>
    </row>
    <row r="699" spans="1:6" x14ac:dyDescent="0.25">
      <c r="A699" s="17" t="s">
        <v>780</v>
      </c>
      <c r="B699" s="65" t="s">
        <v>1459</v>
      </c>
      <c r="C699" s="2" t="s">
        <v>1379</v>
      </c>
      <c r="D699" s="79"/>
      <c r="E699" s="2"/>
      <c r="F699" s="2"/>
    </row>
    <row r="700" spans="1:6" x14ac:dyDescent="0.25">
      <c r="A700" s="17" t="s">
        <v>767</v>
      </c>
      <c r="B700" s="65" t="s">
        <v>1458</v>
      </c>
      <c r="C700" s="2" t="s">
        <v>1379</v>
      </c>
      <c r="D700" s="79"/>
      <c r="E700" s="2"/>
      <c r="F700" s="2"/>
    </row>
    <row r="701" spans="1:6" x14ac:dyDescent="0.25">
      <c r="A701" s="17" t="s">
        <v>796</v>
      </c>
      <c r="B701" s="65" t="s">
        <v>1457</v>
      </c>
      <c r="C701" s="2" t="s">
        <v>1379</v>
      </c>
      <c r="D701" s="79"/>
      <c r="E701" s="2"/>
      <c r="F701" s="2"/>
    </row>
    <row r="702" spans="1:6" x14ac:dyDescent="0.25">
      <c r="A702" s="30" t="s">
        <v>1269</v>
      </c>
      <c r="B702" s="65" t="s">
        <v>1457</v>
      </c>
      <c r="C702" s="2" t="s">
        <v>1379</v>
      </c>
      <c r="D702" s="79"/>
      <c r="E702" s="2"/>
      <c r="F702" s="2"/>
    </row>
    <row r="703" spans="1:6" x14ac:dyDescent="0.25">
      <c r="A703" s="20"/>
      <c r="B703" s="65" t="s">
        <v>1460</v>
      </c>
      <c r="C703" s="2"/>
      <c r="D703" s="2"/>
      <c r="E703" s="2"/>
      <c r="F703" s="2"/>
    </row>
    <row r="704" spans="1:6" x14ac:dyDescent="0.25">
      <c r="A704" s="14"/>
      <c r="B704" s="65" t="s">
        <v>1460</v>
      </c>
      <c r="C704" s="2"/>
      <c r="D704" s="2"/>
      <c r="E704" s="2"/>
      <c r="F704" s="2"/>
    </row>
    <row r="705" spans="1:6" x14ac:dyDescent="0.25">
      <c r="A705" s="14"/>
      <c r="B705" s="65" t="s">
        <v>1460</v>
      </c>
    </row>
    <row r="706" spans="1:6" x14ac:dyDescent="0.25">
      <c r="A706" s="23" t="s">
        <v>735</v>
      </c>
      <c r="B706" s="65" t="s">
        <v>1461</v>
      </c>
      <c r="C706" s="2" t="s">
        <v>1357</v>
      </c>
      <c r="D706" s="80"/>
      <c r="E706" s="2"/>
      <c r="F706" s="79"/>
    </row>
    <row r="707" spans="1:6" x14ac:dyDescent="0.25">
      <c r="A707" s="17" t="s">
        <v>736</v>
      </c>
      <c r="B707" s="65" t="s">
        <v>1461</v>
      </c>
      <c r="C707" s="2" t="s">
        <v>1357</v>
      </c>
      <c r="D707" s="81"/>
      <c r="E707" s="2"/>
      <c r="F707" s="82"/>
    </row>
    <row r="708" spans="1:6" x14ac:dyDescent="0.25">
      <c r="A708" s="17" t="s">
        <v>739</v>
      </c>
      <c r="B708" s="65" t="s">
        <v>1461</v>
      </c>
      <c r="C708" s="2" t="s">
        <v>1357</v>
      </c>
      <c r="D708" s="80"/>
      <c r="E708" s="2"/>
      <c r="F708" s="79"/>
    </row>
    <row r="709" spans="1:6" x14ac:dyDescent="0.25">
      <c r="A709" s="17"/>
      <c r="B709" s="65" t="s">
        <v>1460</v>
      </c>
      <c r="C709" s="2"/>
      <c r="D709" s="2"/>
      <c r="E709" s="2"/>
      <c r="F709" s="2"/>
    </row>
    <row r="710" spans="1:6" x14ac:dyDescent="0.25">
      <c r="A710" s="17" t="s">
        <v>741</v>
      </c>
      <c r="B710" s="65" t="s">
        <v>1461</v>
      </c>
      <c r="C710" s="2" t="s">
        <v>1357</v>
      </c>
      <c r="D710" s="80"/>
      <c r="E710" s="2"/>
      <c r="F710" s="83"/>
    </row>
    <row r="711" spans="1:6" x14ac:dyDescent="0.25">
      <c r="A711" s="17"/>
      <c r="B711" s="65" t="s">
        <v>1460</v>
      </c>
      <c r="C711" s="2"/>
      <c r="D711" s="2"/>
      <c r="E711" s="2"/>
      <c r="F711" s="2"/>
    </row>
    <row r="712" spans="1:6" x14ac:dyDescent="0.25">
      <c r="A712" s="17"/>
      <c r="B712" s="65" t="s">
        <v>1460</v>
      </c>
      <c r="C712" s="2"/>
      <c r="D712" s="2"/>
      <c r="E712" s="2"/>
      <c r="F712" s="2"/>
    </row>
    <row r="713" spans="1:6" x14ac:dyDescent="0.25">
      <c r="A713" s="20"/>
      <c r="B713" s="65" t="s">
        <v>1460</v>
      </c>
      <c r="C713" s="2"/>
      <c r="D713" s="2"/>
      <c r="E713" s="2"/>
      <c r="F713" s="2"/>
    </row>
    <row r="714" spans="1:6" x14ac:dyDescent="0.25">
      <c r="A714" s="14"/>
      <c r="B714" s="65" t="s">
        <v>1460</v>
      </c>
      <c r="C714" s="2"/>
      <c r="D714" s="2"/>
      <c r="E714" s="2"/>
      <c r="F714" s="2"/>
    </row>
    <row r="715" spans="1:6" x14ac:dyDescent="0.25">
      <c r="A715" s="23" t="s">
        <v>789</v>
      </c>
      <c r="B715" s="65" t="s">
        <v>1463</v>
      </c>
      <c r="C715" s="2" t="s">
        <v>1379</v>
      </c>
      <c r="D715" s="79"/>
      <c r="E715" s="2"/>
      <c r="F715" s="2"/>
    </row>
    <row r="716" spans="1:6" x14ac:dyDescent="0.25">
      <c r="A716" s="17" t="s">
        <v>809</v>
      </c>
      <c r="B716" s="65" t="s">
        <v>1463</v>
      </c>
      <c r="C716" s="2" t="s">
        <v>1379</v>
      </c>
      <c r="D716" s="79"/>
      <c r="E716" s="2"/>
      <c r="F716" s="2"/>
    </row>
    <row r="717" spans="1:6" x14ac:dyDescent="0.25">
      <c r="A717" s="17" t="s">
        <v>773</v>
      </c>
      <c r="B717" s="65" t="s">
        <v>1464</v>
      </c>
      <c r="C717" s="2" t="s">
        <v>1379</v>
      </c>
      <c r="D717" s="79"/>
      <c r="E717" s="2"/>
      <c r="F717" s="2"/>
    </row>
    <row r="718" spans="1:6" x14ac:dyDescent="0.25">
      <c r="A718" s="17" t="s">
        <v>805</v>
      </c>
      <c r="B718" s="65" t="s">
        <v>1465</v>
      </c>
      <c r="C718" s="2" t="s">
        <v>1379</v>
      </c>
      <c r="D718" s="79"/>
      <c r="E718" s="2"/>
      <c r="F718" s="2"/>
    </row>
    <row r="719" spans="1:6" x14ac:dyDescent="0.25">
      <c r="A719" s="17" t="s">
        <v>785</v>
      </c>
      <c r="B719" s="65" t="s">
        <v>1459</v>
      </c>
      <c r="C719" s="2" t="s">
        <v>1379</v>
      </c>
      <c r="D719" s="79"/>
      <c r="E719" s="2"/>
      <c r="F719" s="2"/>
    </row>
    <row r="720" spans="1:6" x14ac:dyDescent="0.25">
      <c r="A720" s="17" t="s">
        <v>771</v>
      </c>
      <c r="B720" s="65" t="s">
        <v>1464</v>
      </c>
      <c r="C720" s="2" t="s">
        <v>1379</v>
      </c>
      <c r="D720" s="79"/>
      <c r="E720" s="2"/>
      <c r="F720" s="2"/>
    </row>
    <row r="721" spans="1:6" x14ac:dyDescent="0.25">
      <c r="A721" s="17"/>
      <c r="B721" s="65" t="s">
        <v>1460</v>
      </c>
      <c r="C721" s="2"/>
      <c r="D721" s="2"/>
      <c r="E721" s="2"/>
      <c r="F721" s="2"/>
    </row>
    <row r="722" spans="1:6" x14ac:dyDescent="0.25">
      <c r="A722" s="20"/>
      <c r="B722" s="65" t="s">
        <v>1460</v>
      </c>
      <c r="C722" s="2"/>
      <c r="D722" s="2"/>
      <c r="E722" s="2"/>
      <c r="F722" s="2"/>
    </row>
    <row r="723" spans="1:6" x14ac:dyDescent="0.25">
      <c r="A723" s="14"/>
      <c r="B723" s="65" t="s">
        <v>1460</v>
      </c>
      <c r="C723" s="2"/>
      <c r="D723" s="2"/>
      <c r="E723" s="2"/>
      <c r="F723" s="2"/>
    </row>
    <row r="724" spans="1:6" x14ac:dyDescent="0.25">
      <c r="A724" s="23" t="s">
        <v>787</v>
      </c>
      <c r="B724" s="65" t="s">
        <v>1463</v>
      </c>
      <c r="C724" s="2" t="s">
        <v>1379</v>
      </c>
      <c r="D724" s="79"/>
      <c r="E724" s="2"/>
      <c r="F724" s="2"/>
    </row>
    <row r="725" spans="1:6" x14ac:dyDescent="0.25">
      <c r="A725" s="17" t="s">
        <v>774</v>
      </c>
      <c r="B725" s="65" t="s">
        <v>1464</v>
      </c>
      <c r="C725" s="2" t="s">
        <v>1379</v>
      </c>
      <c r="D725" s="79"/>
      <c r="E725" s="2"/>
      <c r="F725" s="2"/>
    </row>
    <row r="726" spans="1:6" x14ac:dyDescent="0.25">
      <c r="A726" s="17" t="s">
        <v>744</v>
      </c>
      <c r="B726" s="65" t="s">
        <v>1466</v>
      </c>
      <c r="C726" s="2" t="s">
        <v>1379</v>
      </c>
      <c r="D726" s="79"/>
      <c r="E726" s="2"/>
      <c r="F726" s="80"/>
    </row>
    <row r="727" spans="1:6" x14ac:dyDescent="0.25">
      <c r="A727" s="17" t="s">
        <v>803</v>
      </c>
      <c r="B727" s="65" t="s">
        <v>1465</v>
      </c>
      <c r="C727" s="2" t="s">
        <v>1379</v>
      </c>
      <c r="D727" s="79"/>
      <c r="E727" s="2"/>
      <c r="F727" s="2"/>
    </row>
    <row r="728" spans="1:6" x14ac:dyDescent="0.25">
      <c r="A728" s="17" t="s">
        <v>784</v>
      </c>
      <c r="B728" s="65" t="s">
        <v>1459</v>
      </c>
      <c r="C728" s="2" t="s">
        <v>1379</v>
      </c>
      <c r="D728" s="79"/>
      <c r="E728" s="2"/>
      <c r="F728" s="2"/>
    </row>
    <row r="729" spans="1:6" x14ac:dyDescent="0.25">
      <c r="A729" s="17" t="s">
        <v>772</v>
      </c>
      <c r="B729" s="65" t="s">
        <v>1464</v>
      </c>
      <c r="C729" s="2" t="s">
        <v>1379</v>
      </c>
      <c r="D729" s="79"/>
      <c r="E729" s="2"/>
      <c r="F729" s="2"/>
    </row>
    <row r="730" spans="1:6" x14ac:dyDescent="0.25">
      <c r="A730" s="17"/>
      <c r="B730" s="65" t="s">
        <v>1460</v>
      </c>
      <c r="C730" s="2"/>
      <c r="D730" s="2"/>
      <c r="E730" s="2"/>
      <c r="F730" s="2"/>
    </row>
    <row r="731" spans="1:6" x14ac:dyDescent="0.25">
      <c r="A731" s="20"/>
      <c r="B731" s="65" t="s">
        <v>1460</v>
      </c>
      <c r="C731" s="2"/>
      <c r="D731" s="2"/>
      <c r="E731" s="2"/>
      <c r="F731" s="2"/>
    </row>
    <row r="732" spans="1:6" x14ac:dyDescent="0.25">
      <c r="A732" s="14"/>
      <c r="B732" s="65" t="s">
        <v>1460</v>
      </c>
      <c r="C732" s="2"/>
      <c r="D732" s="2"/>
      <c r="E732" s="2"/>
      <c r="F732" s="2"/>
    </row>
    <row r="733" spans="1:6" x14ac:dyDescent="0.25">
      <c r="A733" s="23" t="s">
        <v>782</v>
      </c>
      <c r="B733" s="65" t="s">
        <v>1459</v>
      </c>
      <c r="C733" s="2" t="s">
        <v>1379</v>
      </c>
      <c r="D733" s="79"/>
      <c r="E733" s="2"/>
      <c r="F733" s="2"/>
    </row>
    <row r="734" spans="1:6" x14ac:dyDescent="0.25">
      <c r="A734" s="17" t="s">
        <v>770</v>
      </c>
      <c r="B734" s="65" t="s">
        <v>1458</v>
      </c>
      <c r="C734" s="2" t="s">
        <v>1379</v>
      </c>
      <c r="D734" s="79"/>
      <c r="E734" s="2"/>
      <c r="F734" s="2"/>
    </row>
    <row r="735" spans="1:6" x14ac:dyDescent="0.25">
      <c r="A735" s="17" t="s">
        <v>745</v>
      </c>
      <c r="B735" s="65" t="s">
        <v>1466</v>
      </c>
      <c r="C735" s="2" t="s">
        <v>1379</v>
      </c>
      <c r="D735" s="79"/>
      <c r="E735" s="2"/>
      <c r="F735" s="80"/>
    </row>
    <row r="736" spans="1:6" x14ac:dyDescent="0.25">
      <c r="A736" s="17" t="s">
        <v>804</v>
      </c>
      <c r="B736" s="65" t="s">
        <v>1465</v>
      </c>
      <c r="C736" s="2" t="s">
        <v>1379</v>
      </c>
      <c r="D736" s="79"/>
      <c r="E736" s="2"/>
      <c r="F736" s="2"/>
    </row>
    <row r="737" spans="1:6" x14ac:dyDescent="0.25">
      <c r="A737" s="17" t="s">
        <v>783</v>
      </c>
      <c r="B737" s="65" t="s">
        <v>1459</v>
      </c>
      <c r="C737" s="2" t="s">
        <v>1379</v>
      </c>
      <c r="D737" s="79"/>
      <c r="E737" s="2"/>
      <c r="F737" s="2"/>
    </row>
    <row r="738" spans="1:6" x14ac:dyDescent="0.25">
      <c r="A738" s="17" t="s">
        <v>768</v>
      </c>
      <c r="B738" s="65" t="s">
        <v>1458</v>
      </c>
      <c r="C738" s="2" t="s">
        <v>1379</v>
      </c>
      <c r="D738" s="79"/>
      <c r="E738" s="2"/>
      <c r="F738" s="2"/>
    </row>
    <row r="739" spans="1:6" x14ac:dyDescent="0.25">
      <c r="A739" s="17"/>
      <c r="B739" s="65" t="s">
        <v>1460</v>
      </c>
      <c r="C739" s="2"/>
      <c r="D739" s="2"/>
      <c r="E739" s="2"/>
      <c r="F739" s="2"/>
    </row>
    <row r="740" spans="1:6" x14ac:dyDescent="0.25">
      <c r="A740" s="20"/>
      <c r="B740" s="65" t="s">
        <v>1460</v>
      </c>
      <c r="C740" s="2"/>
      <c r="D740" s="2"/>
      <c r="E740" s="2"/>
      <c r="F740" s="2"/>
    </row>
    <row r="741" spans="1:6" x14ac:dyDescent="0.25">
      <c r="A741" s="14"/>
      <c r="B741" s="65" t="s">
        <v>1460</v>
      </c>
      <c r="C741" s="2"/>
      <c r="D741" s="2"/>
      <c r="E741" s="2"/>
      <c r="F741" s="2"/>
    </row>
    <row r="742" spans="1:6" x14ac:dyDescent="0.25">
      <c r="A742" s="23" t="s">
        <v>742</v>
      </c>
      <c r="B742" s="65" t="s">
        <v>1466</v>
      </c>
      <c r="C742" s="2" t="s">
        <v>1357</v>
      </c>
      <c r="D742" s="80"/>
      <c r="E742" s="2"/>
      <c r="F742" s="79"/>
    </row>
    <row r="743" spans="1:6" x14ac:dyDescent="0.25">
      <c r="A743" s="17" t="s">
        <v>743</v>
      </c>
      <c r="B743" s="65" t="s">
        <v>1466</v>
      </c>
      <c r="C743" s="2" t="s">
        <v>1357</v>
      </c>
      <c r="D743" s="80"/>
      <c r="E743" s="2"/>
      <c r="F743" s="79"/>
    </row>
    <row r="744" spans="1:6" x14ac:dyDescent="0.25">
      <c r="A744" s="17" t="s">
        <v>740</v>
      </c>
      <c r="B744" s="65" t="s">
        <v>1461</v>
      </c>
      <c r="C744" s="2" t="s">
        <v>1357</v>
      </c>
      <c r="D744" s="80"/>
      <c r="E744" s="2"/>
      <c r="F744" s="79"/>
    </row>
    <row r="745" spans="1:6" x14ac:dyDescent="0.25">
      <c r="A745" s="17"/>
      <c r="B745" s="65" t="s">
        <v>1460</v>
      </c>
      <c r="C745" s="2"/>
      <c r="D745" s="2"/>
      <c r="E745" s="2"/>
      <c r="F745" s="2"/>
    </row>
    <row r="746" spans="1:6" x14ac:dyDescent="0.25">
      <c r="A746" s="17"/>
      <c r="B746" s="65" t="s">
        <v>1460</v>
      </c>
      <c r="C746" s="2"/>
      <c r="D746" s="2"/>
      <c r="E746" s="2"/>
      <c r="F746" s="2"/>
    </row>
    <row r="747" spans="1:6" x14ac:dyDescent="0.25">
      <c r="A747" s="17"/>
      <c r="B747" s="65" t="s">
        <v>1460</v>
      </c>
      <c r="C747" s="2"/>
      <c r="D747" s="2"/>
      <c r="E747" s="2"/>
      <c r="F747" s="2"/>
    </row>
    <row r="748" spans="1:6" x14ac:dyDescent="0.25">
      <c r="A748" s="17"/>
      <c r="B748" s="65" t="s">
        <v>1460</v>
      </c>
      <c r="C748" s="2"/>
      <c r="D748" s="2"/>
      <c r="E748" s="2"/>
      <c r="F748" s="2"/>
    </row>
    <row r="749" spans="1:6" x14ac:dyDescent="0.25">
      <c r="A749" s="20"/>
      <c r="B749" s="65" t="s">
        <v>1460</v>
      </c>
      <c r="C749" s="2"/>
      <c r="D749" s="2"/>
      <c r="E749" s="2"/>
      <c r="F749" s="2"/>
    </row>
    <row r="750" spans="1:6" x14ac:dyDescent="0.25">
      <c r="A750" s="14"/>
      <c r="B750" s="65" t="s">
        <v>1460</v>
      </c>
      <c r="C750" s="2"/>
      <c r="D750" s="2"/>
      <c r="E750" s="2"/>
      <c r="F750" s="2"/>
    </row>
    <row r="751" spans="1:6" x14ac:dyDescent="0.25">
      <c r="A751" s="23" t="s">
        <v>793</v>
      </c>
      <c r="B751" s="65" t="s">
        <v>1463</v>
      </c>
      <c r="C751" s="2" t="s">
        <v>1379</v>
      </c>
      <c r="D751" s="79"/>
      <c r="E751" s="2"/>
      <c r="F751" s="2"/>
    </row>
    <row r="752" spans="1:6" x14ac:dyDescent="0.25">
      <c r="A752" s="17" t="s">
        <v>790</v>
      </c>
      <c r="B752" s="65" t="s">
        <v>1463</v>
      </c>
      <c r="C752" s="2" t="s">
        <v>1379</v>
      </c>
      <c r="D752" s="79"/>
      <c r="E752" s="2"/>
      <c r="F752" s="2"/>
    </row>
    <row r="753" spans="1:6" x14ac:dyDescent="0.25">
      <c r="A753" s="17" t="s">
        <v>777</v>
      </c>
      <c r="B753" s="65" t="s">
        <v>1464</v>
      </c>
      <c r="C753" s="2" t="s">
        <v>1379</v>
      </c>
      <c r="D753" s="79"/>
      <c r="E753" s="2"/>
      <c r="F753" s="2"/>
    </row>
    <row r="754" spans="1:6" x14ac:dyDescent="0.25">
      <c r="A754" s="17" t="s">
        <v>807</v>
      </c>
      <c r="B754" s="65" t="s">
        <v>1465</v>
      </c>
      <c r="C754" s="2" t="s">
        <v>1379</v>
      </c>
      <c r="D754" s="79"/>
      <c r="E754" s="2"/>
      <c r="F754" s="2"/>
    </row>
    <row r="755" spans="1:6" x14ac:dyDescent="0.25">
      <c r="A755" s="17" t="s">
        <v>788</v>
      </c>
      <c r="B755" s="65" t="s">
        <v>1463</v>
      </c>
      <c r="C755" s="2" t="s">
        <v>1379</v>
      </c>
      <c r="D755" s="79"/>
      <c r="E755" s="2"/>
      <c r="F755" s="2"/>
    </row>
    <row r="756" spans="1:6" x14ac:dyDescent="0.25">
      <c r="A756" s="17" t="s">
        <v>775</v>
      </c>
      <c r="B756" s="65" t="s">
        <v>1464</v>
      </c>
      <c r="C756" s="2" t="s">
        <v>1379</v>
      </c>
      <c r="D756" s="79"/>
      <c r="E756" s="2"/>
      <c r="F756" s="2"/>
    </row>
    <row r="757" spans="1:6" x14ac:dyDescent="0.25">
      <c r="A757" s="17"/>
      <c r="B757" s="65" t="s">
        <v>1460</v>
      </c>
      <c r="C757" s="2"/>
      <c r="D757" s="2"/>
      <c r="E757" s="2"/>
      <c r="F757" s="2"/>
    </row>
    <row r="758" spans="1:6" x14ac:dyDescent="0.25">
      <c r="A758" s="20"/>
      <c r="B758" s="65" t="s">
        <v>1460</v>
      </c>
      <c r="C758" s="2"/>
      <c r="D758" s="2"/>
      <c r="E758" s="2"/>
      <c r="F758" s="2"/>
    </row>
    <row r="759" spans="1:6" x14ac:dyDescent="0.25">
      <c r="A759" s="14"/>
      <c r="B759" s="65" t="s">
        <v>1460</v>
      </c>
      <c r="C759" s="2"/>
      <c r="D759" s="2"/>
      <c r="E759" s="2"/>
      <c r="F759" s="2"/>
    </row>
    <row r="760" spans="1:6" x14ac:dyDescent="0.25">
      <c r="A760" s="23" t="s">
        <v>791</v>
      </c>
      <c r="B760" s="65" t="s">
        <v>1463</v>
      </c>
      <c r="C760" s="2" t="s">
        <v>1379</v>
      </c>
      <c r="D760" s="79"/>
      <c r="E760" s="2"/>
      <c r="F760" s="2"/>
    </row>
    <row r="761" spans="1:6" x14ac:dyDescent="0.25">
      <c r="A761" s="17" t="s">
        <v>778</v>
      </c>
      <c r="B761" s="65" t="s">
        <v>1464</v>
      </c>
      <c r="C761" s="2" t="s">
        <v>1379</v>
      </c>
      <c r="D761" s="79"/>
      <c r="E761" s="2"/>
      <c r="F761" s="2"/>
    </row>
    <row r="762" spans="1:6" x14ac:dyDescent="0.25">
      <c r="A762" s="17" t="s">
        <v>762</v>
      </c>
      <c r="B762" s="65" t="s">
        <v>1466</v>
      </c>
      <c r="C762" s="2" t="s">
        <v>1379</v>
      </c>
      <c r="D762" s="79"/>
      <c r="E762" s="2"/>
      <c r="F762" s="80"/>
    </row>
    <row r="763" spans="1:6" x14ac:dyDescent="0.25">
      <c r="A763" s="17" t="s">
        <v>806</v>
      </c>
      <c r="B763" s="65" t="s">
        <v>1465</v>
      </c>
      <c r="C763" s="2" t="s">
        <v>1379</v>
      </c>
      <c r="D763" s="79"/>
      <c r="E763" s="2"/>
      <c r="F763" s="2"/>
    </row>
    <row r="764" spans="1:6" x14ac:dyDescent="0.25">
      <c r="A764" s="17" t="s">
        <v>792</v>
      </c>
      <c r="B764" s="65" t="s">
        <v>1463</v>
      </c>
      <c r="C764" s="2" t="s">
        <v>1379</v>
      </c>
      <c r="D764" s="79"/>
      <c r="E764" s="2"/>
      <c r="F764" s="2"/>
    </row>
    <row r="765" spans="1:6" x14ac:dyDescent="0.25">
      <c r="A765" s="17" t="s">
        <v>776</v>
      </c>
      <c r="B765" s="65" t="s">
        <v>1464</v>
      </c>
      <c r="C765" s="2" t="s">
        <v>1379</v>
      </c>
      <c r="D765" s="79"/>
      <c r="E765" s="2"/>
      <c r="F765" s="2"/>
    </row>
    <row r="766" spans="1:6" x14ac:dyDescent="0.25">
      <c r="A766" s="23" t="s">
        <v>760</v>
      </c>
      <c r="B766" s="65" t="s">
        <v>1466</v>
      </c>
      <c r="C766" s="2" t="s">
        <v>1357</v>
      </c>
      <c r="D766" s="80"/>
      <c r="E766" s="2"/>
      <c r="F766" s="79"/>
    </row>
    <row r="767" spans="1:6" x14ac:dyDescent="0.25">
      <c r="A767" s="17" t="s">
        <v>761</v>
      </c>
      <c r="B767" s="65" t="s">
        <v>1466</v>
      </c>
      <c r="C767" s="2" t="s">
        <v>1357</v>
      </c>
      <c r="D767" s="80"/>
      <c r="E767" s="2"/>
      <c r="F767" s="79"/>
    </row>
    <row r="769" spans="1:8" x14ac:dyDescent="0.25">
      <c r="H769" t="s">
        <v>1467</v>
      </c>
    </row>
    <row r="770" spans="1:8" x14ac:dyDescent="0.25">
      <c r="A770" s="54" t="s">
        <v>725</v>
      </c>
      <c r="B770" s="65" t="s">
        <v>1468</v>
      </c>
      <c r="C770" s="14" t="s">
        <v>1379</v>
      </c>
      <c r="D770" s="78"/>
    </row>
    <row r="771" spans="1:8" x14ac:dyDescent="0.25">
      <c r="A771" s="30" t="s">
        <v>1255</v>
      </c>
      <c r="B771" s="65" t="s">
        <v>1468</v>
      </c>
      <c r="C771" s="2" t="s">
        <v>1379</v>
      </c>
      <c r="D771" s="79"/>
      <c r="E771" s="2"/>
      <c r="F771" s="2"/>
    </row>
    <row r="772" spans="1:8" x14ac:dyDescent="0.25">
      <c r="A772" s="55" t="s">
        <v>721</v>
      </c>
      <c r="B772" s="65" t="s">
        <v>1469</v>
      </c>
      <c r="C772" s="2" t="s">
        <v>1379</v>
      </c>
      <c r="D772" s="79"/>
      <c r="E772" s="2"/>
      <c r="F772" s="2"/>
    </row>
    <row r="773" spans="1:8" x14ac:dyDescent="0.25">
      <c r="A773" s="30" t="s">
        <v>1248</v>
      </c>
      <c r="B773" s="65" t="s">
        <v>1469</v>
      </c>
      <c r="C773" s="2" t="s">
        <v>1379</v>
      </c>
      <c r="D773" s="79"/>
      <c r="E773" s="2"/>
      <c r="F773" s="2"/>
    </row>
    <row r="774" spans="1:8" x14ac:dyDescent="0.25">
      <c r="A774" s="55" t="s">
        <v>691</v>
      </c>
      <c r="B774" s="65" t="s">
        <v>1470</v>
      </c>
      <c r="C774" s="2" t="s">
        <v>1379</v>
      </c>
      <c r="D774" s="79"/>
      <c r="E774" s="2"/>
      <c r="F774" s="2"/>
    </row>
    <row r="775" spans="1:8" x14ac:dyDescent="0.25">
      <c r="A775" s="55" t="s">
        <v>723</v>
      </c>
      <c r="B775" s="65" t="s">
        <v>1468</v>
      </c>
      <c r="C775" s="2" t="s">
        <v>1379</v>
      </c>
      <c r="D775" s="79"/>
      <c r="E775" s="2"/>
      <c r="F775" s="2"/>
    </row>
    <row r="776" spans="1:8" x14ac:dyDescent="0.25">
      <c r="A776" s="30" t="s">
        <v>1253</v>
      </c>
      <c r="B776" s="65" t="s">
        <v>1468</v>
      </c>
      <c r="C776" s="2" t="s">
        <v>1379</v>
      </c>
      <c r="D776" s="79"/>
      <c r="E776" s="2"/>
      <c r="F776" s="2"/>
    </row>
    <row r="777" spans="1:8" x14ac:dyDescent="0.25">
      <c r="A777" s="55" t="s">
        <v>707</v>
      </c>
      <c r="B777" s="65" t="s">
        <v>1471</v>
      </c>
      <c r="C777" s="2" t="s">
        <v>1379</v>
      </c>
      <c r="D777" s="79"/>
      <c r="E777" s="2"/>
      <c r="F777" s="2"/>
    </row>
    <row r="778" spans="1:8" x14ac:dyDescent="0.25">
      <c r="A778" s="55" t="s">
        <v>689</v>
      </c>
      <c r="B778" s="65" t="s">
        <v>1470</v>
      </c>
      <c r="C778" s="2" t="s">
        <v>1379</v>
      </c>
      <c r="D778" s="79"/>
      <c r="E778" s="2"/>
      <c r="F778" s="2"/>
    </row>
    <row r="779" spans="1:8" x14ac:dyDescent="0.25">
      <c r="A779" s="55" t="s">
        <v>726</v>
      </c>
      <c r="B779" s="65" t="s">
        <v>1468</v>
      </c>
      <c r="C779" s="2" t="s">
        <v>1379</v>
      </c>
      <c r="D779" s="79"/>
      <c r="E779" s="2"/>
      <c r="F779" s="2"/>
    </row>
    <row r="780" spans="1:8" x14ac:dyDescent="0.25">
      <c r="A780" s="30" t="s">
        <v>1254</v>
      </c>
      <c r="B780" s="65" t="s">
        <v>1468</v>
      </c>
      <c r="C780" s="2" t="s">
        <v>1379</v>
      </c>
      <c r="D780" s="79"/>
      <c r="E780" s="2"/>
      <c r="F780" s="2"/>
    </row>
    <row r="781" spans="1:8" x14ac:dyDescent="0.25">
      <c r="A781" s="55" t="s">
        <v>724</v>
      </c>
      <c r="B781" s="65" t="s">
        <v>1468</v>
      </c>
      <c r="C781" s="2" t="s">
        <v>1379</v>
      </c>
      <c r="D781" s="79"/>
      <c r="E781" s="2"/>
      <c r="F781" s="2"/>
    </row>
    <row r="782" spans="1:8" x14ac:dyDescent="0.25">
      <c r="A782" s="31" t="s">
        <v>1252</v>
      </c>
      <c r="B782" s="65" t="s">
        <v>1468</v>
      </c>
      <c r="C782" s="2" t="s">
        <v>1379</v>
      </c>
      <c r="D782" s="79"/>
      <c r="E782" s="2"/>
      <c r="F782" s="2"/>
    </row>
    <row r="783" spans="1:8" x14ac:dyDescent="0.25">
      <c r="A783" s="24"/>
      <c r="B783" s="65" t="s">
        <v>1460</v>
      </c>
      <c r="C783" s="2"/>
      <c r="D783" s="2"/>
      <c r="E783" s="2"/>
      <c r="F783" s="2"/>
    </row>
    <row r="784" spans="1:8" x14ac:dyDescent="0.25">
      <c r="A784" s="54" t="s">
        <v>722</v>
      </c>
      <c r="B784" s="65" t="s">
        <v>1469</v>
      </c>
      <c r="C784" s="2" t="s">
        <v>1379</v>
      </c>
      <c r="D784" s="79"/>
      <c r="E784" s="2"/>
      <c r="F784" s="2"/>
    </row>
    <row r="785" spans="1:6" x14ac:dyDescent="0.25">
      <c r="A785" s="30" t="s">
        <v>1251</v>
      </c>
      <c r="B785" s="65" t="s">
        <v>1469</v>
      </c>
      <c r="C785" s="2" t="s">
        <v>1379</v>
      </c>
      <c r="D785" s="79"/>
      <c r="E785" s="2"/>
      <c r="F785" s="2"/>
    </row>
    <row r="786" spans="1:6" x14ac:dyDescent="0.25">
      <c r="A786" s="55" t="s">
        <v>692</v>
      </c>
      <c r="B786" s="65" t="s">
        <v>1470</v>
      </c>
      <c r="C786" s="2" t="s">
        <v>1379</v>
      </c>
      <c r="D786" s="79"/>
      <c r="E786" s="2"/>
      <c r="F786" s="2"/>
    </row>
    <row r="787" spans="1:6" x14ac:dyDescent="0.25">
      <c r="A787" s="55" t="s">
        <v>677</v>
      </c>
      <c r="B787" s="65" t="s">
        <v>1472</v>
      </c>
      <c r="C787" s="2" t="s">
        <v>1379</v>
      </c>
      <c r="D787" s="79"/>
      <c r="E787" s="2"/>
      <c r="F787" s="80"/>
    </row>
    <row r="788" spans="1:6" x14ac:dyDescent="0.25">
      <c r="A788" s="55" t="s">
        <v>727</v>
      </c>
      <c r="B788" s="65" t="s">
        <v>1473</v>
      </c>
      <c r="C788" s="2" t="s">
        <v>1379</v>
      </c>
      <c r="D788" s="79"/>
      <c r="E788" s="2"/>
      <c r="F788" s="2"/>
    </row>
    <row r="789" spans="1:6" x14ac:dyDescent="0.25">
      <c r="A789" s="30" t="s">
        <v>1257</v>
      </c>
      <c r="B789" s="65" t="s">
        <v>1473</v>
      </c>
      <c r="C789" s="2" t="s">
        <v>1379</v>
      </c>
      <c r="D789" s="79"/>
      <c r="E789" s="2"/>
      <c r="F789" s="2"/>
    </row>
    <row r="790" spans="1:6" x14ac:dyDescent="0.25">
      <c r="A790" s="55" t="s">
        <v>492</v>
      </c>
      <c r="B790" s="65" t="s">
        <v>1471</v>
      </c>
      <c r="C790" s="2" t="s">
        <v>1379</v>
      </c>
      <c r="D790" s="79"/>
      <c r="E790" s="2"/>
      <c r="F790" s="2"/>
    </row>
    <row r="791" spans="1:6" x14ac:dyDescent="0.25">
      <c r="A791" s="55" t="s">
        <v>690</v>
      </c>
      <c r="B791" s="65" t="s">
        <v>1470</v>
      </c>
      <c r="C791" s="2" t="s">
        <v>1379</v>
      </c>
      <c r="D791" s="79"/>
      <c r="E791" s="2"/>
      <c r="F791" s="2"/>
    </row>
    <row r="792" spans="1:6" x14ac:dyDescent="0.25">
      <c r="A792" s="55" t="s">
        <v>720</v>
      </c>
      <c r="B792" s="65" t="s">
        <v>1469</v>
      </c>
      <c r="C792" s="2" t="s">
        <v>1379</v>
      </c>
      <c r="D792" s="79"/>
      <c r="E792" s="2"/>
      <c r="F792" s="2"/>
    </row>
    <row r="793" spans="1:6" x14ac:dyDescent="0.25">
      <c r="A793" s="30" t="s">
        <v>1249</v>
      </c>
      <c r="B793" s="65" t="s">
        <v>1469</v>
      </c>
      <c r="C793" s="2" t="s">
        <v>1379</v>
      </c>
      <c r="D793" s="79"/>
      <c r="E793" s="2"/>
      <c r="F793" s="2"/>
    </row>
    <row r="794" spans="1:6" x14ac:dyDescent="0.25">
      <c r="A794" s="55" t="s">
        <v>728</v>
      </c>
      <c r="B794" s="65" t="s">
        <v>1473</v>
      </c>
      <c r="C794" s="2" t="s">
        <v>1379</v>
      </c>
      <c r="D794" s="79"/>
      <c r="E794" s="2"/>
      <c r="F794" s="2"/>
    </row>
    <row r="795" spans="1:6" x14ac:dyDescent="0.25">
      <c r="A795" s="31" t="s">
        <v>1256</v>
      </c>
      <c r="B795" s="65" t="s">
        <v>1473</v>
      </c>
      <c r="C795" s="2" t="s">
        <v>1379</v>
      </c>
      <c r="D795" s="79"/>
      <c r="E795" s="2"/>
      <c r="F795" s="2"/>
    </row>
    <row r="796" spans="1:6" x14ac:dyDescent="0.25">
      <c r="A796" s="24"/>
      <c r="B796" s="65" t="s">
        <v>1460</v>
      </c>
      <c r="C796" s="2"/>
      <c r="D796" s="2"/>
      <c r="E796" s="2"/>
      <c r="F796" s="2"/>
    </row>
    <row r="797" spans="1:6" x14ac:dyDescent="0.25">
      <c r="A797" s="54" t="s">
        <v>705</v>
      </c>
      <c r="B797" s="65" t="s">
        <v>1471</v>
      </c>
      <c r="C797" s="2" t="s">
        <v>1379</v>
      </c>
      <c r="D797" s="79"/>
      <c r="E797" s="2"/>
      <c r="F797" s="2"/>
    </row>
    <row r="798" spans="1:6" x14ac:dyDescent="0.25">
      <c r="A798" s="55" t="s">
        <v>695</v>
      </c>
      <c r="B798" s="65" t="s">
        <v>1470</v>
      </c>
      <c r="C798" s="2" t="s">
        <v>1379</v>
      </c>
      <c r="D798" s="79"/>
      <c r="E798" s="2"/>
      <c r="F798" s="2"/>
    </row>
    <row r="799" spans="1:6" x14ac:dyDescent="0.25">
      <c r="A799" s="55"/>
      <c r="B799" s="65" t="s">
        <v>1460</v>
      </c>
      <c r="C799" s="2"/>
      <c r="D799" s="79"/>
      <c r="E799" s="2"/>
      <c r="F799" s="2"/>
    </row>
    <row r="800" spans="1:6" x14ac:dyDescent="0.25">
      <c r="A800" s="55" t="s">
        <v>729</v>
      </c>
      <c r="B800" s="65" t="s">
        <v>1473</v>
      </c>
      <c r="C800" s="2" t="s">
        <v>1379</v>
      </c>
      <c r="D800" s="79"/>
      <c r="E800" s="2"/>
      <c r="F800" s="2"/>
    </row>
    <row r="801" spans="1:6" x14ac:dyDescent="0.25">
      <c r="A801" s="55" t="s">
        <v>706</v>
      </c>
      <c r="B801" s="65" t="s">
        <v>1471</v>
      </c>
      <c r="C801" s="2" t="s">
        <v>1379</v>
      </c>
      <c r="D801" s="79"/>
      <c r="E801" s="2"/>
      <c r="F801" s="2"/>
    </row>
    <row r="802" spans="1:6" x14ac:dyDescent="0.25">
      <c r="A802" s="55" t="s">
        <v>693</v>
      </c>
      <c r="B802" s="65" t="s">
        <v>1470</v>
      </c>
      <c r="C802" s="2" t="s">
        <v>1379</v>
      </c>
      <c r="D802" s="79"/>
      <c r="E802" s="2"/>
      <c r="F802" s="2"/>
    </row>
    <row r="803" spans="1:6" x14ac:dyDescent="0.25">
      <c r="A803" s="55" t="s">
        <v>808</v>
      </c>
      <c r="B803" s="65" t="s">
        <v>1469</v>
      </c>
      <c r="C803" s="2" t="s">
        <v>1379</v>
      </c>
      <c r="D803" s="79"/>
      <c r="E803" s="2"/>
      <c r="F803" s="2"/>
    </row>
    <row r="804" spans="1:6" x14ac:dyDescent="0.25">
      <c r="A804" s="30" t="s">
        <v>1250</v>
      </c>
      <c r="B804" s="65" t="s">
        <v>1469</v>
      </c>
      <c r="C804" s="2" t="s">
        <v>1379</v>
      </c>
      <c r="D804" s="79"/>
      <c r="E804" s="2"/>
      <c r="F804" s="2"/>
    </row>
    <row r="805" spans="1:6" x14ac:dyDescent="0.25">
      <c r="A805" s="52"/>
      <c r="B805" s="65" t="s">
        <v>1460</v>
      </c>
      <c r="C805" s="2"/>
      <c r="D805" s="2"/>
      <c r="E805" s="2"/>
      <c r="F805" s="2"/>
    </row>
    <row r="806" spans="1:6" x14ac:dyDescent="0.25">
      <c r="A806" s="24"/>
      <c r="B806" s="65" t="s">
        <v>1460</v>
      </c>
      <c r="C806" s="2"/>
      <c r="D806" s="2"/>
      <c r="E806" s="2"/>
      <c r="F806" s="2"/>
    </row>
    <row r="807" spans="1:6" x14ac:dyDescent="0.25">
      <c r="A807" s="54" t="s">
        <v>675</v>
      </c>
      <c r="B807" s="65" t="s">
        <v>1472</v>
      </c>
      <c r="C807" s="2" t="s">
        <v>1357</v>
      </c>
      <c r="D807" s="80"/>
      <c r="E807" s="2"/>
      <c r="F807" s="79"/>
    </row>
    <row r="808" spans="1:6" x14ac:dyDescent="0.25">
      <c r="A808" s="55" t="s">
        <v>676</v>
      </c>
      <c r="B808" s="65" t="s">
        <v>1472</v>
      </c>
      <c r="C808" s="2" t="s">
        <v>1357</v>
      </c>
      <c r="D808" s="80"/>
      <c r="E808" s="2"/>
      <c r="F808" s="79"/>
    </row>
    <row r="809" spans="1:6" x14ac:dyDescent="0.25">
      <c r="A809" s="55" t="s">
        <v>679</v>
      </c>
      <c r="B809" s="65" t="s">
        <v>1472</v>
      </c>
      <c r="C809" s="2" t="s">
        <v>1357</v>
      </c>
      <c r="D809" s="80"/>
      <c r="E809" s="2"/>
      <c r="F809" s="79"/>
    </row>
    <row r="810" spans="1:6" x14ac:dyDescent="0.25">
      <c r="A810" s="55" t="s">
        <v>678</v>
      </c>
      <c r="B810" s="65" t="s">
        <v>1472</v>
      </c>
      <c r="C810" s="2" t="s">
        <v>1357</v>
      </c>
      <c r="D810" s="80"/>
      <c r="E810" s="2"/>
      <c r="F810" s="79"/>
    </row>
    <row r="811" spans="1:6" x14ac:dyDescent="0.25">
      <c r="A811" s="55" t="s">
        <v>681</v>
      </c>
      <c r="B811" s="65" t="s">
        <v>1472</v>
      </c>
      <c r="C811" s="2" t="s">
        <v>1357</v>
      </c>
      <c r="D811" s="80"/>
      <c r="E811" s="2"/>
      <c r="F811" s="79"/>
    </row>
    <row r="812" spans="1:6" x14ac:dyDescent="0.25">
      <c r="A812" s="55"/>
      <c r="B812" s="65" t="s">
        <v>1460</v>
      </c>
      <c r="C812" s="2"/>
      <c r="D812" s="2"/>
      <c r="E812" s="2"/>
      <c r="F812" s="2"/>
    </row>
    <row r="813" spans="1:6" x14ac:dyDescent="0.25">
      <c r="A813" s="55"/>
      <c r="B813" s="65" t="s">
        <v>1460</v>
      </c>
      <c r="C813" s="2"/>
      <c r="D813" s="2"/>
      <c r="E813" s="2"/>
      <c r="F813" s="2"/>
    </row>
    <row r="814" spans="1:6" x14ac:dyDescent="0.25">
      <c r="A814" s="52"/>
      <c r="B814" s="65" t="s">
        <v>1460</v>
      </c>
      <c r="C814" s="2"/>
      <c r="D814" s="2"/>
      <c r="E814" s="2"/>
      <c r="F814" s="2"/>
    </row>
    <row r="815" spans="1:6" x14ac:dyDescent="0.25">
      <c r="A815" s="24"/>
      <c r="B815" s="65" t="s">
        <v>1460</v>
      </c>
      <c r="C815" s="2"/>
      <c r="D815" s="2"/>
      <c r="E815" s="2"/>
      <c r="F815" s="2"/>
    </row>
    <row r="816" spans="1:6" x14ac:dyDescent="0.25">
      <c r="A816" s="54" t="s">
        <v>715</v>
      </c>
      <c r="B816" s="65" t="s">
        <v>1474</v>
      </c>
      <c r="C816" s="2" t="s">
        <v>1379</v>
      </c>
      <c r="D816" s="79"/>
      <c r="E816" s="2"/>
      <c r="F816" s="2"/>
    </row>
    <row r="817" spans="1:6" x14ac:dyDescent="0.25">
      <c r="A817" s="55" t="s">
        <v>712</v>
      </c>
      <c r="B817" s="65" t="s">
        <v>1474</v>
      </c>
      <c r="C817" s="2" t="s">
        <v>1379</v>
      </c>
      <c r="D817" s="79"/>
      <c r="E817" s="2"/>
      <c r="F817" s="2"/>
    </row>
    <row r="818" spans="1:6" x14ac:dyDescent="0.25">
      <c r="A818" s="55" t="s">
        <v>699</v>
      </c>
      <c r="B818" s="65" t="s">
        <v>1475</v>
      </c>
      <c r="C818" s="2" t="s">
        <v>1379</v>
      </c>
      <c r="D818" s="79"/>
      <c r="E818" s="2"/>
      <c r="F818" s="2"/>
    </row>
    <row r="819" spans="1:6" x14ac:dyDescent="0.25">
      <c r="A819" s="55" t="s">
        <v>732</v>
      </c>
      <c r="B819" s="65" t="s">
        <v>1476</v>
      </c>
      <c r="C819" s="2" t="s">
        <v>1379</v>
      </c>
      <c r="D819" s="79"/>
      <c r="E819" s="2"/>
      <c r="F819" s="2"/>
    </row>
    <row r="820" spans="1:6" x14ac:dyDescent="0.25">
      <c r="A820" s="55" t="s">
        <v>711</v>
      </c>
      <c r="B820" s="65" t="s">
        <v>1471</v>
      </c>
      <c r="C820" s="2" t="s">
        <v>1379</v>
      </c>
      <c r="D820" s="79"/>
      <c r="E820" s="2"/>
      <c r="F820" s="2"/>
    </row>
    <row r="821" spans="1:6" x14ac:dyDescent="0.25">
      <c r="A821" s="55" t="s">
        <v>697</v>
      </c>
      <c r="B821" s="65" t="s">
        <v>1475</v>
      </c>
      <c r="C821" s="2" t="s">
        <v>1379</v>
      </c>
      <c r="D821" s="79"/>
      <c r="E821" s="2"/>
      <c r="F821" s="2"/>
    </row>
    <row r="822" spans="1:6" x14ac:dyDescent="0.25">
      <c r="A822" s="55"/>
      <c r="B822" s="65" t="s">
        <v>1460</v>
      </c>
      <c r="C822" s="2"/>
      <c r="D822" s="2"/>
      <c r="E822" s="2"/>
      <c r="F822" s="2"/>
    </row>
    <row r="823" spans="1:6" x14ac:dyDescent="0.25">
      <c r="A823" s="52"/>
      <c r="B823" s="65" t="s">
        <v>1460</v>
      </c>
      <c r="C823" s="2"/>
      <c r="D823" s="2"/>
      <c r="E823" s="2"/>
      <c r="F823" s="2"/>
    </row>
    <row r="824" spans="1:6" x14ac:dyDescent="0.25">
      <c r="A824" s="24"/>
      <c r="B824" s="65" t="s">
        <v>1460</v>
      </c>
      <c r="C824" s="2"/>
      <c r="D824" s="2"/>
      <c r="E824" s="2"/>
      <c r="F824" s="2"/>
    </row>
    <row r="825" spans="1:6" x14ac:dyDescent="0.25">
      <c r="A825" s="54" t="s">
        <v>713</v>
      </c>
      <c r="B825" s="65" t="s">
        <v>1474</v>
      </c>
      <c r="C825" s="2" t="s">
        <v>1379</v>
      </c>
      <c r="D825" s="79"/>
      <c r="E825" s="2"/>
      <c r="F825" s="2"/>
    </row>
    <row r="826" spans="1:6" x14ac:dyDescent="0.25">
      <c r="A826" s="55" t="s">
        <v>700</v>
      </c>
      <c r="B826" s="65" t="s">
        <v>1475</v>
      </c>
      <c r="C826" s="2" t="s">
        <v>1379</v>
      </c>
      <c r="D826" s="79"/>
      <c r="E826" s="2"/>
      <c r="F826" s="2"/>
    </row>
    <row r="827" spans="1:6" x14ac:dyDescent="0.25">
      <c r="A827" s="55" t="s">
        <v>684</v>
      </c>
      <c r="B827" s="65" t="s">
        <v>1477</v>
      </c>
      <c r="C827" s="2" t="s">
        <v>1379</v>
      </c>
      <c r="D827" s="79"/>
      <c r="E827" s="2"/>
      <c r="F827" s="80"/>
    </row>
    <row r="828" spans="1:6" x14ac:dyDescent="0.25">
      <c r="A828" s="55" t="s">
        <v>730</v>
      </c>
      <c r="B828" s="65" t="s">
        <v>1476</v>
      </c>
      <c r="C828" s="2" t="s">
        <v>1379</v>
      </c>
      <c r="D828" s="79"/>
      <c r="E828" s="2"/>
      <c r="F828" s="2"/>
    </row>
    <row r="829" spans="1:6" x14ac:dyDescent="0.25">
      <c r="A829" s="55" t="s">
        <v>710</v>
      </c>
      <c r="B829" s="65" t="s">
        <v>1471</v>
      </c>
      <c r="C829" s="2" t="s">
        <v>1379</v>
      </c>
      <c r="D829" s="79"/>
      <c r="E829" s="2"/>
      <c r="F829" s="2"/>
    </row>
    <row r="830" spans="1:6" x14ac:dyDescent="0.25">
      <c r="A830" s="55" t="s">
        <v>698</v>
      </c>
      <c r="B830" s="65" t="s">
        <v>1475</v>
      </c>
      <c r="C830" s="2" t="s">
        <v>1379</v>
      </c>
      <c r="D830" s="79"/>
      <c r="E830" s="2"/>
      <c r="F830" s="2"/>
    </row>
    <row r="831" spans="1:6" x14ac:dyDescent="0.25">
      <c r="A831" s="55"/>
      <c r="B831" s="65" t="s">
        <v>1460</v>
      </c>
      <c r="C831" s="2"/>
      <c r="D831" s="2"/>
      <c r="E831" s="2"/>
      <c r="F831" s="2"/>
    </row>
    <row r="832" spans="1:6" x14ac:dyDescent="0.25">
      <c r="A832" s="52"/>
      <c r="B832" s="65" t="s">
        <v>1460</v>
      </c>
      <c r="C832" s="2"/>
      <c r="D832" s="2"/>
      <c r="E832" s="2"/>
      <c r="F832" s="2"/>
    </row>
    <row r="833" spans="1:6" x14ac:dyDescent="0.25">
      <c r="A833" s="24"/>
      <c r="B833" s="65" t="s">
        <v>1460</v>
      </c>
      <c r="C833" s="2"/>
      <c r="D833" s="2"/>
      <c r="E833" s="2"/>
      <c r="F833" s="2"/>
    </row>
    <row r="834" spans="1:6" x14ac:dyDescent="0.25">
      <c r="A834" s="54" t="s">
        <v>708</v>
      </c>
      <c r="B834" s="65" t="s">
        <v>1471</v>
      </c>
      <c r="C834" s="2" t="s">
        <v>1379</v>
      </c>
      <c r="D834" s="79"/>
      <c r="E834" s="2"/>
      <c r="F834" s="2"/>
    </row>
    <row r="835" spans="1:6" x14ac:dyDescent="0.25">
      <c r="A835" s="55" t="s">
        <v>696</v>
      </c>
      <c r="B835" s="65" t="s">
        <v>1470</v>
      </c>
      <c r="C835" s="2" t="s">
        <v>1379</v>
      </c>
      <c r="D835" s="79"/>
      <c r="E835" s="2"/>
      <c r="F835" s="2"/>
    </row>
    <row r="836" spans="1:6" x14ac:dyDescent="0.25">
      <c r="A836" s="55"/>
      <c r="B836" s="65" t="s">
        <v>1460</v>
      </c>
      <c r="C836" s="2"/>
      <c r="D836" s="79"/>
      <c r="E836" s="2"/>
      <c r="F836" s="2"/>
    </row>
    <row r="837" spans="1:6" x14ac:dyDescent="0.25">
      <c r="A837" s="55" t="s">
        <v>731</v>
      </c>
      <c r="B837" s="65" t="s">
        <v>1476</v>
      </c>
      <c r="C837" s="2" t="s">
        <v>1379</v>
      </c>
      <c r="D837" s="79"/>
      <c r="E837" s="2"/>
      <c r="F837" s="2"/>
    </row>
    <row r="838" spans="1:6" x14ac:dyDescent="0.25">
      <c r="A838" s="55" t="s">
        <v>709</v>
      </c>
      <c r="B838" s="65" t="s">
        <v>1471</v>
      </c>
      <c r="C838" s="2" t="s">
        <v>1379</v>
      </c>
      <c r="D838" s="79"/>
      <c r="E838" s="2"/>
      <c r="F838" s="2"/>
    </row>
    <row r="839" spans="1:6" x14ac:dyDescent="0.25">
      <c r="A839" s="55" t="s">
        <v>694</v>
      </c>
      <c r="B839" s="65" t="s">
        <v>1470</v>
      </c>
      <c r="C839" s="2" t="s">
        <v>1379</v>
      </c>
      <c r="D839" s="79"/>
      <c r="E839" s="2"/>
      <c r="F839" s="2"/>
    </row>
    <row r="840" spans="1:6" x14ac:dyDescent="0.25">
      <c r="A840" s="55"/>
      <c r="B840" s="65" t="s">
        <v>1460</v>
      </c>
      <c r="C840" s="2"/>
      <c r="D840" s="2"/>
      <c r="E840" s="2"/>
      <c r="F840" s="2"/>
    </row>
    <row r="841" spans="1:6" x14ac:dyDescent="0.25">
      <c r="A841" s="52"/>
      <c r="B841" s="65" t="s">
        <v>1460</v>
      </c>
      <c r="C841" s="2"/>
      <c r="D841" s="2"/>
      <c r="E841" s="2"/>
      <c r="F841" s="2"/>
    </row>
    <row r="842" spans="1:6" x14ac:dyDescent="0.25">
      <c r="A842" s="24"/>
      <c r="B842" s="65" t="s">
        <v>1460</v>
      </c>
      <c r="C842" s="2"/>
      <c r="D842" s="2"/>
      <c r="E842" s="2"/>
      <c r="F842" s="2"/>
    </row>
    <row r="843" spans="1:6" x14ac:dyDescent="0.25">
      <c r="A843" s="54" t="s">
        <v>682</v>
      </c>
      <c r="B843" s="65" t="s">
        <v>1477</v>
      </c>
      <c r="C843" s="2" t="s">
        <v>1357</v>
      </c>
      <c r="D843" s="80"/>
      <c r="E843" s="2"/>
      <c r="F843" s="79"/>
    </row>
    <row r="844" spans="1:6" x14ac:dyDescent="0.25">
      <c r="A844" s="55" t="s">
        <v>683</v>
      </c>
      <c r="B844" s="65" t="s">
        <v>1477</v>
      </c>
      <c r="C844" s="2" t="s">
        <v>1357</v>
      </c>
      <c r="D844" s="80"/>
      <c r="E844" s="2"/>
      <c r="F844" s="79"/>
    </row>
    <row r="845" spans="1:6" x14ac:dyDescent="0.25">
      <c r="A845" s="55" t="s">
        <v>680</v>
      </c>
      <c r="B845" s="65" t="s">
        <v>1472</v>
      </c>
      <c r="C845" s="2" t="s">
        <v>1357</v>
      </c>
      <c r="D845" s="80"/>
      <c r="E845" s="2"/>
      <c r="F845" s="79"/>
    </row>
    <row r="846" spans="1:6" x14ac:dyDescent="0.25">
      <c r="A846" s="55" t="s">
        <v>685</v>
      </c>
      <c r="B846" s="65" t="s">
        <v>1477</v>
      </c>
      <c r="C846" s="2" t="s">
        <v>1357</v>
      </c>
      <c r="D846" s="80"/>
      <c r="E846" s="2"/>
      <c r="F846" s="79"/>
    </row>
    <row r="847" spans="1:6" x14ac:dyDescent="0.25">
      <c r="A847" s="55"/>
      <c r="B847" s="65" t="s">
        <v>1460</v>
      </c>
      <c r="C847" s="2"/>
      <c r="D847" s="2"/>
      <c r="E847" s="2"/>
      <c r="F847" s="2"/>
    </row>
    <row r="848" spans="1:6" x14ac:dyDescent="0.25">
      <c r="A848" s="55"/>
      <c r="B848" s="65" t="s">
        <v>1460</v>
      </c>
      <c r="C848" s="2"/>
      <c r="D848" s="2"/>
      <c r="E848" s="2"/>
      <c r="F848" s="2"/>
    </row>
    <row r="849" spans="1:6" x14ac:dyDescent="0.25">
      <c r="A849" s="55"/>
      <c r="B849" s="65" t="s">
        <v>1460</v>
      </c>
      <c r="C849" s="2"/>
      <c r="D849" s="2"/>
      <c r="E849" s="2"/>
      <c r="F849" s="2"/>
    </row>
    <row r="850" spans="1:6" x14ac:dyDescent="0.25">
      <c r="A850" s="52"/>
      <c r="B850" s="65" t="s">
        <v>1460</v>
      </c>
      <c r="C850" s="2"/>
      <c r="D850" s="2"/>
      <c r="E850" s="2"/>
      <c r="F850" s="2"/>
    </row>
    <row r="851" spans="1:6" x14ac:dyDescent="0.25">
      <c r="A851" s="24"/>
      <c r="B851" s="65" t="s">
        <v>1460</v>
      </c>
      <c r="C851" s="2"/>
      <c r="D851" s="2"/>
      <c r="E851" s="2"/>
      <c r="F851" s="2"/>
    </row>
    <row r="852" spans="1:6" x14ac:dyDescent="0.25">
      <c r="A852" s="54" t="s">
        <v>716</v>
      </c>
      <c r="B852" s="65" t="s">
        <v>1474</v>
      </c>
      <c r="C852" s="2" t="s">
        <v>1379</v>
      </c>
      <c r="D852" s="79"/>
      <c r="E852" s="2"/>
      <c r="F852" s="2"/>
    </row>
    <row r="853" spans="1:6" x14ac:dyDescent="0.25">
      <c r="A853" s="55" t="s">
        <v>719</v>
      </c>
      <c r="B853" s="65" t="s">
        <v>1474</v>
      </c>
      <c r="C853" s="2" t="s">
        <v>1379</v>
      </c>
      <c r="D853" s="79"/>
      <c r="E853" s="2"/>
      <c r="F853" s="2"/>
    </row>
    <row r="854" spans="1:6" x14ac:dyDescent="0.25">
      <c r="A854" s="55" t="s">
        <v>703</v>
      </c>
      <c r="B854" s="65" t="s">
        <v>1475</v>
      </c>
      <c r="C854" s="2" t="s">
        <v>1379</v>
      </c>
      <c r="D854" s="79"/>
      <c r="E854" s="2"/>
      <c r="F854" s="2"/>
    </row>
    <row r="855" spans="1:6" x14ac:dyDescent="0.25">
      <c r="A855" s="55" t="s">
        <v>734</v>
      </c>
      <c r="B855" s="65" t="s">
        <v>1476</v>
      </c>
      <c r="C855" s="2" t="s">
        <v>1379</v>
      </c>
      <c r="D855" s="79"/>
      <c r="E855" s="2"/>
      <c r="F855" s="2"/>
    </row>
    <row r="856" spans="1:6" x14ac:dyDescent="0.25">
      <c r="A856" s="55" t="s">
        <v>714</v>
      </c>
      <c r="B856" s="65" t="s">
        <v>1474</v>
      </c>
      <c r="C856" s="2" t="s">
        <v>1379</v>
      </c>
      <c r="D856" s="79"/>
      <c r="E856" s="2"/>
      <c r="F856" s="2"/>
    </row>
    <row r="857" spans="1:6" x14ac:dyDescent="0.25">
      <c r="A857" s="55" t="s">
        <v>701</v>
      </c>
      <c r="B857" s="65" t="s">
        <v>1475</v>
      </c>
      <c r="C857" s="2" t="s">
        <v>1379</v>
      </c>
      <c r="D857" s="79"/>
      <c r="E857" s="2"/>
      <c r="F857" s="2"/>
    </row>
    <row r="858" spans="1:6" x14ac:dyDescent="0.25">
      <c r="A858" s="55"/>
      <c r="B858" s="65" t="s">
        <v>1460</v>
      </c>
      <c r="C858" s="2"/>
      <c r="D858" s="2"/>
      <c r="E858" s="2"/>
      <c r="F858" s="2"/>
    </row>
    <row r="859" spans="1:6" x14ac:dyDescent="0.25">
      <c r="A859" s="52"/>
      <c r="B859" s="65" t="s">
        <v>1460</v>
      </c>
      <c r="C859" s="2"/>
      <c r="D859" s="2"/>
      <c r="E859" s="2"/>
      <c r="F859" s="2"/>
    </row>
    <row r="860" spans="1:6" x14ac:dyDescent="0.25">
      <c r="A860" s="24"/>
      <c r="B860" s="65" t="s">
        <v>1460</v>
      </c>
      <c r="C860" s="2"/>
      <c r="D860" s="2"/>
      <c r="E860" s="2"/>
      <c r="F860" s="2"/>
    </row>
    <row r="861" spans="1:6" x14ac:dyDescent="0.25">
      <c r="A861" s="54" t="s">
        <v>717</v>
      </c>
      <c r="B861" s="65" t="s">
        <v>1474</v>
      </c>
      <c r="C861" s="2" t="s">
        <v>1379</v>
      </c>
      <c r="D861" s="79"/>
      <c r="E861" s="2"/>
      <c r="F861" s="2"/>
    </row>
    <row r="862" spans="1:6" x14ac:dyDescent="0.25">
      <c r="A862" s="55" t="s">
        <v>704</v>
      </c>
      <c r="B862" s="65" t="s">
        <v>1475</v>
      </c>
      <c r="C862" s="2" t="s">
        <v>1379</v>
      </c>
      <c r="D862" s="79"/>
      <c r="E862" s="2"/>
      <c r="F862" s="2"/>
    </row>
    <row r="863" spans="1:6" x14ac:dyDescent="0.25">
      <c r="A863" s="55" t="s">
        <v>688</v>
      </c>
      <c r="B863" s="65" t="s">
        <v>1477</v>
      </c>
      <c r="C863" s="2" t="s">
        <v>1379</v>
      </c>
      <c r="D863" s="79"/>
      <c r="E863" s="2"/>
      <c r="F863" s="80"/>
    </row>
    <row r="864" spans="1:6" x14ac:dyDescent="0.25">
      <c r="A864" s="55" t="s">
        <v>733</v>
      </c>
      <c r="B864" s="65" t="s">
        <v>1476</v>
      </c>
      <c r="C864" s="2" t="s">
        <v>1379</v>
      </c>
      <c r="D864" s="79"/>
      <c r="E864" s="2"/>
      <c r="F864" s="2"/>
    </row>
    <row r="865" spans="1:8" x14ac:dyDescent="0.25">
      <c r="A865" s="55" t="s">
        <v>718</v>
      </c>
      <c r="B865" s="65" t="s">
        <v>1474</v>
      </c>
      <c r="C865" s="2" t="s">
        <v>1379</v>
      </c>
      <c r="D865" s="79"/>
      <c r="E865" s="2"/>
      <c r="F865" s="2"/>
    </row>
    <row r="866" spans="1:8" x14ac:dyDescent="0.25">
      <c r="A866" s="55" t="s">
        <v>702</v>
      </c>
      <c r="B866" s="65" t="s">
        <v>1475</v>
      </c>
      <c r="C866" s="2" t="s">
        <v>1379</v>
      </c>
      <c r="D866" s="79"/>
      <c r="E866" s="2"/>
      <c r="F866" s="2"/>
    </row>
    <row r="867" spans="1:8" x14ac:dyDescent="0.25">
      <c r="A867" s="55"/>
      <c r="B867" s="65" t="s">
        <v>1460</v>
      </c>
      <c r="C867" s="2"/>
      <c r="D867" s="2"/>
      <c r="E867" s="2"/>
      <c r="F867" s="2"/>
    </row>
    <row r="868" spans="1:8" x14ac:dyDescent="0.25">
      <c r="A868" s="54" t="s">
        <v>686</v>
      </c>
      <c r="B868" s="65" t="s">
        <v>1477</v>
      </c>
      <c r="C868" s="2" t="s">
        <v>1357</v>
      </c>
      <c r="D868" s="80"/>
      <c r="E868" s="2"/>
      <c r="F868" s="79"/>
    </row>
    <row r="869" spans="1:8" x14ac:dyDescent="0.25">
      <c r="A869" s="55" t="s">
        <v>687</v>
      </c>
      <c r="B869" s="65" t="s">
        <v>1477</v>
      </c>
      <c r="C869" s="2" t="s">
        <v>1357</v>
      </c>
      <c r="D869" s="80"/>
      <c r="E869" s="2"/>
      <c r="F869" s="79"/>
    </row>
    <row r="870" spans="1:8" x14ac:dyDescent="0.25">
      <c r="H870" t="s">
        <v>1423</v>
      </c>
    </row>
    <row r="872" spans="1:8" x14ac:dyDescent="0.25">
      <c r="A872" s="23" t="s">
        <v>959</v>
      </c>
      <c r="B872" s="65" t="str">
        <f t="shared" ref="B872:B903" si="33">IF(LEFT(A872,3)="2.5", MID(A872,7,2),LEFT(A872,2))</f>
        <v>27</v>
      </c>
      <c r="C872" s="14" t="s">
        <v>1358</v>
      </c>
      <c r="D872" s="70"/>
    </row>
    <row r="873" spans="1:8" x14ac:dyDescent="0.25">
      <c r="A873" s="17" t="s">
        <v>960</v>
      </c>
      <c r="B873" s="65" t="str">
        <f t="shared" si="33"/>
        <v>27</v>
      </c>
      <c r="C873" s="2" t="s">
        <v>1358</v>
      </c>
      <c r="D873" s="69"/>
      <c r="E873" s="2"/>
      <c r="F873" s="2"/>
    </row>
    <row r="874" spans="1:8" x14ac:dyDescent="0.25">
      <c r="A874" s="27" t="s">
        <v>1478</v>
      </c>
      <c r="B874" s="65" t="str">
        <f t="shared" si="33"/>
        <v>34</v>
      </c>
      <c r="C874" s="2" t="s">
        <v>1358</v>
      </c>
      <c r="D874" s="69"/>
      <c r="E874" s="2"/>
      <c r="F874" s="2"/>
    </row>
    <row r="875" spans="1:8" x14ac:dyDescent="0.25">
      <c r="A875" s="17" t="s">
        <v>975</v>
      </c>
      <c r="B875" s="65" t="str">
        <f t="shared" si="33"/>
        <v>25</v>
      </c>
      <c r="C875" s="2" t="s">
        <v>1358</v>
      </c>
      <c r="D875" s="69"/>
      <c r="E875" s="2"/>
      <c r="F875" s="2"/>
    </row>
    <row r="876" spans="1:8" x14ac:dyDescent="0.25">
      <c r="A876" s="17" t="s">
        <v>976</v>
      </c>
      <c r="B876" s="65" t="str">
        <f t="shared" si="33"/>
        <v>25</v>
      </c>
      <c r="C876" s="2" t="s">
        <v>1358</v>
      </c>
      <c r="D876" s="69"/>
      <c r="E876" s="2"/>
      <c r="F876" s="2"/>
    </row>
    <row r="877" spans="1:8" x14ac:dyDescent="0.25">
      <c r="A877" s="27" t="s">
        <v>1479</v>
      </c>
      <c r="B877" s="65" t="str">
        <f t="shared" si="33"/>
        <v>34</v>
      </c>
      <c r="C877" s="2" t="s">
        <v>1358</v>
      </c>
      <c r="D877" s="69"/>
      <c r="E877" s="2"/>
      <c r="F877" s="2"/>
    </row>
    <row r="878" spans="1:8" x14ac:dyDescent="0.25">
      <c r="A878" s="17" t="s">
        <v>969</v>
      </c>
      <c r="B878" s="65" t="str">
        <f t="shared" si="33"/>
        <v>26</v>
      </c>
      <c r="C878" s="2" t="s">
        <v>1358</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973</v>
      </c>
      <c r="B881" s="65" t="str">
        <f t="shared" si="33"/>
        <v>25</v>
      </c>
      <c r="C881" s="2" t="s">
        <v>1358</v>
      </c>
      <c r="D881" s="69"/>
      <c r="E881" s="2"/>
      <c r="F881" s="2"/>
    </row>
    <row r="882" spans="1:6" x14ac:dyDescent="0.25">
      <c r="A882" s="17" t="s">
        <v>972</v>
      </c>
      <c r="B882" s="65" t="str">
        <f t="shared" si="33"/>
        <v>25</v>
      </c>
      <c r="C882" s="2" t="s">
        <v>1358</v>
      </c>
      <c r="D882" s="69"/>
      <c r="E882" s="2"/>
      <c r="F882" s="2"/>
    </row>
    <row r="883" spans="1:6" x14ac:dyDescent="0.25">
      <c r="A883" s="17" t="s">
        <v>971</v>
      </c>
      <c r="B883" s="65" t="str">
        <f t="shared" si="33"/>
        <v>25</v>
      </c>
      <c r="C883" s="2" t="s">
        <v>1358</v>
      </c>
      <c r="D883" s="69"/>
      <c r="E883" s="2"/>
      <c r="F883" s="2"/>
    </row>
    <row r="884" spans="1:6" x14ac:dyDescent="0.25">
      <c r="A884" s="17" t="s">
        <v>957</v>
      </c>
      <c r="B884" s="65" t="str">
        <f t="shared" si="33"/>
        <v>27</v>
      </c>
      <c r="C884" s="2" t="s">
        <v>1358</v>
      </c>
      <c r="D884" s="69"/>
      <c r="E884" s="2"/>
      <c r="F884" s="2"/>
    </row>
    <row r="885" spans="1:6" x14ac:dyDescent="0.25">
      <c r="A885" s="17" t="s">
        <v>958</v>
      </c>
      <c r="B885" s="65" t="str">
        <f t="shared" si="33"/>
        <v>27</v>
      </c>
      <c r="C885" s="2" t="s">
        <v>1358</v>
      </c>
      <c r="D885" s="69"/>
      <c r="E885" s="2"/>
      <c r="F885" s="2"/>
    </row>
    <row r="886" spans="1:6" x14ac:dyDescent="0.25">
      <c r="A886" s="17" t="s">
        <v>974</v>
      </c>
      <c r="B886" s="65" t="str">
        <f t="shared" si="33"/>
        <v>25</v>
      </c>
      <c r="C886" s="2" t="s">
        <v>1358</v>
      </c>
      <c r="D886" s="69"/>
      <c r="E886" s="2"/>
      <c r="F886" s="2"/>
    </row>
    <row r="887" spans="1:6" x14ac:dyDescent="0.25">
      <c r="A887" s="27" t="s">
        <v>1480</v>
      </c>
      <c r="B887" s="65" t="str">
        <f t="shared" si="33"/>
        <v>34</v>
      </c>
      <c r="C887" s="2" t="s">
        <v>1358</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962</v>
      </c>
      <c r="B890" s="65" t="str">
        <f t="shared" si="33"/>
        <v>27</v>
      </c>
      <c r="C890" s="2" t="s">
        <v>1358</v>
      </c>
      <c r="D890" s="69"/>
      <c r="E890" s="2"/>
      <c r="F890" s="2"/>
    </row>
    <row r="891" spans="1:6" x14ac:dyDescent="0.25">
      <c r="A891" s="17" t="s">
        <v>961</v>
      </c>
      <c r="B891" s="65" t="str">
        <f t="shared" si="33"/>
        <v>27</v>
      </c>
      <c r="C891" s="2" t="s">
        <v>1358</v>
      </c>
      <c r="D891" s="69"/>
      <c r="E891" s="2"/>
      <c r="F891" s="2"/>
    </row>
    <row r="892" spans="1:6" x14ac:dyDescent="0.25">
      <c r="A892" s="17" t="s">
        <v>978</v>
      </c>
      <c r="B892" s="65" t="str">
        <f t="shared" si="33"/>
        <v>25</v>
      </c>
      <c r="C892" s="2" t="s">
        <v>1358</v>
      </c>
      <c r="D892" s="69"/>
      <c r="E892" s="2"/>
      <c r="F892" s="2"/>
    </row>
    <row r="893" spans="1:6" x14ac:dyDescent="0.25">
      <c r="A893" s="27" t="s">
        <v>1481</v>
      </c>
      <c r="B893" s="65" t="str">
        <f t="shared" si="33"/>
        <v>34</v>
      </c>
      <c r="C893" s="2" t="s">
        <v>1358</v>
      </c>
      <c r="D893" s="69"/>
      <c r="E893" s="2"/>
      <c r="F893" s="2"/>
    </row>
    <row r="894" spans="1:6" x14ac:dyDescent="0.25">
      <c r="A894" s="17" t="s">
        <v>977</v>
      </c>
      <c r="B894" s="65" t="str">
        <f t="shared" si="33"/>
        <v>25</v>
      </c>
      <c r="C894" s="2" t="s">
        <v>1358</v>
      </c>
      <c r="D894" s="69"/>
      <c r="E894" s="2"/>
      <c r="F894" s="2"/>
    </row>
    <row r="895" spans="1:6" x14ac:dyDescent="0.25">
      <c r="A895" s="17" t="s">
        <v>966</v>
      </c>
      <c r="B895" s="65" t="str">
        <f t="shared" si="33"/>
        <v>26</v>
      </c>
      <c r="C895" s="2" t="s">
        <v>1358</v>
      </c>
      <c r="D895" s="69"/>
      <c r="E895" s="2"/>
      <c r="F895" s="2"/>
    </row>
    <row r="896" spans="1:6" x14ac:dyDescent="0.25">
      <c r="A896" s="17" t="s">
        <v>965</v>
      </c>
      <c r="B896" s="65" t="str">
        <f t="shared" si="33"/>
        <v>26</v>
      </c>
      <c r="C896" s="2" t="s">
        <v>1358</v>
      </c>
      <c r="D896" s="69"/>
      <c r="E896" s="2"/>
      <c r="F896" s="2"/>
    </row>
    <row r="897" spans="1:8" x14ac:dyDescent="0.25">
      <c r="A897" s="20" t="s">
        <v>970</v>
      </c>
      <c r="B897" s="65" t="str">
        <f t="shared" si="33"/>
        <v>26</v>
      </c>
      <c r="C897" s="2" t="s">
        <v>1358</v>
      </c>
      <c r="D897" s="69"/>
      <c r="E897" s="2"/>
      <c r="F897" s="2"/>
    </row>
    <row r="898" spans="1:8" x14ac:dyDescent="0.25">
      <c r="A898" s="14"/>
      <c r="B898" s="65" t="str">
        <f t="shared" si="33"/>
        <v/>
      </c>
      <c r="C898" s="2"/>
      <c r="D898" s="2"/>
      <c r="E898" s="2"/>
      <c r="F898" s="2"/>
    </row>
    <row r="899" spans="1:8" x14ac:dyDescent="0.25">
      <c r="A899" s="26" t="s">
        <v>1512</v>
      </c>
      <c r="B899" s="65" t="str">
        <f t="shared" si="33"/>
        <v>34</v>
      </c>
      <c r="C899" s="2" t="s">
        <v>1358</v>
      </c>
      <c r="D899" s="69"/>
      <c r="E899" s="2"/>
      <c r="F899" s="2"/>
      <c r="H899" t="s">
        <v>1515</v>
      </c>
    </row>
    <row r="900" spans="1:8" x14ac:dyDescent="0.25">
      <c r="A900" s="17" t="s">
        <v>967</v>
      </c>
      <c r="B900" s="65" t="str">
        <f t="shared" si="33"/>
        <v>26</v>
      </c>
      <c r="C900" s="2" t="s">
        <v>1358</v>
      </c>
      <c r="D900" s="69"/>
      <c r="E900" s="2"/>
      <c r="F900" s="2"/>
    </row>
    <row r="901" spans="1:8" x14ac:dyDescent="0.25">
      <c r="A901" s="17" t="s">
        <v>956</v>
      </c>
      <c r="B901" s="65" t="str">
        <f t="shared" si="33"/>
        <v>27</v>
      </c>
      <c r="C901" s="2" t="s">
        <v>1358</v>
      </c>
      <c r="D901" s="69"/>
      <c r="E901" s="2"/>
      <c r="F901" s="2"/>
    </row>
    <row r="902" spans="1:8" x14ac:dyDescent="0.25">
      <c r="A902" s="27" t="s">
        <v>1482</v>
      </c>
      <c r="B902" s="65" t="str">
        <f t="shared" si="33"/>
        <v>34</v>
      </c>
      <c r="C902" s="2" t="s">
        <v>1358</v>
      </c>
      <c r="D902" s="69"/>
      <c r="E902" s="2"/>
      <c r="F902" s="2"/>
    </row>
    <row r="903" spans="1:8" x14ac:dyDescent="0.25">
      <c r="A903" s="17" t="s">
        <v>955</v>
      </c>
      <c r="B903" s="65" t="str">
        <f t="shared" si="33"/>
        <v>27</v>
      </c>
      <c r="C903" s="2" t="s">
        <v>1358</v>
      </c>
      <c r="D903" s="69"/>
      <c r="E903" s="2"/>
      <c r="F903" s="2"/>
    </row>
    <row r="904" spans="1:8" x14ac:dyDescent="0.25">
      <c r="A904" s="17" t="s">
        <v>968</v>
      </c>
      <c r="B904" s="65" t="str">
        <f t="shared" ref="B904:B935" si="34">IF(LEFT(A904,3)="2.5", MID(A904,7,2),LEFT(A904,2))</f>
        <v>26</v>
      </c>
      <c r="C904" s="2" t="s">
        <v>1358</v>
      </c>
      <c r="D904" s="69"/>
      <c r="E904" s="2"/>
      <c r="F904" s="2"/>
    </row>
    <row r="905" spans="1:8" x14ac:dyDescent="0.25">
      <c r="A905" s="17" t="s">
        <v>963</v>
      </c>
      <c r="B905" s="65" t="str">
        <f t="shared" si="34"/>
        <v>26</v>
      </c>
      <c r="C905" s="2" t="s">
        <v>1358</v>
      </c>
      <c r="D905" s="69"/>
      <c r="E905" s="2"/>
      <c r="F905" s="2"/>
    </row>
    <row r="906" spans="1:8" x14ac:dyDescent="0.25">
      <c r="A906" s="20" t="s">
        <v>964</v>
      </c>
      <c r="B906" s="65" t="str">
        <f t="shared" si="34"/>
        <v>26</v>
      </c>
      <c r="C906" s="2" t="s">
        <v>1358</v>
      </c>
      <c r="D906" s="69"/>
      <c r="E906" s="2"/>
      <c r="F906" s="2"/>
    </row>
    <row r="907" spans="1:8" x14ac:dyDescent="0.25">
      <c r="A907" s="14"/>
      <c r="B907" s="65" t="str">
        <f t="shared" si="34"/>
        <v/>
      </c>
      <c r="C907" s="2"/>
      <c r="D907" s="2"/>
      <c r="E907" s="2"/>
      <c r="F907" s="2"/>
    </row>
    <row r="908" spans="1:8" x14ac:dyDescent="0.25">
      <c r="A908" s="23" t="s">
        <v>985</v>
      </c>
      <c r="B908" s="65" t="str">
        <f t="shared" si="34"/>
        <v>28</v>
      </c>
      <c r="C908" s="2" t="s">
        <v>1358</v>
      </c>
      <c r="D908" s="69"/>
      <c r="E908" s="2"/>
      <c r="F908" s="2"/>
    </row>
    <row r="909" spans="1:8" x14ac:dyDescent="0.25">
      <c r="A909" s="17" t="s">
        <v>986</v>
      </c>
      <c r="B909" s="65" t="str">
        <f t="shared" si="34"/>
        <v>28</v>
      </c>
      <c r="C909" s="2" t="s">
        <v>1358</v>
      </c>
      <c r="D909" s="69"/>
      <c r="E909" s="2"/>
      <c r="F909" s="2"/>
    </row>
    <row r="910" spans="1:8" x14ac:dyDescent="0.25">
      <c r="A910" s="27" t="s">
        <v>1483</v>
      </c>
      <c r="B910" s="65" t="str">
        <f t="shared" si="34"/>
        <v>35</v>
      </c>
      <c r="C910" s="2" t="s">
        <v>1358</v>
      </c>
      <c r="D910" s="69"/>
      <c r="E910" s="2"/>
      <c r="F910" s="69"/>
    </row>
    <row r="911" spans="1:8" x14ac:dyDescent="0.25">
      <c r="A911" s="17" t="s">
        <v>993</v>
      </c>
      <c r="B911" s="65" t="str">
        <f t="shared" si="34"/>
        <v>30</v>
      </c>
      <c r="C911" s="2" t="s">
        <v>1358</v>
      </c>
      <c r="D911" s="69"/>
      <c r="E911" s="2"/>
      <c r="F911" s="2"/>
    </row>
    <row r="912" spans="1:8" x14ac:dyDescent="0.25">
      <c r="A912" s="17" t="s">
        <v>994</v>
      </c>
      <c r="B912" s="65" t="str">
        <f t="shared" si="34"/>
        <v>30</v>
      </c>
      <c r="C912" s="2" t="s">
        <v>1358</v>
      </c>
      <c r="D912" s="69"/>
      <c r="E912" s="2"/>
      <c r="F912" s="2"/>
    </row>
    <row r="913" spans="1:6" x14ac:dyDescent="0.25">
      <c r="A913" s="27" t="s">
        <v>1484</v>
      </c>
      <c r="B913" s="65" t="str">
        <f t="shared" si="34"/>
        <v>35</v>
      </c>
      <c r="C913" s="2" t="s">
        <v>1358</v>
      </c>
      <c r="D913" s="69"/>
      <c r="E913" s="2"/>
      <c r="F913" s="69"/>
    </row>
    <row r="914" spans="1:6" x14ac:dyDescent="0.25">
      <c r="A914" s="17" t="s">
        <v>997</v>
      </c>
      <c r="B914" s="65" t="str">
        <f t="shared" si="34"/>
        <v>32</v>
      </c>
      <c r="C914" s="2" t="s">
        <v>1358</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987</v>
      </c>
      <c r="B917" s="65" t="str">
        <f t="shared" si="34"/>
        <v>30</v>
      </c>
      <c r="C917" s="2" t="s">
        <v>1358</v>
      </c>
      <c r="D917" s="69"/>
      <c r="E917" s="2"/>
      <c r="F917" s="2"/>
    </row>
    <row r="918" spans="1:6" x14ac:dyDescent="0.25">
      <c r="A918" s="17" t="s">
        <v>990</v>
      </c>
      <c r="B918" s="65" t="str">
        <f t="shared" si="34"/>
        <v>30</v>
      </c>
      <c r="C918" s="2" t="s">
        <v>1358</v>
      </c>
      <c r="D918" s="69"/>
      <c r="E918" s="2"/>
      <c r="F918" s="2"/>
    </row>
    <row r="919" spans="1:6" x14ac:dyDescent="0.25">
      <c r="A919" s="17" t="s">
        <v>989</v>
      </c>
      <c r="B919" s="65" t="str">
        <f t="shared" si="34"/>
        <v>30</v>
      </c>
      <c r="C919" s="2" t="s">
        <v>1358</v>
      </c>
      <c r="D919" s="69"/>
      <c r="E919" s="2"/>
      <c r="F919" s="2"/>
    </row>
    <row r="920" spans="1:6" x14ac:dyDescent="0.25">
      <c r="A920" s="17" t="s">
        <v>982</v>
      </c>
      <c r="B920" s="65" t="str">
        <f t="shared" si="34"/>
        <v>28</v>
      </c>
      <c r="C920" s="2" t="s">
        <v>1358</v>
      </c>
      <c r="D920" s="69"/>
      <c r="E920" s="2"/>
      <c r="F920" s="2"/>
    </row>
    <row r="921" spans="1:6" x14ac:dyDescent="0.25">
      <c r="A921" s="17" t="s">
        <v>981</v>
      </c>
      <c r="B921" s="65" t="str">
        <f t="shared" si="34"/>
        <v>28</v>
      </c>
      <c r="C921" s="2" t="s">
        <v>1358</v>
      </c>
      <c r="D921" s="69"/>
      <c r="E921" s="2"/>
      <c r="F921" s="2"/>
    </row>
    <row r="922" spans="1:6" x14ac:dyDescent="0.25">
      <c r="A922" s="17" t="s">
        <v>988</v>
      </c>
      <c r="B922" s="65" t="str">
        <f t="shared" si="34"/>
        <v>30</v>
      </c>
      <c r="C922" s="2" t="s">
        <v>1358</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984</v>
      </c>
      <c r="B926" s="65" t="str">
        <f t="shared" si="34"/>
        <v>28</v>
      </c>
      <c r="C926" s="2" t="s">
        <v>1358</v>
      </c>
      <c r="D926" s="69"/>
      <c r="E926" s="2"/>
      <c r="F926" s="2"/>
    </row>
    <row r="927" spans="1:6" x14ac:dyDescent="0.25">
      <c r="A927" s="17" t="s">
        <v>983</v>
      </c>
      <c r="B927" s="65" t="str">
        <f t="shared" si="34"/>
        <v>28</v>
      </c>
      <c r="C927" s="2" t="s">
        <v>1358</v>
      </c>
      <c r="D927" s="69"/>
      <c r="E927" s="2"/>
      <c r="F927" s="2"/>
    </row>
    <row r="928" spans="1:6" x14ac:dyDescent="0.25">
      <c r="A928" s="17" t="s">
        <v>992</v>
      </c>
      <c r="B928" s="65" t="str">
        <f t="shared" si="34"/>
        <v>30</v>
      </c>
      <c r="C928" s="2" t="s">
        <v>1358</v>
      </c>
      <c r="D928" s="69"/>
      <c r="E928" s="2"/>
      <c r="F928" s="2"/>
    </row>
    <row r="929" spans="1:6" x14ac:dyDescent="0.25">
      <c r="A929" s="27" t="s">
        <v>1485</v>
      </c>
      <c r="B929" s="65" t="str">
        <f t="shared" si="34"/>
        <v>35</v>
      </c>
      <c r="C929" s="2" t="s">
        <v>1358</v>
      </c>
      <c r="D929" s="69"/>
      <c r="E929" s="2"/>
      <c r="F929" s="69"/>
    </row>
    <row r="930" spans="1:6" x14ac:dyDescent="0.25">
      <c r="A930" s="17" t="s">
        <v>991</v>
      </c>
      <c r="B930" s="65" t="str">
        <f t="shared" si="34"/>
        <v>30</v>
      </c>
      <c r="C930" s="2" t="s">
        <v>1358</v>
      </c>
      <c r="D930" s="69"/>
      <c r="E930" s="2"/>
      <c r="F930" s="2"/>
    </row>
    <row r="931" spans="1:6" x14ac:dyDescent="0.25">
      <c r="A931" s="17" t="s">
        <v>996</v>
      </c>
      <c r="B931" s="65" t="str">
        <f t="shared" si="34"/>
        <v>32</v>
      </c>
      <c r="C931" s="2" t="s">
        <v>1358</v>
      </c>
      <c r="D931" s="69"/>
      <c r="E931" s="2"/>
      <c r="F931" s="2"/>
    </row>
    <row r="932" spans="1:6" x14ac:dyDescent="0.25">
      <c r="A932" s="17" t="s">
        <v>995</v>
      </c>
      <c r="B932" s="65" t="str">
        <f t="shared" si="34"/>
        <v>32</v>
      </c>
      <c r="C932" s="2" t="s">
        <v>1358</v>
      </c>
      <c r="D932" s="69"/>
      <c r="E932" s="2"/>
      <c r="F932" s="2"/>
    </row>
    <row r="933" spans="1:6" x14ac:dyDescent="0.25">
      <c r="A933" s="20" t="s">
        <v>998</v>
      </c>
      <c r="B933" s="65" t="str">
        <f t="shared" si="34"/>
        <v>32</v>
      </c>
      <c r="C933" s="2" t="s">
        <v>1358</v>
      </c>
      <c r="D933" s="69"/>
      <c r="E933" s="2"/>
      <c r="F933" s="2"/>
    </row>
    <row r="934" spans="1:6" x14ac:dyDescent="0.25">
      <c r="A934" s="14"/>
      <c r="B934" s="65" t="str">
        <f t="shared" si="34"/>
        <v/>
      </c>
      <c r="C934" s="2"/>
      <c r="D934" s="2"/>
      <c r="E934" s="2"/>
      <c r="F934" s="2"/>
    </row>
    <row r="935" spans="1:6" x14ac:dyDescent="0.25">
      <c r="A935" s="26" t="s">
        <v>1486</v>
      </c>
      <c r="B935" s="65" t="str">
        <f t="shared" si="34"/>
        <v>35</v>
      </c>
      <c r="C935" s="2" t="s">
        <v>1358</v>
      </c>
      <c r="D935" s="86"/>
      <c r="E935" s="2"/>
      <c r="F935" s="86"/>
    </row>
    <row r="936" spans="1:6" x14ac:dyDescent="0.25">
      <c r="A936" s="27"/>
      <c r="B936" s="65" t="str">
        <f t="shared" ref="B936:B967" si="35">IF(LEFT(A936,3)="2.5", MID(A936,7,2),LEFT(A936,2))</f>
        <v/>
      </c>
      <c r="C936" s="2"/>
      <c r="D936" s="2"/>
      <c r="E936" s="2"/>
      <c r="F936" s="2"/>
    </row>
    <row r="937" spans="1:6" x14ac:dyDescent="0.25">
      <c r="A937" s="17" t="s">
        <v>980</v>
      </c>
      <c r="B937" s="65" t="str">
        <f t="shared" si="35"/>
        <v>28</v>
      </c>
      <c r="C937" s="2" t="s">
        <v>1358</v>
      </c>
      <c r="D937" s="87"/>
      <c r="E937" s="2"/>
      <c r="F937" s="2"/>
    </row>
    <row r="938" spans="1:6" x14ac:dyDescent="0.25">
      <c r="A938" s="27" t="s">
        <v>1487</v>
      </c>
      <c r="B938" s="65" t="str">
        <f t="shared" si="35"/>
        <v>35</v>
      </c>
      <c r="C938" s="2" t="s">
        <v>1358</v>
      </c>
      <c r="D938" s="69"/>
      <c r="E938" s="2"/>
      <c r="F938" s="69"/>
    </row>
    <row r="939" spans="1:6" x14ac:dyDescent="0.25">
      <c r="A939" s="17" t="s">
        <v>979</v>
      </c>
      <c r="B939" s="65" t="str">
        <f t="shared" si="35"/>
        <v>28</v>
      </c>
      <c r="C939" s="2" t="s">
        <v>1358</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1015</v>
      </c>
      <c r="B944" s="65" t="str">
        <f t="shared" si="35"/>
        <v>31</v>
      </c>
      <c r="C944" s="2" t="s">
        <v>1358</v>
      </c>
      <c r="D944" s="69"/>
      <c r="E944" s="2"/>
      <c r="F944" s="2"/>
    </row>
    <row r="945" spans="1:6" x14ac:dyDescent="0.25">
      <c r="A945" s="17" t="s">
        <v>1016</v>
      </c>
      <c r="B945" s="65" t="str">
        <f t="shared" si="35"/>
        <v>31</v>
      </c>
      <c r="C945" s="2" t="s">
        <v>1358</v>
      </c>
      <c r="D945" s="69"/>
      <c r="E945" s="2"/>
      <c r="F945" s="2"/>
    </row>
    <row r="946" spans="1:6" x14ac:dyDescent="0.25">
      <c r="A946" s="27" t="s">
        <v>1488</v>
      </c>
      <c r="B946" s="65" t="str">
        <f t="shared" si="35"/>
        <v>36</v>
      </c>
      <c r="C946" s="2" t="s">
        <v>1358</v>
      </c>
      <c r="D946" s="69"/>
      <c r="E946" s="2"/>
      <c r="F946" s="69"/>
    </row>
    <row r="947" spans="1:6" x14ac:dyDescent="0.25">
      <c r="A947" s="17" t="s">
        <v>1005</v>
      </c>
      <c r="B947" s="65" t="str">
        <f t="shared" si="35"/>
        <v>33</v>
      </c>
      <c r="C947" s="2" t="s">
        <v>1358</v>
      </c>
      <c r="D947" s="69"/>
      <c r="E947" s="2"/>
      <c r="F947" s="2"/>
    </row>
    <row r="948" spans="1:6" x14ac:dyDescent="0.25">
      <c r="A948" s="17" t="s">
        <v>1006</v>
      </c>
      <c r="B948" s="65" t="str">
        <f t="shared" si="35"/>
        <v>33</v>
      </c>
      <c r="C948" s="2" t="s">
        <v>1358</v>
      </c>
      <c r="D948" s="69"/>
      <c r="E948" s="2"/>
      <c r="F948" s="2"/>
    </row>
    <row r="949" spans="1:6" x14ac:dyDescent="0.25">
      <c r="A949" s="27" t="s">
        <v>1489</v>
      </c>
      <c r="B949" s="65" t="str">
        <f t="shared" si="35"/>
        <v>36</v>
      </c>
      <c r="C949" s="2" t="s">
        <v>1358</v>
      </c>
      <c r="D949" s="69"/>
      <c r="E949" s="2"/>
      <c r="F949" s="69"/>
    </row>
    <row r="950" spans="1:6" x14ac:dyDescent="0.25">
      <c r="A950" s="17" t="s">
        <v>1010</v>
      </c>
      <c r="B950" s="65" t="str">
        <f t="shared" si="35"/>
        <v>29</v>
      </c>
      <c r="C950" s="2" t="s">
        <v>1358</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1001</v>
      </c>
      <c r="B953" s="65" t="str">
        <f t="shared" si="35"/>
        <v>33</v>
      </c>
      <c r="C953" s="2" t="s">
        <v>1358</v>
      </c>
      <c r="D953" s="69"/>
      <c r="E953" s="2"/>
      <c r="F953" s="2"/>
    </row>
    <row r="954" spans="1:6" x14ac:dyDescent="0.25">
      <c r="A954" s="17" t="s">
        <v>1000</v>
      </c>
      <c r="B954" s="65" t="str">
        <f t="shared" si="35"/>
        <v>33</v>
      </c>
      <c r="C954" s="2" t="s">
        <v>1358</v>
      </c>
      <c r="D954" s="69"/>
      <c r="E954" s="2"/>
      <c r="F954" s="2"/>
    </row>
    <row r="955" spans="1:6" x14ac:dyDescent="0.25">
      <c r="A955" s="17" t="s">
        <v>999</v>
      </c>
      <c r="B955" s="65" t="str">
        <f t="shared" si="35"/>
        <v>33</v>
      </c>
      <c r="C955" s="2" t="s">
        <v>1358</v>
      </c>
      <c r="D955" s="69"/>
      <c r="E955" s="2"/>
      <c r="F955" s="2"/>
    </row>
    <row r="956" spans="1:6" x14ac:dyDescent="0.25">
      <c r="A956" s="17" t="s">
        <v>1013</v>
      </c>
      <c r="B956" s="65" t="str">
        <f t="shared" si="35"/>
        <v>31</v>
      </c>
      <c r="C956" s="2" t="s">
        <v>1358</v>
      </c>
      <c r="D956" s="69"/>
      <c r="E956" s="2"/>
      <c r="F956" s="2"/>
    </row>
    <row r="957" spans="1:6" x14ac:dyDescent="0.25">
      <c r="A957" s="17" t="s">
        <v>1014</v>
      </c>
      <c r="B957" s="65" t="str">
        <f t="shared" si="35"/>
        <v>31</v>
      </c>
      <c r="C957" s="2" t="s">
        <v>1358</v>
      </c>
      <c r="D957" s="69"/>
      <c r="E957" s="2"/>
      <c r="F957" s="2"/>
    </row>
    <row r="958" spans="1:6" x14ac:dyDescent="0.25">
      <c r="A958" s="17" t="s">
        <v>1002</v>
      </c>
      <c r="B958" s="65" t="str">
        <f t="shared" si="35"/>
        <v>33</v>
      </c>
      <c r="C958" s="2" t="s">
        <v>1358</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1018</v>
      </c>
      <c r="B962" s="65" t="str">
        <f t="shared" si="35"/>
        <v>31</v>
      </c>
      <c r="C962" s="2" t="s">
        <v>1358</v>
      </c>
      <c r="D962" s="69"/>
      <c r="E962" s="2"/>
      <c r="F962" s="2"/>
    </row>
    <row r="963" spans="1:6" x14ac:dyDescent="0.25">
      <c r="A963" s="17" t="s">
        <v>1017</v>
      </c>
      <c r="B963" s="65" t="str">
        <f t="shared" si="35"/>
        <v>31</v>
      </c>
      <c r="C963" s="2" t="s">
        <v>1358</v>
      </c>
      <c r="D963" s="69"/>
      <c r="E963" s="2"/>
      <c r="F963" s="2"/>
    </row>
    <row r="964" spans="1:6" x14ac:dyDescent="0.25">
      <c r="A964" s="17" t="s">
        <v>1004</v>
      </c>
      <c r="B964" s="65" t="str">
        <f t="shared" si="35"/>
        <v>33</v>
      </c>
      <c r="C964" s="2" t="s">
        <v>1358</v>
      </c>
      <c r="D964" s="69"/>
      <c r="E964" s="2"/>
      <c r="F964" s="2"/>
    </row>
    <row r="965" spans="1:6" x14ac:dyDescent="0.25">
      <c r="A965" s="27" t="s">
        <v>1490</v>
      </c>
      <c r="B965" s="65" t="str">
        <f t="shared" si="35"/>
        <v>36</v>
      </c>
      <c r="C965" s="2" t="s">
        <v>1358</v>
      </c>
      <c r="D965" s="69"/>
      <c r="E965" s="2"/>
      <c r="F965" s="2"/>
    </row>
    <row r="966" spans="1:6" x14ac:dyDescent="0.25">
      <c r="A966" s="17" t="s">
        <v>1003</v>
      </c>
      <c r="B966" s="65" t="str">
        <f t="shared" si="35"/>
        <v>33</v>
      </c>
      <c r="C966" s="2" t="s">
        <v>1358</v>
      </c>
      <c r="D966" s="69"/>
      <c r="E966" s="2"/>
      <c r="F966" s="2"/>
    </row>
    <row r="967" spans="1:6" x14ac:dyDescent="0.25">
      <c r="A967" s="17" t="s">
        <v>1008</v>
      </c>
      <c r="B967" s="65" t="str">
        <f t="shared" si="35"/>
        <v>29</v>
      </c>
      <c r="C967" s="2" t="s">
        <v>1358</v>
      </c>
      <c r="D967" s="69"/>
      <c r="E967" s="2"/>
      <c r="F967" s="2"/>
    </row>
    <row r="968" spans="1:6" x14ac:dyDescent="0.25">
      <c r="A968" s="17" t="s">
        <v>1007</v>
      </c>
      <c r="B968" s="65" t="str">
        <f t="shared" ref="B968:B975" si="36">IF(LEFT(A968,3)="2.5", MID(A968,7,2),LEFT(A968,2))</f>
        <v>29</v>
      </c>
      <c r="C968" s="2" t="s">
        <v>1358</v>
      </c>
      <c r="D968" s="69"/>
      <c r="E968" s="2"/>
      <c r="F968" s="2"/>
    </row>
    <row r="969" spans="1:6" x14ac:dyDescent="0.25">
      <c r="A969" s="20" t="s">
        <v>1009</v>
      </c>
      <c r="B969" s="65" t="str">
        <f t="shared" si="36"/>
        <v>29</v>
      </c>
      <c r="C969" s="2" t="s">
        <v>1358</v>
      </c>
      <c r="D969" s="69"/>
      <c r="E969" s="2"/>
      <c r="F969" s="2"/>
    </row>
    <row r="970" spans="1:6" x14ac:dyDescent="0.25">
      <c r="A970" s="14"/>
      <c r="B970" s="65" t="str">
        <f t="shared" si="36"/>
        <v/>
      </c>
      <c r="C970" s="2"/>
      <c r="D970" s="2"/>
      <c r="E970" s="2"/>
      <c r="F970" s="2"/>
    </row>
    <row r="971" spans="1:6" x14ac:dyDescent="0.25">
      <c r="A971" s="26" t="s">
        <v>1491</v>
      </c>
      <c r="B971" s="65" t="str">
        <f t="shared" si="36"/>
        <v>36</v>
      </c>
      <c r="C971" s="2" t="s">
        <v>1358</v>
      </c>
      <c r="D971" s="86"/>
      <c r="E971" s="2"/>
      <c r="F971" s="86"/>
    </row>
    <row r="972" spans="1:6" x14ac:dyDescent="0.25">
      <c r="A972" s="27"/>
      <c r="B972" s="65" t="str">
        <f t="shared" si="36"/>
        <v/>
      </c>
      <c r="C972" s="2"/>
      <c r="D972" s="2"/>
      <c r="E972" s="2"/>
      <c r="F972" s="2"/>
    </row>
    <row r="973" spans="1:6" x14ac:dyDescent="0.25">
      <c r="A973" s="17" t="s">
        <v>1012</v>
      </c>
      <c r="B973" s="65" t="str">
        <f t="shared" si="36"/>
        <v>31</v>
      </c>
      <c r="C973" s="2" t="s">
        <v>1358</v>
      </c>
      <c r="D973" s="87"/>
      <c r="E973" s="2"/>
      <c r="F973" s="2"/>
    </row>
    <row r="974" spans="1:6" x14ac:dyDescent="0.25">
      <c r="A974" s="27" t="s">
        <v>1492</v>
      </c>
      <c r="B974" s="65" t="str">
        <f t="shared" si="36"/>
        <v>36</v>
      </c>
      <c r="C974" s="2" t="s">
        <v>1358</v>
      </c>
      <c r="D974" s="69"/>
      <c r="E974" s="2"/>
      <c r="F974" s="69"/>
    </row>
    <row r="975" spans="1:6" x14ac:dyDescent="0.25">
      <c r="A975" s="17" t="s">
        <v>1011</v>
      </c>
      <c r="B975" s="65" t="str">
        <f t="shared" si="36"/>
        <v>31</v>
      </c>
      <c r="C975" s="2" t="s">
        <v>1358</v>
      </c>
      <c r="D975" s="86"/>
      <c r="E975" s="2"/>
      <c r="F975" s="2"/>
    </row>
    <row r="977" spans="1:8" x14ac:dyDescent="0.25">
      <c r="H977" t="s">
        <v>1424</v>
      </c>
    </row>
    <row r="978" spans="1:8" x14ac:dyDescent="0.25">
      <c r="A978" s="23" t="s">
        <v>959</v>
      </c>
      <c r="B978" s="65" t="str">
        <f t="shared" ref="B978:B1009" si="37">IF(LEFT(A978,3)="2.5", MID(A978,7,2),LEFT(A978,2))</f>
        <v>27</v>
      </c>
      <c r="C978" s="14" t="s">
        <v>1358</v>
      </c>
      <c r="D978" s="70"/>
    </row>
    <row r="979" spans="1:8" x14ac:dyDescent="0.25">
      <c r="A979" s="17" t="s">
        <v>960</v>
      </c>
      <c r="B979" s="65" t="str">
        <f t="shared" si="37"/>
        <v>27</v>
      </c>
      <c r="C979" s="14" t="s">
        <v>1358</v>
      </c>
      <c r="D979" s="70"/>
    </row>
    <row r="980" spans="1:8" x14ac:dyDescent="0.25">
      <c r="A980" s="17" t="s">
        <v>1478</v>
      </c>
      <c r="B980" s="65" t="str">
        <f t="shared" si="37"/>
        <v>34</v>
      </c>
      <c r="C980" s="14" t="s">
        <v>1358</v>
      </c>
      <c r="D980" s="70"/>
    </row>
    <row r="981" spans="1:8" x14ac:dyDescent="0.25">
      <c r="A981" s="17" t="s">
        <v>975</v>
      </c>
      <c r="B981" s="65" t="str">
        <f t="shared" si="37"/>
        <v>25</v>
      </c>
      <c r="C981" s="14" t="s">
        <v>1358</v>
      </c>
      <c r="D981" s="70"/>
    </row>
    <row r="982" spans="1:8" x14ac:dyDescent="0.25">
      <c r="A982" s="17" t="s">
        <v>976</v>
      </c>
      <c r="B982" s="65" t="str">
        <f t="shared" si="37"/>
        <v>25</v>
      </c>
      <c r="C982" s="14" t="s">
        <v>1358</v>
      </c>
      <c r="D982" s="70"/>
    </row>
    <row r="983" spans="1:8" x14ac:dyDescent="0.25">
      <c r="A983" s="17" t="s">
        <v>1479</v>
      </c>
      <c r="B983" s="65" t="str">
        <f t="shared" si="37"/>
        <v>34</v>
      </c>
      <c r="C983" s="14" t="s">
        <v>1358</v>
      </c>
      <c r="D983" s="70"/>
    </row>
    <row r="984" spans="1:8" x14ac:dyDescent="0.25">
      <c r="A984" s="17" t="s">
        <v>969</v>
      </c>
      <c r="B984" s="65" t="str">
        <f t="shared" si="37"/>
        <v>26</v>
      </c>
      <c r="C984" s="14" t="s">
        <v>1358</v>
      </c>
      <c r="D984" s="70"/>
    </row>
    <row r="985" spans="1:8" x14ac:dyDescent="0.25">
      <c r="A985" s="20"/>
      <c r="B985" s="65" t="str">
        <f t="shared" si="37"/>
        <v/>
      </c>
    </row>
    <row r="986" spans="1:8" x14ac:dyDescent="0.25">
      <c r="A986" s="14"/>
      <c r="B986" s="65" t="str">
        <f t="shared" si="37"/>
        <v/>
      </c>
    </row>
    <row r="987" spans="1:8" x14ac:dyDescent="0.25">
      <c r="A987" s="23" t="s">
        <v>973</v>
      </c>
      <c r="B987" s="65" t="str">
        <f t="shared" si="37"/>
        <v>25</v>
      </c>
      <c r="C987" s="14" t="s">
        <v>1358</v>
      </c>
      <c r="D987" s="70"/>
    </row>
    <row r="988" spans="1:8" x14ac:dyDescent="0.25">
      <c r="A988" s="17" t="s">
        <v>972</v>
      </c>
      <c r="B988" s="65" t="str">
        <f t="shared" si="37"/>
        <v>25</v>
      </c>
      <c r="C988" s="14" t="s">
        <v>1358</v>
      </c>
      <c r="D988" s="70"/>
    </row>
    <row r="989" spans="1:8" x14ac:dyDescent="0.25">
      <c r="A989" s="17" t="s">
        <v>971</v>
      </c>
      <c r="B989" s="65" t="str">
        <f t="shared" si="37"/>
        <v>25</v>
      </c>
      <c r="C989" s="14" t="s">
        <v>1358</v>
      </c>
      <c r="D989" s="70"/>
    </row>
    <row r="990" spans="1:8" x14ac:dyDescent="0.25">
      <c r="A990" s="17" t="s">
        <v>957</v>
      </c>
      <c r="B990" s="65" t="str">
        <f t="shared" si="37"/>
        <v>27</v>
      </c>
      <c r="C990" s="14" t="s">
        <v>1358</v>
      </c>
      <c r="D990" s="70"/>
    </row>
    <row r="991" spans="1:8" x14ac:dyDescent="0.25">
      <c r="A991" s="17" t="s">
        <v>958</v>
      </c>
      <c r="B991" s="65" t="str">
        <f t="shared" si="37"/>
        <v>27</v>
      </c>
      <c r="C991" s="14" t="s">
        <v>1358</v>
      </c>
      <c r="D991" s="70"/>
    </row>
    <row r="992" spans="1:8" x14ac:dyDescent="0.25">
      <c r="A992" s="17" t="s">
        <v>974</v>
      </c>
      <c r="B992" s="65" t="str">
        <f t="shared" si="37"/>
        <v>25</v>
      </c>
      <c r="C992" s="14" t="s">
        <v>1358</v>
      </c>
      <c r="D992" s="70"/>
    </row>
    <row r="993" spans="1:4" x14ac:dyDescent="0.25">
      <c r="A993" s="17" t="s">
        <v>1480</v>
      </c>
      <c r="B993" s="65" t="str">
        <f t="shared" si="37"/>
        <v>34</v>
      </c>
      <c r="C993" s="14" t="s">
        <v>1358</v>
      </c>
      <c r="D993" s="70"/>
    </row>
    <row r="994" spans="1:4" x14ac:dyDescent="0.25">
      <c r="A994" s="20"/>
      <c r="B994" s="65" t="str">
        <f t="shared" si="37"/>
        <v/>
      </c>
    </row>
    <row r="995" spans="1:4" x14ac:dyDescent="0.25">
      <c r="A995" s="14"/>
      <c r="B995" s="65" t="str">
        <f t="shared" si="37"/>
        <v/>
      </c>
    </row>
    <row r="996" spans="1:4" x14ac:dyDescent="0.25">
      <c r="A996" s="23" t="s">
        <v>962</v>
      </c>
      <c r="B996" s="65" t="str">
        <f t="shared" si="37"/>
        <v>27</v>
      </c>
      <c r="C996" s="14" t="s">
        <v>1358</v>
      </c>
      <c r="D996" s="70"/>
    </row>
    <row r="997" spans="1:4" x14ac:dyDescent="0.25">
      <c r="A997" s="17" t="s">
        <v>961</v>
      </c>
      <c r="B997" s="65" t="str">
        <f t="shared" si="37"/>
        <v>27</v>
      </c>
      <c r="C997" s="14" t="s">
        <v>1358</v>
      </c>
      <c r="D997" s="70"/>
    </row>
    <row r="998" spans="1:4" x14ac:dyDescent="0.25">
      <c r="A998" s="17" t="s">
        <v>978</v>
      </c>
      <c r="B998" s="65" t="str">
        <f t="shared" si="37"/>
        <v>25</v>
      </c>
      <c r="C998" s="14" t="s">
        <v>1358</v>
      </c>
      <c r="D998" s="70"/>
    </row>
    <row r="999" spans="1:4" x14ac:dyDescent="0.25">
      <c r="A999" s="17" t="s">
        <v>1481</v>
      </c>
      <c r="B999" s="65" t="str">
        <f t="shared" si="37"/>
        <v>34</v>
      </c>
      <c r="C999" s="14" t="s">
        <v>1358</v>
      </c>
      <c r="D999" s="70"/>
    </row>
    <row r="1000" spans="1:4" x14ac:dyDescent="0.25">
      <c r="A1000" s="17" t="s">
        <v>977</v>
      </c>
      <c r="B1000" s="65" t="str">
        <f t="shared" si="37"/>
        <v>25</v>
      </c>
      <c r="C1000" s="14" t="s">
        <v>1358</v>
      </c>
      <c r="D1000" s="70"/>
    </row>
    <row r="1001" spans="1:4" x14ac:dyDescent="0.25">
      <c r="A1001" s="17" t="s">
        <v>966</v>
      </c>
      <c r="B1001" s="65" t="str">
        <f t="shared" si="37"/>
        <v>26</v>
      </c>
      <c r="C1001" s="14" t="s">
        <v>1358</v>
      </c>
      <c r="D1001" s="70"/>
    </row>
    <row r="1002" spans="1:4" x14ac:dyDescent="0.25">
      <c r="A1002" s="17" t="s">
        <v>965</v>
      </c>
      <c r="B1002" s="65" t="str">
        <f t="shared" si="37"/>
        <v>26</v>
      </c>
      <c r="C1002" s="14" t="s">
        <v>1358</v>
      </c>
      <c r="D1002" s="70"/>
    </row>
    <row r="1003" spans="1:4" x14ac:dyDescent="0.25">
      <c r="A1003" s="20" t="s">
        <v>970</v>
      </c>
      <c r="B1003" s="65" t="str">
        <f t="shared" si="37"/>
        <v>26</v>
      </c>
      <c r="C1003" s="14" t="s">
        <v>1358</v>
      </c>
      <c r="D1003" s="70"/>
    </row>
    <row r="1004" spans="1:4" x14ac:dyDescent="0.25">
      <c r="A1004" s="14"/>
      <c r="B1004" s="65" t="str">
        <f t="shared" si="37"/>
        <v/>
      </c>
    </row>
    <row r="1005" spans="1:4" x14ac:dyDescent="0.25">
      <c r="A1005" s="23" t="s">
        <v>1493</v>
      </c>
      <c r="B1005" s="65" t="str">
        <f t="shared" si="37"/>
        <v>34</v>
      </c>
      <c r="C1005" s="14" t="s">
        <v>1358</v>
      </c>
      <c r="D1005" s="70"/>
    </row>
    <row r="1006" spans="1:4" x14ac:dyDescent="0.25">
      <c r="A1006" s="17" t="s">
        <v>967</v>
      </c>
      <c r="B1006" s="65" t="str">
        <f t="shared" si="37"/>
        <v>26</v>
      </c>
      <c r="C1006" s="14" t="s">
        <v>1358</v>
      </c>
      <c r="D1006" s="70"/>
    </row>
    <row r="1007" spans="1:4" x14ac:dyDescent="0.25">
      <c r="A1007" s="17" t="s">
        <v>956</v>
      </c>
      <c r="B1007" s="65" t="str">
        <f t="shared" si="37"/>
        <v>27</v>
      </c>
      <c r="C1007" s="14" t="s">
        <v>1358</v>
      </c>
      <c r="D1007" s="70"/>
    </row>
    <row r="1008" spans="1:4" x14ac:dyDescent="0.25">
      <c r="A1008" s="17" t="s">
        <v>1482</v>
      </c>
      <c r="B1008" s="65" t="str">
        <f t="shared" si="37"/>
        <v>34</v>
      </c>
      <c r="C1008" s="14" t="s">
        <v>1358</v>
      </c>
      <c r="D1008" s="70"/>
    </row>
    <row r="1009" spans="1:6" x14ac:dyDescent="0.25">
      <c r="A1009" s="17" t="s">
        <v>955</v>
      </c>
      <c r="B1009" s="65" t="str">
        <f t="shared" si="37"/>
        <v>27</v>
      </c>
      <c r="C1009" s="14" t="s">
        <v>1358</v>
      </c>
      <c r="D1009" s="70"/>
    </row>
    <row r="1010" spans="1:6" x14ac:dyDescent="0.25">
      <c r="A1010" s="17" t="s">
        <v>968</v>
      </c>
      <c r="B1010" s="65" t="str">
        <f t="shared" ref="B1010:B1041" si="38">IF(LEFT(A1010,3)="2.5", MID(A1010,7,2),LEFT(A1010,2))</f>
        <v>26</v>
      </c>
      <c r="C1010" s="14" t="s">
        <v>1358</v>
      </c>
      <c r="D1010" s="70"/>
    </row>
    <row r="1011" spans="1:6" x14ac:dyDescent="0.25">
      <c r="A1011" s="17" t="s">
        <v>963</v>
      </c>
      <c r="B1011" s="65" t="str">
        <f t="shared" si="38"/>
        <v>26</v>
      </c>
      <c r="C1011" s="14" t="s">
        <v>1358</v>
      </c>
      <c r="D1011" s="70"/>
    </row>
    <row r="1012" spans="1:6" x14ac:dyDescent="0.25">
      <c r="A1012" s="20" t="s">
        <v>964</v>
      </c>
      <c r="B1012" s="65" t="str">
        <f t="shared" si="38"/>
        <v>26</v>
      </c>
      <c r="C1012" s="14" t="s">
        <v>1358</v>
      </c>
      <c r="D1012" s="70"/>
    </row>
    <row r="1013" spans="1:6" x14ac:dyDescent="0.25">
      <c r="A1013" s="14"/>
      <c r="B1013" s="65" t="str">
        <f t="shared" si="38"/>
        <v/>
      </c>
    </row>
    <row r="1014" spans="1:6" x14ac:dyDescent="0.25">
      <c r="A1014" s="23" t="s">
        <v>985</v>
      </c>
      <c r="B1014" s="65" t="str">
        <f t="shared" si="38"/>
        <v>28</v>
      </c>
      <c r="C1014" s="14" t="s">
        <v>1358</v>
      </c>
      <c r="D1014" s="70"/>
    </row>
    <row r="1015" spans="1:6" x14ac:dyDescent="0.25">
      <c r="A1015" s="17" t="s">
        <v>986</v>
      </c>
      <c r="B1015" s="65" t="str">
        <f t="shared" si="38"/>
        <v>28</v>
      </c>
      <c r="C1015" s="14" t="s">
        <v>1358</v>
      </c>
      <c r="D1015" s="70"/>
    </row>
    <row r="1016" spans="1:6" x14ac:dyDescent="0.25">
      <c r="A1016" s="17" t="s">
        <v>1483</v>
      </c>
      <c r="B1016" s="65" t="str">
        <f t="shared" si="38"/>
        <v>35</v>
      </c>
      <c r="C1016" s="14" t="s">
        <v>1358</v>
      </c>
      <c r="D1016" s="70"/>
      <c r="F1016" s="70"/>
    </row>
    <row r="1017" spans="1:6" x14ac:dyDescent="0.25">
      <c r="A1017" s="17" t="s">
        <v>993</v>
      </c>
      <c r="B1017" s="65" t="str">
        <f t="shared" si="38"/>
        <v>30</v>
      </c>
      <c r="C1017" s="14" t="s">
        <v>1358</v>
      </c>
      <c r="D1017" s="70"/>
    </row>
    <row r="1018" spans="1:6" x14ac:dyDescent="0.25">
      <c r="A1018" s="17" t="s">
        <v>994</v>
      </c>
      <c r="B1018" s="65" t="str">
        <f t="shared" si="38"/>
        <v>30</v>
      </c>
      <c r="C1018" s="14" t="s">
        <v>1358</v>
      </c>
      <c r="D1018" s="70"/>
    </row>
    <row r="1019" spans="1:6" x14ac:dyDescent="0.25">
      <c r="A1019" s="17" t="s">
        <v>1484</v>
      </c>
      <c r="B1019" s="65" t="str">
        <f t="shared" si="38"/>
        <v>35</v>
      </c>
      <c r="C1019" s="14" t="s">
        <v>1358</v>
      </c>
      <c r="D1019" s="70"/>
      <c r="F1019" s="70"/>
    </row>
    <row r="1020" spans="1:6" x14ac:dyDescent="0.25">
      <c r="A1020" s="17" t="s">
        <v>997</v>
      </c>
      <c r="B1020" s="65" t="str">
        <f t="shared" si="38"/>
        <v>32</v>
      </c>
      <c r="C1020" s="14" t="s">
        <v>1358</v>
      </c>
      <c r="D1020" s="70"/>
    </row>
    <row r="1021" spans="1:6" x14ac:dyDescent="0.25">
      <c r="A1021" s="20"/>
      <c r="B1021" s="65" t="str">
        <f t="shared" si="38"/>
        <v/>
      </c>
    </row>
    <row r="1022" spans="1:6" x14ac:dyDescent="0.25">
      <c r="A1022" s="14"/>
      <c r="B1022" s="65" t="str">
        <f t="shared" si="38"/>
        <v/>
      </c>
    </row>
    <row r="1023" spans="1:6" x14ac:dyDescent="0.25">
      <c r="A1023" s="23" t="s">
        <v>987</v>
      </c>
      <c r="B1023" s="65" t="str">
        <f t="shared" si="38"/>
        <v>30</v>
      </c>
      <c r="C1023" s="14" t="s">
        <v>1358</v>
      </c>
      <c r="D1023" s="70"/>
    </row>
    <row r="1024" spans="1:6" x14ac:dyDescent="0.25">
      <c r="A1024" s="17" t="s">
        <v>990</v>
      </c>
      <c r="B1024" s="65" t="str">
        <f t="shared" si="38"/>
        <v>30</v>
      </c>
      <c r="C1024" s="14" t="s">
        <v>1358</v>
      </c>
      <c r="D1024" s="70"/>
    </row>
    <row r="1025" spans="1:6" x14ac:dyDescent="0.25">
      <c r="A1025" s="17" t="s">
        <v>989</v>
      </c>
      <c r="B1025" s="65" t="str">
        <f t="shared" si="38"/>
        <v>30</v>
      </c>
      <c r="C1025" s="14" t="s">
        <v>1358</v>
      </c>
      <c r="D1025" s="70"/>
    </row>
    <row r="1026" spans="1:6" x14ac:dyDescent="0.25">
      <c r="A1026" s="17" t="s">
        <v>982</v>
      </c>
      <c r="B1026" s="65" t="str">
        <f t="shared" si="38"/>
        <v>28</v>
      </c>
      <c r="C1026" s="14" t="s">
        <v>1358</v>
      </c>
      <c r="D1026" s="70"/>
    </row>
    <row r="1027" spans="1:6" x14ac:dyDescent="0.25">
      <c r="A1027" s="17" t="s">
        <v>981</v>
      </c>
      <c r="B1027" s="65" t="str">
        <f t="shared" si="38"/>
        <v>28</v>
      </c>
      <c r="C1027" s="14" t="s">
        <v>1358</v>
      </c>
      <c r="D1027" s="70"/>
    </row>
    <row r="1028" spans="1:6" x14ac:dyDescent="0.25">
      <c r="A1028" s="17" t="s">
        <v>988</v>
      </c>
      <c r="B1028" s="65" t="str">
        <f t="shared" si="38"/>
        <v>30</v>
      </c>
      <c r="C1028" s="14" t="s">
        <v>1358</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984</v>
      </c>
      <c r="B1032" s="65" t="str">
        <f t="shared" si="38"/>
        <v>28</v>
      </c>
      <c r="C1032" s="14" t="s">
        <v>1358</v>
      </c>
      <c r="D1032" s="70"/>
    </row>
    <row r="1033" spans="1:6" x14ac:dyDescent="0.25">
      <c r="A1033" s="17" t="s">
        <v>983</v>
      </c>
      <c r="B1033" s="65" t="str">
        <f t="shared" si="38"/>
        <v>28</v>
      </c>
      <c r="C1033" s="14" t="s">
        <v>1358</v>
      </c>
      <c r="D1033" s="70"/>
    </row>
    <row r="1034" spans="1:6" x14ac:dyDescent="0.25">
      <c r="A1034" s="17" t="s">
        <v>992</v>
      </c>
      <c r="B1034" s="65" t="str">
        <f t="shared" si="38"/>
        <v>30</v>
      </c>
      <c r="C1034" s="14" t="s">
        <v>1358</v>
      </c>
      <c r="D1034" s="70"/>
    </row>
    <row r="1035" spans="1:6" x14ac:dyDescent="0.25">
      <c r="A1035" s="17" t="s">
        <v>1485</v>
      </c>
      <c r="B1035" s="65" t="str">
        <f t="shared" si="38"/>
        <v>35</v>
      </c>
      <c r="C1035" s="14" t="s">
        <v>1358</v>
      </c>
      <c r="D1035" s="70"/>
      <c r="F1035" s="70"/>
    </row>
    <row r="1036" spans="1:6" x14ac:dyDescent="0.25">
      <c r="A1036" s="17" t="s">
        <v>991</v>
      </c>
      <c r="B1036" s="65" t="str">
        <f t="shared" si="38"/>
        <v>30</v>
      </c>
      <c r="C1036" s="14" t="s">
        <v>1358</v>
      </c>
      <c r="D1036" s="70"/>
    </row>
    <row r="1037" spans="1:6" x14ac:dyDescent="0.25">
      <c r="A1037" s="17" t="s">
        <v>996</v>
      </c>
      <c r="B1037" s="65" t="str">
        <f t="shared" si="38"/>
        <v>32</v>
      </c>
      <c r="C1037" s="14" t="s">
        <v>1358</v>
      </c>
      <c r="D1037" s="70"/>
    </row>
    <row r="1038" spans="1:6" x14ac:dyDescent="0.25">
      <c r="A1038" s="17" t="s">
        <v>995</v>
      </c>
      <c r="B1038" s="65" t="str">
        <f t="shared" si="38"/>
        <v>32</v>
      </c>
      <c r="C1038" s="14" t="s">
        <v>1358</v>
      </c>
      <c r="D1038" s="70"/>
    </row>
    <row r="1039" spans="1:6" x14ac:dyDescent="0.25">
      <c r="A1039" s="20" t="s">
        <v>998</v>
      </c>
      <c r="B1039" s="65" t="str">
        <f t="shared" si="38"/>
        <v>32</v>
      </c>
      <c r="C1039" s="14" t="s">
        <v>1358</v>
      </c>
      <c r="D1039" s="70"/>
    </row>
    <row r="1040" spans="1:6" x14ac:dyDescent="0.25">
      <c r="A1040" s="14"/>
      <c r="B1040" s="65" t="str">
        <f t="shared" si="38"/>
        <v/>
      </c>
    </row>
    <row r="1041" spans="1:6" x14ac:dyDescent="0.25">
      <c r="A1041" s="23" t="s">
        <v>1486</v>
      </c>
      <c r="B1041" s="65" t="str">
        <f t="shared" si="38"/>
        <v>35</v>
      </c>
      <c r="C1041" s="14" t="s">
        <v>1358</v>
      </c>
      <c r="D1041" s="88"/>
      <c r="F1041" s="88"/>
    </row>
    <row r="1042" spans="1:6" x14ac:dyDescent="0.25">
      <c r="A1042" s="17"/>
      <c r="B1042" s="65" t="str">
        <f t="shared" ref="B1042:B1073" si="39">IF(LEFT(A1042,3)="2.5", MID(A1042,7,2),LEFT(A1042,2))</f>
        <v/>
      </c>
    </row>
    <row r="1043" spans="1:6" x14ac:dyDescent="0.25">
      <c r="A1043" s="17" t="s">
        <v>980</v>
      </c>
      <c r="B1043" s="65" t="str">
        <f t="shared" si="39"/>
        <v>28</v>
      </c>
      <c r="C1043" s="14" t="s">
        <v>1358</v>
      </c>
      <c r="D1043" s="89"/>
    </row>
    <row r="1044" spans="1:6" x14ac:dyDescent="0.25">
      <c r="A1044" s="17" t="s">
        <v>1487</v>
      </c>
      <c r="B1044" s="65" t="str">
        <f t="shared" si="39"/>
        <v>35</v>
      </c>
      <c r="C1044" s="14" t="s">
        <v>1358</v>
      </c>
      <c r="D1044" s="70"/>
      <c r="F1044" s="70"/>
    </row>
    <row r="1045" spans="1:6" x14ac:dyDescent="0.25">
      <c r="A1045" s="17" t="s">
        <v>979</v>
      </c>
      <c r="B1045" s="65" t="str">
        <f t="shared" si="39"/>
        <v>28</v>
      </c>
      <c r="C1045" s="14" t="s">
        <v>1358</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1015</v>
      </c>
      <c r="B1050" s="65" t="str">
        <f t="shared" si="39"/>
        <v>31</v>
      </c>
      <c r="C1050" s="14" t="s">
        <v>1358</v>
      </c>
      <c r="D1050" s="70"/>
    </row>
    <row r="1051" spans="1:6" x14ac:dyDescent="0.25">
      <c r="A1051" s="17" t="s">
        <v>1016</v>
      </c>
      <c r="B1051" s="65" t="str">
        <f t="shared" si="39"/>
        <v>31</v>
      </c>
      <c r="C1051" s="14" t="s">
        <v>1358</v>
      </c>
      <c r="D1051" s="70"/>
    </row>
    <row r="1052" spans="1:6" x14ac:dyDescent="0.25">
      <c r="A1052" s="17" t="s">
        <v>1488</v>
      </c>
      <c r="B1052" s="65" t="str">
        <f t="shared" si="39"/>
        <v>36</v>
      </c>
      <c r="C1052" s="14" t="s">
        <v>1358</v>
      </c>
      <c r="D1052" s="70"/>
      <c r="F1052" s="70"/>
    </row>
    <row r="1053" spans="1:6" x14ac:dyDescent="0.25">
      <c r="A1053" s="17" t="s">
        <v>1005</v>
      </c>
      <c r="B1053" s="65" t="str">
        <f t="shared" si="39"/>
        <v>33</v>
      </c>
      <c r="C1053" s="14" t="s">
        <v>1358</v>
      </c>
      <c r="D1053" s="70"/>
    </row>
    <row r="1054" spans="1:6" x14ac:dyDescent="0.25">
      <c r="A1054" s="17" t="s">
        <v>1006</v>
      </c>
      <c r="B1054" s="65" t="str">
        <f t="shared" si="39"/>
        <v>33</v>
      </c>
      <c r="C1054" s="14" t="s">
        <v>1358</v>
      </c>
      <c r="D1054" s="70"/>
    </row>
    <row r="1055" spans="1:6" x14ac:dyDescent="0.25">
      <c r="A1055" s="17" t="s">
        <v>1489</v>
      </c>
      <c r="B1055" s="65" t="str">
        <f t="shared" si="39"/>
        <v>36</v>
      </c>
      <c r="C1055" s="14" t="s">
        <v>1358</v>
      </c>
      <c r="D1055" s="70"/>
      <c r="F1055" s="70"/>
    </row>
    <row r="1056" spans="1:6" x14ac:dyDescent="0.25">
      <c r="A1056" s="17" t="s">
        <v>1010</v>
      </c>
      <c r="B1056" s="65" t="str">
        <f t="shared" si="39"/>
        <v>29</v>
      </c>
      <c r="C1056" s="14" t="s">
        <v>1358</v>
      </c>
      <c r="D1056" s="70"/>
    </row>
    <row r="1057" spans="1:6" x14ac:dyDescent="0.25">
      <c r="A1057" s="20"/>
      <c r="B1057" s="65" t="str">
        <f t="shared" si="39"/>
        <v/>
      </c>
    </row>
    <row r="1058" spans="1:6" x14ac:dyDescent="0.25">
      <c r="A1058" s="14"/>
      <c r="B1058" s="65" t="str">
        <f t="shared" si="39"/>
        <v/>
      </c>
    </row>
    <row r="1059" spans="1:6" x14ac:dyDescent="0.25">
      <c r="A1059" s="23" t="s">
        <v>1001</v>
      </c>
      <c r="B1059" s="65" t="str">
        <f t="shared" si="39"/>
        <v>33</v>
      </c>
      <c r="C1059" s="14" t="s">
        <v>1358</v>
      </c>
      <c r="D1059" s="70"/>
    </row>
    <row r="1060" spans="1:6" x14ac:dyDescent="0.25">
      <c r="A1060" s="17" t="s">
        <v>1000</v>
      </c>
      <c r="B1060" s="65" t="str">
        <f t="shared" si="39"/>
        <v>33</v>
      </c>
      <c r="C1060" s="14" t="s">
        <v>1358</v>
      </c>
      <c r="D1060" s="70"/>
    </row>
    <row r="1061" spans="1:6" x14ac:dyDescent="0.25">
      <c r="A1061" s="17" t="s">
        <v>999</v>
      </c>
      <c r="B1061" s="65" t="str">
        <f t="shared" si="39"/>
        <v>33</v>
      </c>
      <c r="C1061" s="14" t="s">
        <v>1358</v>
      </c>
      <c r="D1061" s="70"/>
    </row>
    <row r="1062" spans="1:6" x14ac:dyDescent="0.25">
      <c r="A1062" s="17" t="s">
        <v>1013</v>
      </c>
      <c r="B1062" s="65" t="str">
        <f t="shared" si="39"/>
        <v>31</v>
      </c>
      <c r="C1062" s="14" t="s">
        <v>1358</v>
      </c>
      <c r="D1062" s="70"/>
    </row>
    <row r="1063" spans="1:6" x14ac:dyDescent="0.25">
      <c r="A1063" s="17" t="s">
        <v>1014</v>
      </c>
      <c r="B1063" s="65" t="str">
        <f t="shared" si="39"/>
        <v>31</v>
      </c>
      <c r="C1063" s="14" t="s">
        <v>1358</v>
      </c>
      <c r="D1063" s="70"/>
    </row>
    <row r="1064" spans="1:6" x14ac:dyDescent="0.25">
      <c r="A1064" s="17" t="s">
        <v>1002</v>
      </c>
      <c r="B1064" s="65" t="str">
        <f t="shared" si="39"/>
        <v>33</v>
      </c>
      <c r="C1064" s="14" t="s">
        <v>1358</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1018</v>
      </c>
      <c r="B1068" s="65" t="str">
        <f t="shared" si="39"/>
        <v>31</v>
      </c>
      <c r="C1068" s="14" t="s">
        <v>1358</v>
      </c>
      <c r="D1068" s="70"/>
    </row>
    <row r="1069" spans="1:6" x14ac:dyDescent="0.25">
      <c r="A1069" s="17" t="s">
        <v>1017</v>
      </c>
      <c r="B1069" s="65" t="str">
        <f t="shared" si="39"/>
        <v>31</v>
      </c>
      <c r="C1069" s="14" t="s">
        <v>1358</v>
      </c>
      <c r="D1069" s="70"/>
    </row>
    <row r="1070" spans="1:6" x14ac:dyDescent="0.25">
      <c r="A1070" s="17" t="s">
        <v>1004</v>
      </c>
      <c r="B1070" s="65" t="str">
        <f t="shared" si="39"/>
        <v>33</v>
      </c>
      <c r="C1070" s="14" t="s">
        <v>1358</v>
      </c>
      <c r="D1070" s="70"/>
    </row>
    <row r="1071" spans="1:6" x14ac:dyDescent="0.25">
      <c r="A1071" s="17" t="s">
        <v>1490</v>
      </c>
      <c r="B1071" s="65" t="str">
        <f t="shared" si="39"/>
        <v>36</v>
      </c>
      <c r="C1071" s="14" t="s">
        <v>1358</v>
      </c>
      <c r="D1071" s="70"/>
      <c r="F1071" s="70"/>
    </row>
    <row r="1072" spans="1:6" x14ac:dyDescent="0.25">
      <c r="A1072" s="17" t="s">
        <v>1003</v>
      </c>
      <c r="B1072" s="65" t="str">
        <f t="shared" si="39"/>
        <v>33</v>
      </c>
      <c r="C1072" s="14" t="s">
        <v>1358</v>
      </c>
      <c r="D1072" s="70"/>
    </row>
    <row r="1073" spans="1:8" x14ac:dyDescent="0.25">
      <c r="A1073" s="17" t="s">
        <v>1008</v>
      </c>
      <c r="B1073" s="65" t="str">
        <f t="shared" si="39"/>
        <v>29</v>
      </c>
      <c r="C1073" s="14" t="s">
        <v>1358</v>
      </c>
      <c r="D1073" s="70"/>
    </row>
    <row r="1074" spans="1:8" x14ac:dyDescent="0.25">
      <c r="A1074" s="17" t="s">
        <v>1007</v>
      </c>
      <c r="B1074" s="65" t="str">
        <f t="shared" ref="B1074:B1081" si="40">IF(LEFT(A1074,3)="2.5", MID(A1074,7,2),LEFT(A1074,2))</f>
        <v>29</v>
      </c>
      <c r="C1074" s="14" t="s">
        <v>1358</v>
      </c>
      <c r="D1074" s="70"/>
    </row>
    <row r="1075" spans="1:8" x14ac:dyDescent="0.25">
      <c r="A1075" s="20" t="s">
        <v>1009</v>
      </c>
      <c r="B1075" s="65" t="str">
        <f t="shared" si="40"/>
        <v>29</v>
      </c>
      <c r="C1075" s="14" t="s">
        <v>1358</v>
      </c>
      <c r="D1075" s="70"/>
    </row>
    <row r="1076" spans="1:8" x14ac:dyDescent="0.25">
      <c r="A1076" s="14"/>
      <c r="B1076" s="65" t="str">
        <f t="shared" si="40"/>
        <v/>
      </c>
    </row>
    <row r="1077" spans="1:8" x14ac:dyDescent="0.25">
      <c r="A1077" s="23" t="s">
        <v>1491</v>
      </c>
      <c r="B1077" s="65" t="str">
        <f t="shared" si="40"/>
        <v>36</v>
      </c>
      <c r="C1077" s="14" t="s">
        <v>1358</v>
      </c>
      <c r="D1077" s="70"/>
      <c r="F1077" s="70"/>
    </row>
    <row r="1078" spans="1:8" x14ac:dyDescent="0.25">
      <c r="A1078" s="17"/>
      <c r="B1078" s="65" t="str">
        <f t="shared" si="40"/>
        <v/>
      </c>
    </row>
    <row r="1079" spans="1:8" x14ac:dyDescent="0.25">
      <c r="A1079" s="17" t="s">
        <v>1012</v>
      </c>
      <c r="B1079" s="65" t="str">
        <f t="shared" si="40"/>
        <v>31</v>
      </c>
      <c r="C1079" s="14" t="s">
        <v>1358</v>
      </c>
      <c r="D1079" s="70"/>
    </row>
    <row r="1080" spans="1:8" x14ac:dyDescent="0.25">
      <c r="A1080" s="17" t="s">
        <v>1492</v>
      </c>
      <c r="B1080" s="65" t="str">
        <f t="shared" si="40"/>
        <v>36</v>
      </c>
      <c r="C1080" s="14" t="s">
        <v>1358</v>
      </c>
      <c r="D1080" s="70"/>
      <c r="F1080" s="70"/>
    </row>
    <row r="1081" spans="1:8" x14ac:dyDescent="0.25">
      <c r="A1081" s="17" t="s">
        <v>1011</v>
      </c>
      <c r="B1081" s="65" t="str">
        <f t="shared" si="40"/>
        <v>31</v>
      </c>
      <c r="C1081" s="14" t="s">
        <v>1358</v>
      </c>
      <c r="D1081" s="70"/>
    </row>
    <row r="1082" spans="1:8" x14ac:dyDescent="0.25">
      <c r="H1082" t="s">
        <v>1425</v>
      </c>
    </row>
    <row r="1084" spans="1:8" x14ac:dyDescent="0.25">
      <c r="A1084" s="23" t="s">
        <v>1041</v>
      </c>
      <c r="B1084" s="65" t="str">
        <f t="shared" ref="B1084:B1115" si="41">IF(LEFT(A1084,3)="2.5", MID(A1084,7,2),LEFT(A1084,2))</f>
        <v>59</v>
      </c>
      <c r="C1084" s="14" t="s">
        <v>1357</v>
      </c>
      <c r="D1084" s="76"/>
    </row>
    <row r="1085" spans="1:8" x14ac:dyDescent="0.25">
      <c r="A1085" s="17" t="s">
        <v>1042</v>
      </c>
      <c r="B1085" s="65" t="str">
        <f t="shared" si="41"/>
        <v>59</v>
      </c>
      <c r="C1085" s="14" t="s">
        <v>1357</v>
      </c>
      <c r="D1085" s="76"/>
    </row>
    <row r="1086" spans="1:8" x14ac:dyDescent="0.25">
      <c r="A1086" s="27" t="s">
        <v>1494</v>
      </c>
      <c r="B1086" s="65" t="str">
        <f t="shared" si="41"/>
        <v>65</v>
      </c>
      <c r="C1086" s="14" t="s">
        <v>1357</v>
      </c>
      <c r="D1086" s="76"/>
    </row>
    <row r="1087" spans="1:8" x14ac:dyDescent="0.25">
      <c r="A1087" s="17" t="s">
        <v>1025</v>
      </c>
      <c r="B1087" s="65" t="str">
        <f t="shared" si="41"/>
        <v>57</v>
      </c>
      <c r="C1087" s="14" t="s">
        <v>1357</v>
      </c>
      <c r="D1087" s="76"/>
    </row>
    <row r="1088" spans="1:8" x14ac:dyDescent="0.25">
      <c r="A1088" s="17" t="s">
        <v>1026</v>
      </c>
      <c r="B1088" s="65" t="str">
        <f t="shared" si="41"/>
        <v>57</v>
      </c>
      <c r="C1088" s="14" t="s">
        <v>1357</v>
      </c>
      <c r="D1088" s="76"/>
    </row>
    <row r="1089" spans="1:4" x14ac:dyDescent="0.25">
      <c r="A1089" s="27" t="s">
        <v>1495</v>
      </c>
      <c r="B1089" s="65" t="str">
        <f t="shared" si="41"/>
        <v>65</v>
      </c>
      <c r="C1089" s="14" t="s">
        <v>1357</v>
      </c>
      <c r="D1089" s="76"/>
    </row>
    <row r="1090" spans="1:4" x14ac:dyDescent="0.25">
      <c r="A1090" s="30" t="s">
        <v>1040</v>
      </c>
      <c r="B1090" s="65" t="str">
        <f t="shared" si="41"/>
        <v>58</v>
      </c>
      <c r="C1090" s="14" t="s">
        <v>1357</v>
      </c>
      <c r="D1090" s="76"/>
    </row>
    <row r="1091" spans="1:4" x14ac:dyDescent="0.25">
      <c r="A1091" s="31"/>
      <c r="B1091" s="65" t="str">
        <f t="shared" si="41"/>
        <v/>
      </c>
    </row>
    <row r="1092" spans="1:4" x14ac:dyDescent="0.25">
      <c r="A1092" s="29"/>
      <c r="B1092" s="65" t="str">
        <f t="shared" si="41"/>
        <v/>
      </c>
    </row>
    <row r="1093" spans="1:4" x14ac:dyDescent="0.25">
      <c r="A1093" s="23" t="s">
        <v>1027</v>
      </c>
      <c r="B1093" s="65" t="str">
        <f t="shared" si="41"/>
        <v>57</v>
      </c>
      <c r="C1093" s="14" t="s">
        <v>1357</v>
      </c>
      <c r="D1093" s="76"/>
    </row>
    <row r="1094" spans="1:4" x14ac:dyDescent="0.25">
      <c r="A1094" s="17" t="s">
        <v>1028</v>
      </c>
      <c r="B1094" s="65" t="str">
        <f t="shared" si="41"/>
        <v>57</v>
      </c>
      <c r="C1094" s="14" t="s">
        <v>1357</v>
      </c>
      <c r="D1094" s="76"/>
    </row>
    <row r="1095" spans="1:4" x14ac:dyDescent="0.25">
      <c r="A1095" s="17" t="s">
        <v>1029</v>
      </c>
      <c r="B1095" s="65" t="str">
        <f t="shared" si="41"/>
        <v>57</v>
      </c>
      <c r="C1095" s="14" t="s">
        <v>1357</v>
      </c>
      <c r="D1095" s="76"/>
    </row>
    <row r="1096" spans="1:4" x14ac:dyDescent="0.25">
      <c r="A1096" s="17" t="s">
        <v>1043</v>
      </c>
      <c r="B1096" s="65" t="str">
        <f t="shared" si="41"/>
        <v>59</v>
      </c>
      <c r="C1096" s="14" t="s">
        <v>1357</v>
      </c>
      <c r="D1096" s="76"/>
    </row>
    <row r="1097" spans="1:4" x14ac:dyDescent="0.25">
      <c r="A1097" s="17" t="s">
        <v>1044</v>
      </c>
      <c r="B1097" s="65" t="str">
        <f t="shared" si="41"/>
        <v>59</v>
      </c>
      <c r="C1097" s="14" t="s">
        <v>1357</v>
      </c>
      <c r="D1097" s="76"/>
    </row>
    <row r="1098" spans="1:4" x14ac:dyDescent="0.25">
      <c r="A1098" s="17" t="s">
        <v>1030</v>
      </c>
      <c r="B1098" s="65" t="str">
        <f t="shared" si="41"/>
        <v>57</v>
      </c>
      <c r="C1098" s="14" t="s">
        <v>1357</v>
      </c>
      <c r="D1098" s="76"/>
    </row>
    <row r="1099" spans="1:4" x14ac:dyDescent="0.25">
      <c r="A1099" s="27" t="s">
        <v>1496</v>
      </c>
      <c r="B1099" s="65" t="str">
        <f t="shared" si="41"/>
        <v>65</v>
      </c>
      <c r="C1099" s="14" t="s">
        <v>1357</v>
      </c>
      <c r="D1099" s="76"/>
    </row>
    <row r="1100" spans="1:4" x14ac:dyDescent="0.25">
      <c r="A1100" s="28"/>
      <c r="B1100" s="65" t="str">
        <f t="shared" si="41"/>
        <v/>
      </c>
    </row>
    <row r="1101" spans="1:4" x14ac:dyDescent="0.25">
      <c r="A1101" s="21"/>
      <c r="B1101" s="65" t="str">
        <f t="shared" si="41"/>
        <v/>
      </c>
    </row>
    <row r="1102" spans="1:4" x14ac:dyDescent="0.25">
      <c r="A1102" s="23" t="s">
        <v>1045</v>
      </c>
      <c r="B1102" s="65" t="str">
        <f t="shared" si="41"/>
        <v>59</v>
      </c>
      <c r="C1102" s="14" t="s">
        <v>1357</v>
      </c>
      <c r="D1102" s="76"/>
    </row>
    <row r="1103" spans="1:4" x14ac:dyDescent="0.25">
      <c r="A1103" s="17" t="s">
        <v>1046</v>
      </c>
      <c r="B1103" s="65" t="str">
        <f t="shared" si="41"/>
        <v>59</v>
      </c>
      <c r="C1103" s="14" t="s">
        <v>1357</v>
      </c>
      <c r="D1103" s="76"/>
    </row>
    <row r="1104" spans="1:4" x14ac:dyDescent="0.25">
      <c r="A1104" s="17" t="s">
        <v>1031</v>
      </c>
      <c r="B1104" s="65" t="str">
        <f t="shared" si="41"/>
        <v>57</v>
      </c>
      <c r="C1104" s="14" t="s">
        <v>1357</v>
      </c>
      <c r="D1104" s="76"/>
    </row>
    <row r="1105" spans="1:4" x14ac:dyDescent="0.25">
      <c r="A1105" s="27" t="s">
        <v>1497</v>
      </c>
      <c r="B1105" s="65" t="str">
        <f t="shared" si="41"/>
        <v>65</v>
      </c>
      <c r="C1105" s="14" t="s">
        <v>1357</v>
      </c>
      <c r="D1105" s="76"/>
    </row>
    <row r="1106" spans="1:4" x14ac:dyDescent="0.25">
      <c r="A1106" s="17" t="s">
        <v>1032</v>
      </c>
      <c r="B1106" s="65" t="str">
        <f t="shared" si="41"/>
        <v>57</v>
      </c>
      <c r="C1106" s="14" t="s">
        <v>1357</v>
      </c>
      <c r="D1106" s="76"/>
    </row>
    <row r="1107" spans="1:4" x14ac:dyDescent="0.25">
      <c r="A1107" s="17" t="s">
        <v>1033</v>
      </c>
      <c r="B1107" s="65" t="str">
        <f t="shared" si="41"/>
        <v>58</v>
      </c>
      <c r="C1107" s="14" t="s">
        <v>1357</v>
      </c>
      <c r="D1107" s="76"/>
    </row>
    <row r="1108" spans="1:4" x14ac:dyDescent="0.25">
      <c r="A1108" s="17" t="s">
        <v>1034</v>
      </c>
      <c r="B1108" s="65" t="str">
        <f t="shared" si="41"/>
        <v>58</v>
      </c>
      <c r="C1108" s="14" t="s">
        <v>1357</v>
      </c>
      <c r="D1108" s="76"/>
    </row>
    <row r="1109" spans="1:4" x14ac:dyDescent="0.25">
      <c r="A1109" s="31" t="s">
        <v>1035</v>
      </c>
      <c r="B1109" s="65" t="str">
        <f t="shared" si="41"/>
        <v>58</v>
      </c>
      <c r="C1109" s="14" t="s">
        <v>1357</v>
      </c>
      <c r="D1109" s="76"/>
    </row>
    <row r="1110" spans="1:4" x14ac:dyDescent="0.25">
      <c r="A1110" s="29"/>
      <c r="B1110" s="65" t="str">
        <f t="shared" si="41"/>
        <v/>
      </c>
    </row>
    <row r="1111" spans="1:4" x14ac:dyDescent="0.25">
      <c r="A1111" s="26" t="s">
        <v>1498</v>
      </c>
      <c r="B1111" s="65" t="str">
        <f t="shared" si="41"/>
        <v>65</v>
      </c>
      <c r="C1111" s="14" t="s">
        <v>1357</v>
      </c>
      <c r="D1111" s="76"/>
    </row>
    <row r="1112" spans="1:4" x14ac:dyDescent="0.25">
      <c r="A1112" s="30" t="s">
        <v>1036</v>
      </c>
      <c r="B1112" s="65" t="str">
        <f t="shared" si="41"/>
        <v>58</v>
      </c>
      <c r="C1112" s="14" t="s">
        <v>1357</v>
      </c>
      <c r="D1112" s="76"/>
    </row>
    <row r="1113" spans="1:4" x14ac:dyDescent="0.25">
      <c r="A1113" s="17" t="s">
        <v>1047</v>
      </c>
      <c r="B1113" s="65" t="str">
        <f t="shared" si="41"/>
        <v>59</v>
      </c>
      <c r="C1113" s="14" t="s">
        <v>1357</v>
      </c>
      <c r="D1113" s="76"/>
    </row>
    <row r="1114" spans="1:4" x14ac:dyDescent="0.25">
      <c r="A1114" s="27" t="s">
        <v>1499</v>
      </c>
      <c r="B1114" s="65" t="str">
        <f t="shared" si="41"/>
        <v>65</v>
      </c>
      <c r="C1114" s="14" t="s">
        <v>1357</v>
      </c>
      <c r="D1114" s="76"/>
    </row>
    <row r="1115" spans="1:4" x14ac:dyDescent="0.25">
      <c r="A1115" s="17" t="s">
        <v>1048</v>
      </c>
      <c r="B1115" s="65" t="str">
        <f t="shared" si="41"/>
        <v>59</v>
      </c>
      <c r="C1115" s="14" t="s">
        <v>1357</v>
      </c>
      <c r="D1115" s="76"/>
    </row>
    <row r="1116" spans="1:4" x14ac:dyDescent="0.25">
      <c r="A1116" s="30" t="s">
        <v>1037</v>
      </c>
      <c r="B1116" s="65" t="str">
        <f t="shared" ref="B1116:B1147" si="42">IF(LEFT(A1116,3)="2.5", MID(A1116,7,2),LEFT(A1116,2))</f>
        <v>58</v>
      </c>
      <c r="C1116" s="14" t="s">
        <v>1357</v>
      </c>
      <c r="D1116" s="76"/>
    </row>
    <row r="1117" spans="1:4" x14ac:dyDescent="0.25">
      <c r="A1117" s="17" t="s">
        <v>1038</v>
      </c>
      <c r="B1117" s="65" t="str">
        <f t="shared" si="42"/>
        <v>58</v>
      </c>
      <c r="C1117" s="14" t="s">
        <v>1357</v>
      </c>
      <c r="D1117" s="76"/>
    </row>
    <row r="1118" spans="1:4" x14ac:dyDescent="0.25">
      <c r="A1118" s="20" t="s">
        <v>1039</v>
      </c>
      <c r="B1118" s="65" t="str">
        <f t="shared" si="42"/>
        <v>58</v>
      </c>
      <c r="C1118" s="14" t="s">
        <v>1357</v>
      </c>
      <c r="D1118" s="76"/>
    </row>
    <row r="1119" spans="1:4" x14ac:dyDescent="0.25">
      <c r="A1119" s="14"/>
      <c r="B1119" s="65" t="str">
        <f t="shared" si="42"/>
        <v/>
      </c>
    </row>
    <row r="1120" spans="1:4" x14ac:dyDescent="0.25">
      <c r="A1120" s="23" t="s">
        <v>1061</v>
      </c>
      <c r="B1120" s="65" t="str">
        <f t="shared" si="42"/>
        <v>62</v>
      </c>
      <c r="C1120" s="14" t="s">
        <v>1357</v>
      </c>
      <c r="D1120" s="76"/>
    </row>
    <row r="1121" spans="1:4" x14ac:dyDescent="0.25">
      <c r="A1121" s="17" t="s">
        <v>1062</v>
      </c>
      <c r="B1121" s="65" t="str">
        <f t="shared" si="42"/>
        <v>62</v>
      </c>
      <c r="C1121" s="14" t="s">
        <v>1357</v>
      </c>
      <c r="D1121" s="76"/>
    </row>
    <row r="1122" spans="1:4" x14ac:dyDescent="0.25">
      <c r="A1122" s="27" t="s">
        <v>1500</v>
      </c>
      <c r="B1122" s="65" t="str">
        <f t="shared" si="42"/>
        <v>66</v>
      </c>
      <c r="C1122" s="14" t="s">
        <v>1357</v>
      </c>
      <c r="D1122" s="76"/>
    </row>
    <row r="1123" spans="1:4" x14ac:dyDescent="0.25">
      <c r="A1123" s="17" t="s">
        <v>1049</v>
      </c>
      <c r="B1123" s="65" t="str">
        <f t="shared" si="42"/>
        <v>60</v>
      </c>
      <c r="C1123" s="14" t="s">
        <v>1357</v>
      </c>
      <c r="D1123" s="76"/>
    </row>
    <row r="1124" spans="1:4" x14ac:dyDescent="0.25">
      <c r="A1124" s="17" t="s">
        <v>1050</v>
      </c>
      <c r="B1124" s="65" t="str">
        <f t="shared" si="42"/>
        <v>60</v>
      </c>
      <c r="C1124" s="14" t="s">
        <v>1357</v>
      </c>
      <c r="D1124" s="76"/>
    </row>
    <row r="1125" spans="1:4" x14ac:dyDescent="0.25">
      <c r="A1125" s="27" t="s">
        <v>1501</v>
      </c>
      <c r="B1125" s="65" t="str">
        <f t="shared" si="42"/>
        <v>66</v>
      </c>
      <c r="C1125" s="14" t="s">
        <v>1357</v>
      </c>
      <c r="D1125" s="76"/>
    </row>
    <row r="1126" spans="1:4" x14ac:dyDescent="0.25">
      <c r="A1126" s="17" t="s">
        <v>1057</v>
      </c>
      <c r="B1126" s="65" t="str">
        <f t="shared" si="42"/>
        <v>61</v>
      </c>
      <c r="C1126" s="14" t="s">
        <v>1357</v>
      </c>
      <c r="D1126" s="76"/>
    </row>
    <row r="1127" spans="1:4" x14ac:dyDescent="0.25">
      <c r="A1127" s="20"/>
      <c r="B1127" s="65" t="str">
        <f t="shared" si="42"/>
        <v/>
      </c>
    </row>
    <row r="1128" spans="1:4" x14ac:dyDescent="0.25">
      <c r="A1128" s="14"/>
      <c r="B1128" s="65" t="str">
        <f t="shared" si="42"/>
        <v/>
      </c>
    </row>
    <row r="1129" spans="1:4" x14ac:dyDescent="0.25">
      <c r="A1129" s="23" t="s">
        <v>1051</v>
      </c>
      <c r="B1129" s="65" t="str">
        <f t="shared" si="42"/>
        <v>60</v>
      </c>
      <c r="C1129" s="14" t="s">
        <v>1357</v>
      </c>
      <c r="D1129" s="76"/>
    </row>
    <row r="1130" spans="1:4" x14ac:dyDescent="0.25">
      <c r="A1130" s="17" t="s">
        <v>1052</v>
      </c>
      <c r="B1130" s="65" t="str">
        <f t="shared" si="42"/>
        <v>60</v>
      </c>
      <c r="C1130" s="14" t="s">
        <v>1357</v>
      </c>
      <c r="D1130" s="76"/>
    </row>
    <row r="1131" spans="1:4" x14ac:dyDescent="0.25">
      <c r="A1131" s="17" t="s">
        <v>1053</v>
      </c>
      <c r="B1131" s="65" t="str">
        <f t="shared" si="42"/>
        <v>60</v>
      </c>
      <c r="C1131" s="14" t="s">
        <v>1357</v>
      </c>
      <c r="D1131" s="76"/>
    </row>
    <row r="1132" spans="1:4" x14ac:dyDescent="0.25">
      <c r="A1132" s="17" t="s">
        <v>1063</v>
      </c>
      <c r="B1132" s="65" t="str">
        <f t="shared" si="42"/>
        <v>62</v>
      </c>
      <c r="C1132" s="14" t="s">
        <v>1357</v>
      </c>
      <c r="D1132" s="76"/>
    </row>
    <row r="1133" spans="1:4" x14ac:dyDescent="0.25">
      <c r="A1133" s="17" t="s">
        <v>1064</v>
      </c>
      <c r="B1133" s="65" t="str">
        <f t="shared" si="42"/>
        <v>62</v>
      </c>
      <c r="C1133" s="14" t="s">
        <v>1357</v>
      </c>
      <c r="D1133" s="76"/>
    </row>
    <row r="1134" spans="1:4" x14ac:dyDescent="0.25">
      <c r="A1134" s="17" t="s">
        <v>1054</v>
      </c>
      <c r="B1134" s="65" t="str">
        <f t="shared" si="42"/>
        <v>60</v>
      </c>
      <c r="C1134" s="14" t="s">
        <v>1357</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1065</v>
      </c>
      <c r="B1138" s="65" t="str">
        <f t="shared" si="42"/>
        <v>62</v>
      </c>
      <c r="C1138" s="14" t="s">
        <v>1357</v>
      </c>
      <c r="D1138" s="76"/>
    </row>
    <row r="1139" spans="1:4" x14ac:dyDescent="0.25">
      <c r="A1139" s="17" t="s">
        <v>1066</v>
      </c>
      <c r="B1139" s="65" t="str">
        <f t="shared" si="42"/>
        <v>62</v>
      </c>
      <c r="C1139" s="14" t="s">
        <v>1357</v>
      </c>
      <c r="D1139" s="76"/>
    </row>
    <row r="1140" spans="1:4" x14ac:dyDescent="0.25">
      <c r="A1140" s="17" t="s">
        <v>1055</v>
      </c>
      <c r="B1140" s="65" t="str">
        <f t="shared" si="42"/>
        <v>60</v>
      </c>
      <c r="C1140" s="14" t="s">
        <v>1357</v>
      </c>
      <c r="D1140" s="76"/>
    </row>
    <row r="1141" spans="1:4" x14ac:dyDescent="0.25">
      <c r="A1141" s="27" t="s">
        <v>1502</v>
      </c>
      <c r="B1141" s="65" t="str">
        <f t="shared" si="42"/>
        <v>66</v>
      </c>
      <c r="C1141" s="14" t="s">
        <v>1357</v>
      </c>
      <c r="D1141" s="76"/>
    </row>
    <row r="1142" spans="1:4" x14ac:dyDescent="0.25">
      <c r="A1142" s="17" t="s">
        <v>1056</v>
      </c>
      <c r="B1142" s="65" t="str">
        <f t="shared" si="42"/>
        <v>60</v>
      </c>
      <c r="C1142" s="14" t="s">
        <v>1357</v>
      </c>
      <c r="D1142" s="76"/>
    </row>
    <row r="1143" spans="1:4" x14ac:dyDescent="0.25">
      <c r="A1143" s="17" t="s">
        <v>1058</v>
      </c>
      <c r="B1143" s="65" t="str">
        <f t="shared" si="42"/>
        <v>61</v>
      </c>
      <c r="C1143" s="14" t="s">
        <v>1357</v>
      </c>
      <c r="D1143" s="76"/>
    </row>
    <row r="1144" spans="1:4" x14ac:dyDescent="0.25">
      <c r="A1144" s="17" t="s">
        <v>1059</v>
      </c>
      <c r="B1144" s="65" t="str">
        <f t="shared" si="42"/>
        <v>61</v>
      </c>
      <c r="C1144" s="14" t="s">
        <v>1357</v>
      </c>
      <c r="D1144" s="76"/>
    </row>
    <row r="1145" spans="1:4" x14ac:dyDescent="0.25">
      <c r="A1145" s="20" t="s">
        <v>1060</v>
      </c>
      <c r="B1145" s="65" t="str">
        <f t="shared" si="42"/>
        <v>61</v>
      </c>
      <c r="C1145" s="14" t="s">
        <v>1357</v>
      </c>
      <c r="D1145" s="76"/>
    </row>
    <row r="1146" spans="1:4" x14ac:dyDescent="0.25">
      <c r="A1146" s="14"/>
      <c r="B1146" s="65" t="str">
        <f t="shared" si="42"/>
        <v/>
      </c>
    </row>
    <row r="1147" spans="1:4" x14ac:dyDescent="0.25">
      <c r="A1147" s="26" t="s">
        <v>1503</v>
      </c>
      <c r="B1147" s="65" t="str">
        <f t="shared" si="42"/>
        <v>66</v>
      </c>
      <c r="C1147" s="14" t="s">
        <v>1357</v>
      </c>
      <c r="D1147" s="76"/>
    </row>
    <row r="1148" spans="1:4" x14ac:dyDescent="0.25">
      <c r="A1148" s="27"/>
      <c r="B1148" s="65" t="str">
        <f t="shared" ref="B1148:B1179" si="43">IF(LEFT(A1148,3)="2.5", MID(A1148,7,2),LEFT(A1148,2))</f>
        <v/>
      </c>
    </row>
    <row r="1149" spans="1:4" x14ac:dyDescent="0.25">
      <c r="A1149" s="17" t="s">
        <v>1067</v>
      </c>
      <c r="B1149" s="65" t="str">
        <f t="shared" si="43"/>
        <v>62</v>
      </c>
      <c r="C1149" s="14" t="s">
        <v>1357</v>
      </c>
      <c r="D1149" s="76"/>
    </row>
    <row r="1150" spans="1:4" x14ac:dyDescent="0.25">
      <c r="A1150" s="27" t="s">
        <v>1504</v>
      </c>
      <c r="B1150" s="65" t="str">
        <f t="shared" si="43"/>
        <v>66</v>
      </c>
      <c r="C1150" s="14" t="s">
        <v>1357</v>
      </c>
      <c r="D1150" s="90"/>
    </row>
    <row r="1151" spans="1:4" x14ac:dyDescent="0.25">
      <c r="A1151" s="17" t="s">
        <v>1068</v>
      </c>
      <c r="B1151" s="65" t="str">
        <f t="shared" si="43"/>
        <v>62</v>
      </c>
      <c r="C1151" s="14" t="s">
        <v>1357</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1077</v>
      </c>
      <c r="B1156" s="65" t="str">
        <f t="shared" si="43"/>
        <v>64</v>
      </c>
      <c r="C1156" s="14" t="s">
        <v>1357</v>
      </c>
      <c r="D1156" s="76"/>
      <c r="F1156" s="76"/>
    </row>
    <row r="1157" spans="1:6" x14ac:dyDescent="0.25">
      <c r="A1157" s="17" t="s">
        <v>1078</v>
      </c>
      <c r="B1157" s="65" t="str">
        <f t="shared" si="43"/>
        <v>64</v>
      </c>
      <c r="C1157" s="14" t="s">
        <v>1357</v>
      </c>
      <c r="D1157" s="76"/>
      <c r="F1157" s="76"/>
    </row>
    <row r="1158" spans="1:6" x14ac:dyDescent="0.25">
      <c r="A1158" s="27" t="s">
        <v>1505</v>
      </c>
      <c r="B1158" s="65" t="str">
        <f t="shared" si="43"/>
        <v>67</v>
      </c>
      <c r="C1158" s="14" t="s">
        <v>1357</v>
      </c>
      <c r="D1158" s="76"/>
    </row>
    <row r="1159" spans="1:6" x14ac:dyDescent="0.25">
      <c r="A1159" s="17" t="s">
        <v>1069</v>
      </c>
      <c r="B1159" s="65" t="str">
        <f t="shared" si="43"/>
        <v>63</v>
      </c>
      <c r="C1159" s="14" t="s">
        <v>1357</v>
      </c>
      <c r="D1159" s="76"/>
    </row>
    <row r="1160" spans="1:6" x14ac:dyDescent="0.25">
      <c r="A1160" s="17" t="s">
        <v>1070</v>
      </c>
      <c r="B1160" s="65" t="str">
        <f t="shared" si="43"/>
        <v>63</v>
      </c>
      <c r="C1160" s="14" t="s">
        <v>1357</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1071</v>
      </c>
      <c r="B1165" s="65" t="str">
        <f t="shared" si="43"/>
        <v>63</v>
      </c>
      <c r="C1165" s="14" t="s">
        <v>1357</v>
      </c>
      <c r="D1165" s="76"/>
    </row>
    <row r="1166" spans="1:6" x14ac:dyDescent="0.25">
      <c r="A1166" s="17" t="s">
        <v>1072</v>
      </c>
      <c r="B1166" s="65" t="str">
        <f t="shared" si="43"/>
        <v>63</v>
      </c>
      <c r="C1166" s="14" t="s">
        <v>1357</v>
      </c>
      <c r="D1166" s="76"/>
    </row>
    <row r="1167" spans="1:6" x14ac:dyDescent="0.25">
      <c r="A1167" s="17" t="s">
        <v>1073</v>
      </c>
      <c r="B1167" s="65" t="str">
        <f t="shared" si="43"/>
        <v>63</v>
      </c>
      <c r="C1167" s="14" t="s">
        <v>1357</v>
      </c>
      <c r="D1167" s="76"/>
    </row>
    <row r="1168" spans="1:6" x14ac:dyDescent="0.25">
      <c r="A1168" s="17" t="s">
        <v>1079</v>
      </c>
      <c r="B1168" s="65" t="str">
        <f t="shared" si="43"/>
        <v>64</v>
      </c>
      <c r="C1168" s="14" t="s">
        <v>1357</v>
      </c>
      <c r="D1168" s="76"/>
      <c r="F1168" s="76"/>
    </row>
    <row r="1169" spans="1:6" x14ac:dyDescent="0.25">
      <c r="A1169" s="17" t="s">
        <v>1080</v>
      </c>
      <c r="B1169" s="65" t="str">
        <f t="shared" si="43"/>
        <v>64</v>
      </c>
      <c r="C1169" s="14" t="s">
        <v>1357</v>
      </c>
      <c r="D1169" s="76"/>
      <c r="F1169" s="76"/>
    </row>
    <row r="1170" spans="1:6" x14ac:dyDescent="0.25">
      <c r="A1170" s="17" t="s">
        <v>1074</v>
      </c>
      <c r="B1170" s="65" t="str">
        <f t="shared" si="43"/>
        <v>63</v>
      </c>
      <c r="C1170" s="14" t="s">
        <v>1357</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1081</v>
      </c>
      <c r="B1174" s="65" t="str">
        <f t="shared" si="43"/>
        <v>64</v>
      </c>
      <c r="C1174" s="14" t="s">
        <v>1357</v>
      </c>
      <c r="D1174" s="76"/>
      <c r="F1174" s="76"/>
    </row>
    <row r="1175" spans="1:6" x14ac:dyDescent="0.25">
      <c r="A1175" s="17" t="s">
        <v>1082</v>
      </c>
      <c r="B1175" s="65" t="str">
        <f t="shared" si="43"/>
        <v>64</v>
      </c>
      <c r="C1175" s="14" t="s">
        <v>1357</v>
      </c>
      <c r="D1175" s="76"/>
      <c r="F1175" s="76"/>
    </row>
    <row r="1176" spans="1:6" x14ac:dyDescent="0.25">
      <c r="A1176" s="17" t="s">
        <v>1075</v>
      </c>
      <c r="B1176" s="65" t="str">
        <f t="shared" si="43"/>
        <v>63</v>
      </c>
      <c r="C1176" s="14" t="s">
        <v>1357</v>
      </c>
      <c r="D1176" s="76"/>
    </row>
    <row r="1177" spans="1:6" x14ac:dyDescent="0.25">
      <c r="A1177" s="27" t="s">
        <v>1506</v>
      </c>
      <c r="B1177" s="65" t="str">
        <f t="shared" si="43"/>
        <v>67</v>
      </c>
      <c r="C1177" s="14" t="s">
        <v>1357</v>
      </c>
      <c r="D1177" s="76"/>
    </row>
    <row r="1178" spans="1:6" x14ac:dyDescent="0.25">
      <c r="A1178" s="17" t="s">
        <v>1076</v>
      </c>
      <c r="B1178" s="65" t="str">
        <f t="shared" si="43"/>
        <v>63</v>
      </c>
      <c r="C1178" s="14" t="s">
        <v>1357</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1507</v>
      </c>
      <c r="B1183" s="65" t="str">
        <f t="shared" si="44"/>
        <v>67</v>
      </c>
      <c r="C1183" s="14" t="s">
        <v>1357</v>
      </c>
      <c r="D1183" s="76"/>
    </row>
    <row r="1184" spans="1:6" x14ac:dyDescent="0.25">
      <c r="A1184" s="27"/>
      <c r="B1184" s="65" t="str">
        <f t="shared" si="44"/>
        <v/>
      </c>
    </row>
    <row r="1185" spans="1:8" x14ac:dyDescent="0.25">
      <c r="A1185" s="17" t="s">
        <v>1083</v>
      </c>
      <c r="B1185" s="65" t="str">
        <f t="shared" si="44"/>
        <v>64</v>
      </c>
      <c r="C1185" s="14" t="s">
        <v>1357</v>
      </c>
      <c r="D1185" s="76"/>
      <c r="F1185" s="76"/>
    </row>
    <row r="1186" spans="1:8" x14ac:dyDescent="0.25">
      <c r="A1186" s="27" t="s">
        <v>1508</v>
      </c>
      <c r="B1186" s="65" t="str">
        <f t="shared" si="44"/>
        <v>67</v>
      </c>
      <c r="C1186" s="14" t="s">
        <v>1357</v>
      </c>
      <c r="D1186" s="90"/>
    </row>
    <row r="1187" spans="1:8" x14ac:dyDescent="0.25">
      <c r="A1187" s="17" t="s">
        <v>1084</v>
      </c>
      <c r="B1187" s="65" t="str">
        <f t="shared" si="44"/>
        <v>64</v>
      </c>
      <c r="C1187" s="14" t="s">
        <v>1357</v>
      </c>
      <c r="D1187" s="76"/>
      <c r="F1187" s="76"/>
    </row>
    <row r="1189" spans="1:8" x14ac:dyDescent="0.25">
      <c r="H1189" t="s">
        <v>1426</v>
      </c>
    </row>
    <row r="1190" spans="1:8" x14ac:dyDescent="0.25">
      <c r="A1190" s="23" t="s">
        <v>1041</v>
      </c>
      <c r="B1190" s="65" t="str">
        <f t="shared" ref="B1190:B1221" si="45">IF(LEFT(A1190,3)="2.5", MID(A1190,7,2),LEFT(A1190,2))</f>
        <v>59</v>
      </c>
      <c r="C1190" s="14" t="s">
        <v>1357</v>
      </c>
      <c r="D1190" s="66"/>
      <c r="E1190"/>
      <c r="F1190"/>
    </row>
    <row r="1191" spans="1:8" x14ac:dyDescent="0.25">
      <c r="A1191" s="17" t="s">
        <v>1042</v>
      </c>
      <c r="B1191" s="65" t="str">
        <f t="shared" si="45"/>
        <v>59</v>
      </c>
      <c r="C1191" s="2" t="s">
        <v>1357</v>
      </c>
      <c r="D1191" s="66"/>
      <c r="E1191"/>
      <c r="F1191"/>
    </row>
    <row r="1192" spans="1:8" x14ac:dyDescent="0.25">
      <c r="A1192" s="27" t="s">
        <v>1494</v>
      </c>
      <c r="B1192" s="65" t="str">
        <f t="shared" si="45"/>
        <v>65</v>
      </c>
      <c r="C1192" s="2" t="s">
        <v>1357</v>
      </c>
      <c r="D1192" s="66"/>
      <c r="E1192"/>
      <c r="F1192"/>
    </row>
    <row r="1193" spans="1:8" x14ac:dyDescent="0.25">
      <c r="A1193" s="17" t="s">
        <v>1025</v>
      </c>
      <c r="B1193" s="65" t="str">
        <f t="shared" si="45"/>
        <v>57</v>
      </c>
      <c r="C1193" s="2" t="s">
        <v>1357</v>
      </c>
      <c r="D1193" s="66"/>
      <c r="E1193"/>
      <c r="F1193"/>
    </row>
    <row r="1194" spans="1:8" x14ac:dyDescent="0.25">
      <c r="A1194" s="17" t="s">
        <v>1026</v>
      </c>
      <c r="B1194" s="65" t="str">
        <f t="shared" si="45"/>
        <v>57</v>
      </c>
      <c r="C1194" s="2" t="s">
        <v>1357</v>
      </c>
      <c r="D1194" s="66"/>
      <c r="E1194"/>
      <c r="F1194"/>
    </row>
    <row r="1195" spans="1:8" x14ac:dyDescent="0.25">
      <c r="A1195" s="27" t="s">
        <v>1495</v>
      </c>
      <c r="B1195" s="65" t="str">
        <f t="shared" si="45"/>
        <v>65</v>
      </c>
      <c r="C1195" s="2" t="s">
        <v>1357</v>
      </c>
      <c r="D1195" s="66"/>
      <c r="E1195"/>
      <c r="F1195"/>
    </row>
    <row r="1196" spans="1:8" x14ac:dyDescent="0.25">
      <c r="A1196" s="30" t="s">
        <v>1040</v>
      </c>
      <c r="B1196" s="65" t="str">
        <f t="shared" si="45"/>
        <v>58</v>
      </c>
      <c r="C1196" s="2" t="s">
        <v>1357</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1027</v>
      </c>
      <c r="B1199" s="65" t="str">
        <f t="shared" si="45"/>
        <v>57</v>
      </c>
      <c r="C1199" s="2" t="s">
        <v>1357</v>
      </c>
      <c r="D1199" s="66"/>
      <c r="E1199"/>
      <c r="F1199"/>
    </row>
    <row r="1200" spans="1:8" x14ac:dyDescent="0.25">
      <c r="A1200" s="17" t="s">
        <v>1028</v>
      </c>
      <c r="B1200" s="65" t="str">
        <f t="shared" si="45"/>
        <v>57</v>
      </c>
      <c r="C1200" s="2" t="s">
        <v>1357</v>
      </c>
      <c r="D1200" s="66"/>
      <c r="E1200"/>
      <c r="F1200"/>
    </row>
    <row r="1201" spans="1:6" x14ac:dyDescent="0.25">
      <c r="A1201" s="17" t="s">
        <v>1029</v>
      </c>
      <c r="B1201" s="65" t="str">
        <f t="shared" si="45"/>
        <v>57</v>
      </c>
      <c r="C1201" s="2" t="s">
        <v>1357</v>
      </c>
      <c r="D1201" s="66"/>
      <c r="E1201"/>
      <c r="F1201"/>
    </row>
    <row r="1202" spans="1:6" x14ac:dyDescent="0.25">
      <c r="A1202" s="17" t="s">
        <v>1043</v>
      </c>
      <c r="B1202" s="65" t="str">
        <f t="shared" si="45"/>
        <v>59</v>
      </c>
      <c r="C1202" s="2" t="s">
        <v>1357</v>
      </c>
      <c r="D1202" s="66"/>
      <c r="E1202"/>
      <c r="F1202"/>
    </row>
    <row r="1203" spans="1:6" x14ac:dyDescent="0.25">
      <c r="A1203" s="17" t="s">
        <v>1044</v>
      </c>
      <c r="B1203" s="65" t="str">
        <f t="shared" si="45"/>
        <v>59</v>
      </c>
      <c r="C1203" s="2" t="s">
        <v>1357</v>
      </c>
      <c r="D1203" s="66"/>
      <c r="E1203"/>
      <c r="F1203"/>
    </row>
    <row r="1204" spans="1:6" x14ac:dyDescent="0.25">
      <c r="A1204" s="17" t="s">
        <v>1030</v>
      </c>
      <c r="B1204" s="65" t="str">
        <f t="shared" si="45"/>
        <v>57</v>
      </c>
      <c r="C1204" s="2" t="s">
        <v>1357</v>
      </c>
      <c r="D1204" s="66"/>
      <c r="E1204"/>
      <c r="F1204"/>
    </row>
    <row r="1205" spans="1:6" x14ac:dyDescent="0.25">
      <c r="A1205" s="27" t="s">
        <v>1496</v>
      </c>
      <c r="B1205" s="65" t="str">
        <f t="shared" si="45"/>
        <v>65</v>
      </c>
      <c r="C1205" s="2" t="s">
        <v>1357</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1045</v>
      </c>
      <c r="B1208" s="65" t="str">
        <f t="shared" si="45"/>
        <v>59</v>
      </c>
      <c r="C1208" s="2" t="s">
        <v>1357</v>
      </c>
      <c r="D1208" s="66"/>
      <c r="E1208"/>
      <c r="F1208"/>
    </row>
    <row r="1209" spans="1:6" x14ac:dyDescent="0.25">
      <c r="A1209" s="17" t="s">
        <v>1046</v>
      </c>
      <c r="B1209" s="65" t="str">
        <f t="shared" si="45"/>
        <v>59</v>
      </c>
      <c r="C1209" s="2" t="s">
        <v>1357</v>
      </c>
      <c r="D1209" s="66"/>
      <c r="E1209"/>
      <c r="F1209"/>
    </row>
    <row r="1210" spans="1:6" x14ac:dyDescent="0.25">
      <c r="A1210" s="17" t="s">
        <v>1031</v>
      </c>
      <c r="B1210" s="65" t="str">
        <f t="shared" si="45"/>
        <v>57</v>
      </c>
      <c r="C1210" s="2" t="s">
        <v>1357</v>
      </c>
      <c r="D1210" s="66"/>
      <c r="E1210"/>
      <c r="F1210"/>
    </row>
    <row r="1211" spans="1:6" x14ac:dyDescent="0.25">
      <c r="A1211" s="27" t="s">
        <v>1497</v>
      </c>
      <c r="B1211" s="65" t="str">
        <f t="shared" si="45"/>
        <v>65</v>
      </c>
      <c r="C1211" s="2" t="s">
        <v>1357</v>
      </c>
      <c r="D1211" s="66"/>
      <c r="E1211"/>
      <c r="F1211"/>
    </row>
    <row r="1212" spans="1:6" x14ac:dyDescent="0.25">
      <c r="A1212" s="17" t="s">
        <v>1032</v>
      </c>
      <c r="B1212" s="65" t="str">
        <f t="shared" si="45"/>
        <v>57</v>
      </c>
      <c r="C1212" s="2" t="s">
        <v>1357</v>
      </c>
      <c r="D1212" s="66"/>
      <c r="E1212"/>
      <c r="F1212"/>
    </row>
    <row r="1213" spans="1:6" x14ac:dyDescent="0.25">
      <c r="A1213" s="17" t="s">
        <v>1033</v>
      </c>
      <c r="B1213" s="65" t="str">
        <f t="shared" si="45"/>
        <v>58</v>
      </c>
      <c r="C1213" s="2" t="s">
        <v>1357</v>
      </c>
      <c r="D1213" s="66"/>
      <c r="E1213"/>
      <c r="F1213"/>
    </row>
    <row r="1214" spans="1:6" x14ac:dyDescent="0.25">
      <c r="A1214" s="17" t="s">
        <v>1034</v>
      </c>
      <c r="B1214" s="65" t="str">
        <f t="shared" si="45"/>
        <v>58</v>
      </c>
      <c r="C1214" s="2" t="s">
        <v>1357</v>
      </c>
      <c r="D1214" s="66"/>
      <c r="E1214"/>
      <c r="F1214"/>
    </row>
    <row r="1215" spans="1:6" x14ac:dyDescent="0.25">
      <c r="A1215" s="31" t="s">
        <v>1035</v>
      </c>
      <c r="B1215" s="65" t="str">
        <f t="shared" si="45"/>
        <v>58</v>
      </c>
      <c r="C1215" s="2" t="s">
        <v>1357</v>
      </c>
      <c r="D1215" s="66"/>
      <c r="E1215"/>
      <c r="F1215"/>
    </row>
    <row r="1216" spans="1:6" x14ac:dyDescent="0.25">
      <c r="A1216" s="29"/>
      <c r="B1216" s="65" t="str">
        <f t="shared" si="45"/>
        <v/>
      </c>
      <c r="C1216" s="2"/>
      <c r="D1216"/>
      <c r="E1216"/>
      <c r="F1216"/>
    </row>
    <row r="1217" spans="1:6" x14ac:dyDescent="0.25">
      <c r="A1217" s="26" t="s">
        <v>1498</v>
      </c>
      <c r="B1217" s="65" t="str">
        <f t="shared" si="45"/>
        <v>65</v>
      </c>
      <c r="C1217" s="2" t="s">
        <v>1357</v>
      </c>
      <c r="D1217" s="66"/>
      <c r="E1217"/>
      <c r="F1217"/>
    </row>
    <row r="1218" spans="1:6" x14ac:dyDescent="0.25">
      <c r="A1218" s="30" t="s">
        <v>1036</v>
      </c>
      <c r="B1218" s="65" t="str">
        <f t="shared" si="45"/>
        <v>58</v>
      </c>
      <c r="C1218" s="2" t="s">
        <v>1357</v>
      </c>
      <c r="D1218" s="66"/>
      <c r="E1218"/>
      <c r="F1218"/>
    </row>
    <row r="1219" spans="1:6" x14ac:dyDescent="0.25">
      <c r="A1219" s="17" t="s">
        <v>1047</v>
      </c>
      <c r="B1219" s="65" t="str">
        <f t="shared" si="45"/>
        <v>59</v>
      </c>
      <c r="C1219" s="2" t="s">
        <v>1357</v>
      </c>
      <c r="D1219" s="66"/>
      <c r="E1219"/>
      <c r="F1219"/>
    </row>
    <row r="1220" spans="1:6" x14ac:dyDescent="0.25">
      <c r="A1220" s="27" t="s">
        <v>1499</v>
      </c>
      <c r="B1220" s="65" t="str">
        <f t="shared" si="45"/>
        <v>65</v>
      </c>
      <c r="C1220" s="2" t="s">
        <v>1357</v>
      </c>
      <c r="D1220" s="66"/>
      <c r="E1220"/>
      <c r="F1220"/>
    </row>
    <row r="1221" spans="1:6" x14ac:dyDescent="0.25">
      <c r="A1221" s="17" t="s">
        <v>1048</v>
      </c>
      <c r="B1221" s="65" t="str">
        <f t="shared" si="45"/>
        <v>59</v>
      </c>
      <c r="C1221" s="2" t="s">
        <v>1357</v>
      </c>
      <c r="D1221" s="66"/>
      <c r="E1221"/>
      <c r="F1221"/>
    </row>
    <row r="1222" spans="1:6" x14ac:dyDescent="0.25">
      <c r="A1222" s="30" t="s">
        <v>1037</v>
      </c>
      <c r="B1222" s="65" t="str">
        <f t="shared" ref="B1222:B1253" si="46">IF(LEFT(A1222,3)="2.5", MID(A1222,7,2),LEFT(A1222,2))</f>
        <v>58</v>
      </c>
      <c r="C1222" s="2" t="s">
        <v>1357</v>
      </c>
      <c r="D1222" s="66"/>
      <c r="E1222"/>
      <c r="F1222"/>
    </row>
    <row r="1223" spans="1:6" x14ac:dyDescent="0.25">
      <c r="A1223" s="17" t="s">
        <v>1038</v>
      </c>
      <c r="B1223" s="65" t="str">
        <f t="shared" si="46"/>
        <v>58</v>
      </c>
      <c r="C1223" s="2" t="s">
        <v>1357</v>
      </c>
      <c r="D1223" s="66"/>
      <c r="E1223"/>
      <c r="F1223"/>
    </row>
    <row r="1224" spans="1:6" x14ac:dyDescent="0.25">
      <c r="A1224" s="20" t="s">
        <v>1039</v>
      </c>
      <c r="B1224" s="65" t="str">
        <f t="shared" si="46"/>
        <v>58</v>
      </c>
      <c r="C1224" s="2" t="s">
        <v>1357</v>
      </c>
      <c r="D1224" s="66"/>
      <c r="E1224"/>
      <c r="F1224"/>
    </row>
    <row r="1225" spans="1:6" x14ac:dyDescent="0.25">
      <c r="A1225" s="14"/>
      <c r="B1225" s="65" t="str">
        <f t="shared" si="46"/>
        <v/>
      </c>
      <c r="C1225" s="2"/>
      <c r="D1225"/>
      <c r="E1225"/>
      <c r="F1225"/>
    </row>
    <row r="1226" spans="1:6" x14ac:dyDescent="0.25">
      <c r="A1226" s="23" t="s">
        <v>1061</v>
      </c>
      <c r="B1226" s="65" t="str">
        <f t="shared" si="46"/>
        <v>62</v>
      </c>
      <c r="C1226" s="2" t="s">
        <v>1357</v>
      </c>
      <c r="D1226" s="66"/>
      <c r="E1226"/>
      <c r="F1226"/>
    </row>
    <row r="1227" spans="1:6" x14ac:dyDescent="0.25">
      <c r="A1227" s="17" t="s">
        <v>1062</v>
      </c>
      <c r="B1227" s="65" t="str">
        <f t="shared" si="46"/>
        <v>62</v>
      </c>
      <c r="C1227" s="2" t="s">
        <v>1357</v>
      </c>
      <c r="D1227" s="66"/>
      <c r="E1227"/>
      <c r="F1227"/>
    </row>
    <row r="1228" spans="1:6" x14ac:dyDescent="0.25">
      <c r="A1228" s="27" t="s">
        <v>1500</v>
      </c>
      <c r="B1228" s="65" t="str">
        <f t="shared" si="46"/>
        <v>66</v>
      </c>
      <c r="C1228" s="2" t="s">
        <v>1357</v>
      </c>
      <c r="D1228" s="66"/>
      <c r="E1228"/>
      <c r="F1228"/>
    </row>
    <row r="1229" spans="1:6" x14ac:dyDescent="0.25">
      <c r="A1229" s="17" t="s">
        <v>1049</v>
      </c>
      <c r="B1229" s="65" t="str">
        <f t="shared" si="46"/>
        <v>60</v>
      </c>
      <c r="C1229" s="2" t="s">
        <v>1357</v>
      </c>
      <c r="D1229" s="66"/>
      <c r="E1229"/>
      <c r="F1229"/>
    </row>
    <row r="1230" spans="1:6" x14ac:dyDescent="0.25">
      <c r="A1230" s="17" t="s">
        <v>1050</v>
      </c>
      <c r="B1230" s="65" t="str">
        <f t="shared" si="46"/>
        <v>60</v>
      </c>
      <c r="C1230" s="2" t="s">
        <v>1357</v>
      </c>
      <c r="D1230" s="66"/>
      <c r="E1230"/>
      <c r="F1230"/>
    </row>
    <row r="1231" spans="1:6" x14ac:dyDescent="0.25">
      <c r="A1231" s="27" t="s">
        <v>1501</v>
      </c>
      <c r="B1231" s="65" t="str">
        <f t="shared" si="46"/>
        <v>66</v>
      </c>
      <c r="C1231" s="2" t="s">
        <v>1357</v>
      </c>
      <c r="D1231" s="66"/>
      <c r="E1231"/>
      <c r="F1231"/>
    </row>
    <row r="1232" spans="1:6" x14ac:dyDescent="0.25">
      <c r="A1232" s="17" t="s">
        <v>1057</v>
      </c>
      <c r="B1232" s="65" t="str">
        <f t="shared" si="46"/>
        <v>61</v>
      </c>
      <c r="C1232" s="2" t="s">
        <v>1357</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1051</v>
      </c>
      <c r="B1235" s="65" t="str">
        <f t="shared" si="46"/>
        <v>60</v>
      </c>
      <c r="C1235" s="2" t="s">
        <v>1357</v>
      </c>
      <c r="D1235" s="66"/>
      <c r="E1235"/>
      <c r="F1235"/>
    </row>
    <row r="1236" spans="1:6" x14ac:dyDescent="0.25">
      <c r="A1236" s="17" t="s">
        <v>1052</v>
      </c>
      <c r="B1236" s="65" t="str">
        <f t="shared" si="46"/>
        <v>60</v>
      </c>
      <c r="C1236" s="2" t="s">
        <v>1357</v>
      </c>
      <c r="D1236" s="66"/>
      <c r="E1236"/>
      <c r="F1236"/>
    </row>
    <row r="1237" spans="1:6" x14ac:dyDescent="0.25">
      <c r="A1237" s="17" t="s">
        <v>1053</v>
      </c>
      <c r="B1237" s="65" t="str">
        <f t="shared" si="46"/>
        <v>60</v>
      </c>
      <c r="C1237" s="2" t="s">
        <v>1357</v>
      </c>
      <c r="D1237" s="66"/>
      <c r="E1237"/>
      <c r="F1237"/>
    </row>
    <row r="1238" spans="1:6" x14ac:dyDescent="0.25">
      <c r="A1238" s="17" t="s">
        <v>1063</v>
      </c>
      <c r="B1238" s="65" t="str">
        <f t="shared" si="46"/>
        <v>62</v>
      </c>
      <c r="C1238" s="2" t="s">
        <v>1357</v>
      </c>
      <c r="D1238" s="66"/>
      <c r="E1238"/>
      <c r="F1238"/>
    </row>
    <row r="1239" spans="1:6" x14ac:dyDescent="0.25">
      <c r="A1239" s="17" t="s">
        <v>1064</v>
      </c>
      <c r="B1239" s="65" t="str">
        <f t="shared" si="46"/>
        <v>62</v>
      </c>
      <c r="C1239" s="2" t="s">
        <v>1357</v>
      </c>
      <c r="D1239" s="66"/>
      <c r="E1239"/>
      <c r="F1239"/>
    </row>
    <row r="1240" spans="1:6" x14ac:dyDescent="0.25">
      <c r="A1240" s="17" t="s">
        <v>1054</v>
      </c>
      <c r="B1240" s="65" t="str">
        <f t="shared" si="46"/>
        <v>60</v>
      </c>
      <c r="C1240" s="2" t="s">
        <v>1357</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1065</v>
      </c>
      <c r="B1244" s="65" t="str">
        <f t="shared" si="46"/>
        <v>62</v>
      </c>
      <c r="C1244" s="2" t="s">
        <v>1357</v>
      </c>
      <c r="D1244" s="66"/>
      <c r="E1244"/>
      <c r="F1244"/>
    </row>
    <row r="1245" spans="1:6" x14ac:dyDescent="0.25">
      <c r="A1245" s="17" t="s">
        <v>1066</v>
      </c>
      <c r="B1245" s="65" t="str">
        <f t="shared" si="46"/>
        <v>62</v>
      </c>
      <c r="C1245" s="2" t="s">
        <v>1357</v>
      </c>
      <c r="D1245" s="66"/>
      <c r="E1245"/>
      <c r="F1245"/>
    </row>
    <row r="1246" spans="1:6" x14ac:dyDescent="0.25">
      <c r="A1246" s="17" t="s">
        <v>1055</v>
      </c>
      <c r="B1246" s="65" t="str">
        <f t="shared" si="46"/>
        <v>60</v>
      </c>
      <c r="C1246" s="2" t="s">
        <v>1357</v>
      </c>
      <c r="D1246" s="66"/>
      <c r="E1246"/>
      <c r="F1246"/>
    </row>
    <row r="1247" spans="1:6" x14ac:dyDescent="0.25">
      <c r="A1247" s="27" t="s">
        <v>1502</v>
      </c>
      <c r="B1247" s="65" t="str">
        <f t="shared" si="46"/>
        <v>66</v>
      </c>
      <c r="C1247" s="2" t="s">
        <v>1357</v>
      </c>
      <c r="D1247" s="66"/>
      <c r="E1247"/>
      <c r="F1247"/>
    </row>
    <row r="1248" spans="1:6" x14ac:dyDescent="0.25">
      <c r="A1248" s="17" t="s">
        <v>1056</v>
      </c>
      <c r="B1248" s="65" t="str">
        <f t="shared" si="46"/>
        <v>60</v>
      </c>
      <c r="C1248" s="2" t="s">
        <v>1357</v>
      </c>
      <c r="D1248" s="66"/>
      <c r="E1248"/>
      <c r="F1248"/>
    </row>
    <row r="1249" spans="1:6" x14ac:dyDescent="0.25">
      <c r="A1249" s="17" t="s">
        <v>1058</v>
      </c>
      <c r="B1249" s="65" t="str">
        <f t="shared" si="46"/>
        <v>61</v>
      </c>
      <c r="C1249" s="2" t="s">
        <v>1357</v>
      </c>
      <c r="D1249" s="66"/>
      <c r="E1249"/>
      <c r="F1249"/>
    </row>
    <row r="1250" spans="1:6" x14ac:dyDescent="0.25">
      <c r="A1250" s="17" t="s">
        <v>1059</v>
      </c>
      <c r="B1250" s="65" t="str">
        <f t="shared" si="46"/>
        <v>61</v>
      </c>
      <c r="C1250" s="2" t="s">
        <v>1357</v>
      </c>
      <c r="D1250" s="66"/>
      <c r="E1250"/>
      <c r="F1250"/>
    </row>
    <row r="1251" spans="1:6" x14ac:dyDescent="0.25">
      <c r="A1251" s="20" t="s">
        <v>1060</v>
      </c>
      <c r="B1251" s="65" t="str">
        <f t="shared" si="46"/>
        <v>61</v>
      </c>
      <c r="C1251" s="2" t="s">
        <v>1357</v>
      </c>
      <c r="D1251" s="66"/>
      <c r="E1251"/>
      <c r="F1251"/>
    </row>
    <row r="1252" spans="1:6" x14ac:dyDescent="0.25">
      <c r="A1252" s="14"/>
      <c r="B1252" s="65" t="str">
        <f t="shared" si="46"/>
        <v/>
      </c>
      <c r="C1252" s="2"/>
      <c r="D1252"/>
      <c r="E1252"/>
      <c r="F1252"/>
    </row>
    <row r="1253" spans="1:6" x14ac:dyDescent="0.25">
      <c r="A1253" s="26" t="s">
        <v>1503</v>
      </c>
      <c r="B1253" s="65" t="str">
        <f t="shared" si="46"/>
        <v>66</v>
      </c>
      <c r="C1253" s="2" t="s">
        <v>1357</v>
      </c>
      <c r="D1253" s="66"/>
      <c r="E1253"/>
      <c r="F1253"/>
    </row>
    <row r="1254" spans="1:6" x14ac:dyDescent="0.25">
      <c r="A1254" s="27"/>
      <c r="B1254" s="65" t="str">
        <f t="shared" ref="B1254:B1285" si="47">IF(LEFT(A1254,3)="2.5", MID(A1254,7,2),LEFT(A1254,2))</f>
        <v/>
      </c>
      <c r="C1254" s="2" t="s">
        <v>1357</v>
      </c>
      <c r="D1254" s="66"/>
      <c r="E1254"/>
      <c r="F1254"/>
    </row>
    <row r="1255" spans="1:6" x14ac:dyDescent="0.25">
      <c r="A1255" s="17" t="s">
        <v>1067</v>
      </c>
      <c r="B1255" s="65" t="str">
        <f t="shared" si="47"/>
        <v>62</v>
      </c>
      <c r="C1255" s="2" t="s">
        <v>1357</v>
      </c>
      <c r="D1255" s="66"/>
      <c r="E1255"/>
      <c r="F1255"/>
    </row>
    <row r="1256" spans="1:6" x14ac:dyDescent="0.25">
      <c r="A1256" s="27" t="s">
        <v>1504</v>
      </c>
      <c r="B1256" s="65" t="str">
        <f t="shared" si="47"/>
        <v>66</v>
      </c>
      <c r="C1256" s="2" t="s">
        <v>1357</v>
      </c>
      <c r="D1256" s="66"/>
      <c r="E1256"/>
      <c r="F1256"/>
    </row>
    <row r="1257" spans="1:6" x14ac:dyDescent="0.25">
      <c r="A1257" s="17" t="s">
        <v>1068</v>
      </c>
      <c r="B1257" s="65" t="str">
        <f t="shared" si="47"/>
        <v>62</v>
      </c>
      <c r="C1257" s="2" t="s">
        <v>1357</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1077</v>
      </c>
      <c r="B1262" s="65" t="str">
        <f t="shared" si="47"/>
        <v>64</v>
      </c>
      <c r="C1262" s="2" t="s">
        <v>1357</v>
      </c>
      <c r="D1262" s="66"/>
      <c r="E1262"/>
      <c r="F1262" s="66"/>
    </row>
    <row r="1263" spans="1:6" x14ac:dyDescent="0.25">
      <c r="A1263" s="17" t="s">
        <v>1078</v>
      </c>
      <c r="B1263" s="65" t="str">
        <f t="shared" si="47"/>
        <v>64</v>
      </c>
      <c r="C1263" s="2" t="s">
        <v>1357</v>
      </c>
      <c r="D1263" s="66"/>
      <c r="E1263"/>
      <c r="F1263" s="66"/>
    </row>
    <row r="1264" spans="1:6" x14ac:dyDescent="0.25">
      <c r="A1264" s="27" t="s">
        <v>1505</v>
      </c>
      <c r="B1264" s="65" t="str">
        <f t="shared" si="47"/>
        <v>67</v>
      </c>
      <c r="C1264" s="2" t="s">
        <v>1357</v>
      </c>
      <c r="D1264" s="66"/>
      <c r="E1264"/>
      <c r="F1264"/>
    </row>
    <row r="1265" spans="1:6" x14ac:dyDescent="0.25">
      <c r="A1265" s="17" t="s">
        <v>1069</v>
      </c>
      <c r="B1265" s="65" t="str">
        <f t="shared" si="47"/>
        <v>63</v>
      </c>
      <c r="C1265" s="2" t="s">
        <v>1357</v>
      </c>
      <c r="D1265" s="66"/>
      <c r="E1265"/>
      <c r="F1265"/>
    </row>
    <row r="1266" spans="1:6" x14ac:dyDescent="0.25">
      <c r="A1266" s="17" t="s">
        <v>1070</v>
      </c>
      <c r="B1266" s="65" t="str">
        <f t="shared" si="47"/>
        <v>63</v>
      </c>
      <c r="C1266" s="2" t="s">
        <v>1357</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1071</v>
      </c>
      <c r="B1271" s="65" t="str">
        <f t="shared" si="47"/>
        <v>63</v>
      </c>
      <c r="C1271" s="2" t="s">
        <v>1357</v>
      </c>
      <c r="D1271" s="66"/>
      <c r="E1271"/>
      <c r="F1271"/>
    </row>
    <row r="1272" spans="1:6" x14ac:dyDescent="0.25">
      <c r="A1272" s="17" t="s">
        <v>1072</v>
      </c>
      <c r="B1272" s="65" t="str">
        <f t="shared" si="47"/>
        <v>63</v>
      </c>
      <c r="C1272" s="2" t="s">
        <v>1357</v>
      </c>
      <c r="D1272" s="66"/>
      <c r="E1272"/>
      <c r="F1272"/>
    </row>
    <row r="1273" spans="1:6" x14ac:dyDescent="0.25">
      <c r="A1273" s="17" t="s">
        <v>1073</v>
      </c>
      <c r="B1273" s="65" t="str">
        <f t="shared" si="47"/>
        <v>63</v>
      </c>
      <c r="C1273" s="2" t="s">
        <v>1357</v>
      </c>
      <c r="D1273" s="66"/>
      <c r="E1273"/>
      <c r="F1273"/>
    </row>
    <row r="1274" spans="1:6" x14ac:dyDescent="0.25">
      <c r="A1274" s="17" t="s">
        <v>1079</v>
      </c>
      <c r="B1274" s="65" t="str">
        <f t="shared" si="47"/>
        <v>64</v>
      </c>
      <c r="C1274" s="2" t="s">
        <v>1357</v>
      </c>
      <c r="D1274" s="66"/>
      <c r="E1274"/>
      <c r="F1274"/>
    </row>
    <row r="1275" spans="1:6" x14ac:dyDescent="0.25">
      <c r="A1275" s="17" t="s">
        <v>1080</v>
      </c>
      <c r="B1275" s="65" t="str">
        <f t="shared" si="47"/>
        <v>64</v>
      </c>
      <c r="C1275" s="2" t="s">
        <v>1357</v>
      </c>
      <c r="D1275" s="66"/>
      <c r="E1275"/>
      <c r="F1275"/>
    </row>
    <row r="1276" spans="1:6" x14ac:dyDescent="0.25">
      <c r="A1276" s="17" t="s">
        <v>1074</v>
      </c>
      <c r="B1276" s="65" t="str">
        <f t="shared" si="47"/>
        <v>63</v>
      </c>
      <c r="C1276" s="2" t="s">
        <v>1357</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1081</v>
      </c>
      <c r="B1280" s="65" t="str">
        <f t="shared" si="47"/>
        <v>64</v>
      </c>
      <c r="C1280" s="2" t="s">
        <v>1357</v>
      </c>
      <c r="D1280" s="66"/>
      <c r="E1280"/>
      <c r="F1280" s="66"/>
    </row>
    <row r="1281" spans="1:6" x14ac:dyDescent="0.25">
      <c r="A1281" s="17" t="s">
        <v>1082</v>
      </c>
      <c r="B1281" s="65" t="str">
        <f t="shared" si="47"/>
        <v>64</v>
      </c>
      <c r="C1281" s="2" t="s">
        <v>1357</v>
      </c>
      <c r="D1281" s="66"/>
      <c r="E1281"/>
      <c r="F1281" s="66"/>
    </row>
    <row r="1282" spans="1:6" x14ac:dyDescent="0.25">
      <c r="A1282" s="17" t="s">
        <v>1075</v>
      </c>
      <c r="B1282" s="65" t="str">
        <f t="shared" si="47"/>
        <v>63</v>
      </c>
      <c r="C1282" s="2" t="s">
        <v>1357</v>
      </c>
      <c r="D1282" s="66"/>
      <c r="E1282"/>
      <c r="F1282"/>
    </row>
    <row r="1283" spans="1:6" x14ac:dyDescent="0.25">
      <c r="A1283" s="27" t="s">
        <v>1506</v>
      </c>
      <c r="B1283" s="65" t="str">
        <f t="shared" si="47"/>
        <v>67</v>
      </c>
      <c r="C1283" s="2" t="s">
        <v>1357</v>
      </c>
      <c r="D1283" s="66"/>
      <c r="E1283"/>
      <c r="F1283"/>
    </row>
    <row r="1284" spans="1:6" x14ac:dyDescent="0.25">
      <c r="A1284" s="17" t="s">
        <v>1076</v>
      </c>
      <c r="B1284" s="65" t="str">
        <f t="shared" si="47"/>
        <v>63</v>
      </c>
      <c r="C1284" s="2" t="s">
        <v>1357</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1507</v>
      </c>
      <c r="B1289" s="65" t="str">
        <f t="shared" si="48"/>
        <v>67</v>
      </c>
      <c r="C1289" s="2" t="s">
        <v>1357</v>
      </c>
      <c r="D1289" s="66"/>
      <c r="E1289"/>
      <c r="F1289"/>
    </row>
    <row r="1290" spans="1:6" x14ac:dyDescent="0.25">
      <c r="A1290" s="27"/>
      <c r="B1290" s="65" t="str">
        <f t="shared" si="48"/>
        <v/>
      </c>
      <c r="C1290" s="2"/>
      <c r="D1290"/>
      <c r="E1290"/>
      <c r="F1290"/>
    </row>
    <row r="1291" spans="1:6" x14ac:dyDescent="0.25">
      <c r="A1291" s="17" t="s">
        <v>1083</v>
      </c>
      <c r="B1291" s="65" t="str">
        <f t="shared" si="48"/>
        <v>64</v>
      </c>
      <c r="C1291" s="2" t="s">
        <v>1357</v>
      </c>
      <c r="D1291" s="66"/>
      <c r="E1291"/>
      <c r="F1291" s="66"/>
    </row>
    <row r="1292" spans="1:6" x14ac:dyDescent="0.25">
      <c r="A1292" s="27" t="s">
        <v>1508</v>
      </c>
      <c r="B1292" s="65" t="str">
        <f t="shared" si="48"/>
        <v>67</v>
      </c>
      <c r="C1292" s="2" t="s">
        <v>1357</v>
      </c>
      <c r="D1292" s="91"/>
      <c r="E1292"/>
      <c r="F1292"/>
    </row>
    <row r="1293" spans="1:6" x14ac:dyDescent="0.25">
      <c r="A1293" s="17" t="s">
        <v>1084</v>
      </c>
      <c r="B1293" s="65" t="str">
        <f t="shared" si="48"/>
        <v>64</v>
      </c>
      <c r="C1293" s="2" t="s">
        <v>1357</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3"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336" t="s">
        <v>1391</v>
      </c>
    </row>
    <row r="2" spans="1:17" ht="26.25" customHeight="1" x14ac:dyDescent="0.25">
      <c r="B2" s="203"/>
      <c r="C2" s="21" t="s">
        <v>1363</v>
      </c>
      <c r="D2" s="336"/>
      <c r="E2" s="339" t="s">
        <v>1389</v>
      </c>
      <c r="F2" s="339"/>
      <c r="G2" s="339"/>
      <c r="J2" s="372" t="s">
        <v>1521</v>
      </c>
      <c r="K2" s="372"/>
      <c r="L2" s="372"/>
      <c r="M2" s="372"/>
      <c r="N2" s="372"/>
    </row>
    <row r="3" spans="1:17" ht="60" x14ac:dyDescent="0.3">
      <c r="B3" s="204" t="s">
        <v>240</v>
      </c>
      <c r="D3" s="336"/>
      <c r="J3" s="229" t="s">
        <v>1520</v>
      </c>
      <c r="K3" s="371" t="s">
        <v>1389</v>
      </c>
      <c r="L3" s="371"/>
      <c r="M3" s="371"/>
      <c r="N3" s="230" t="s">
        <v>1522</v>
      </c>
      <c r="P3" s="224" t="s">
        <v>1516</v>
      </c>
    </row>
    <row r="4" spans="1:17" ht="18.75" x14ac:dyDescent="0.3">
      <c r="B4" s="204"/>
      <c r="D4" s="189"/>
      <c r="J4" s="225"/>
      <c r="N4" s="226"/>
      <c r="P4" t="s">
        <v>1517</v>
      </c>
      <c r="Q4">
        <v>467</v>
      </c>
    </row>
    <row r="5" spans="1:17" x14ac:dyDescent="0.25">
      <c r="A5">
        <v>1</v>
      </c>
      <c r="B5" s="205" t="s">
        <v>440</v>
      </c>
      <c r="C5" s="65" t="str">
        <f t="shared" ref="C5:C68" si="0">IF(LEFT(B5,3)="2.5", MID(B5,7,2),LEFT(B5,2))</f>
        <v xml:space="preserve">1 </v>
      </c>
      <c r="D5" s="2" t="s">
        <v>1359</v>
      </c>
      <c r="E5" s="93"/>
      <c r="F5" s="2"/>
      <c r="G5" s="61"/>
      <c r="H5" s="14" t="str" cm="1">
        <f t="array" ref="H5">INDEX(Cable_L!$B$3:$B$80,MATCH(1,COUNTIFS(C5,Cable_L!$A$3:$A$80,$D5,Cable_L!$C$3:$C$80),0))</f>
        <v>2b</v>
      </c>
      <c r="I5" s="14"/>
      <c r="J5" s="225" t="str">
        <f t="shared" ref="J5:J68" si="1">_xlfn.CONCAT(B5,"  ",H5)</f>
        <v>1 - J12 - 2/1  2b</v>
      </c>
      <c r="K5" s="190"/>
      <c r="L5" s="2"/>
      <c r="M5" s="61"/>
      <c r="N5" s="226"/>
      <c r="P5" t="s">
        <v>1509</v>
      </c>
      <c r="Q5">
        <v>40</v>
      </c>
    </row>
    <row r="6" spans="1:17" x14ac:dyDescent="0.25">
      <c r="A6">
        <f>A5+1</f>
        <v>2</v>
      </c>
      <c r="B6" s="206" t="s">
        <v>439</v>
      </c>
      <c r="C6" s="65" t="str">
        <f t="shared" si="0"/>
        <v xml:space="preserve">1 </v>
      </c>
      <c r="D6" s="2" t="s">
        <v>1359</v>
      </c>
      <c r="E6" s="190"/>
      <c r="F6" s="2"/>
      <c r="G6" s="61"/>
      <c r="H6" s="14" t="str" cm="1">
        <f t="array" ref="H6">INDEX(Cable_L!$B$3:$B$80,MATCH(1,COUNTIFS(C6,Cable_L!$A$3:$A$80,$D6,Cable_L!$C$3:$C$80),0))</f>
        <v>2b</v>
      </c>
      <c r="I6" s="14"/>
      <c r="J6" s="225" t="str">
        <f t="shared" si="1"/>
        <v>1 - J12 - 4/3  2b</v>
      </c>
      <c r="K6" s="190"/>
      <c r="L6" s="2"/>
      <c r="M6" s="61"/>
      <c r="N6" s="226"/>
      <c r="P6" t="s">
        <v>1518</v>
      </c>
      <c r="Q6">
        <f>218+199</f>
        <v>417</v>
      </c>
    </row>
    <row r="7" spans="1:17" x14ac:dyDescent="0.25">
      <c r="A7">
        <f t="shared" ref="A7:A60" si="2">A6+1</f>
        <v>3</v>
      </c>
      <c r="B7" s="206" t="s">
        <v>438</v>
      </c>
      <c r="C7" s="65" t="str">
        <f t="shared" si="0"/>
        <v xml:space="preserve">1 </v>
      </c>
      <c r="D7" s="2" t="s">
        <v>1358</v>
      </c>
      <c r="E7" s="69"/>
      <c r="F7" s="2"/>
      <c r="G7" s="190"/>
      <c r="H7" s="14" t="str" cm="1">
        <f t="array" ref="H7">INDEX(Cable_L!$B$3:$B$80,MATCH(1,COUNTIFS(C7,Cable_L!$A$3:$A$80,$D7,Cable_L!$C$3:$C$80),0))</f>
        <v>2c</v>
      </c>
      <c r="I7" s="14"/>
      <c r="J7" s="225" t="str">
        <f t="shared" si="1"/>
        <v>1 - J12 - 6/5  2c</v>
      </c>
      <c r="K7" s="61"/>
      <c r="L7" s="2"/>
      <c r="M7" s="190"/>
      <c r="N7" s="226"/>
      <c r="P7" t="s">
        <v>1510</v>
      </c>
      <c r="Q7" s="223">
        <v>417</v>
      </c>
    </row>
    <row r="8" spans="1:17" x14ac:dyDescent="0.25">
      <c r="A8">
        <f t="shared" si="2"/>
        <v>4</v>
      </c>
      <c r="B8" s="206" t="s">
        <v>437</v>
      </c>
      <c r="C8" s="65" t="str">
        <f t="shared" si="0"/>
        <v xml:space="preserve">1 </v>
      </c>
      <c r="D8" s="2" t="s">
        <v>1358</v>
      </c>
      <c r="E8" s="86"/>
      <c r="F8" s="2"/>
      <c r="G8" s="190"/>
      <c r="H8" s="14" t="str" cm="1">
        <f t="array" ref="H8">INDEX(Cable_L!$B$3:$B$80,MATCH(1,COUNTIFS(C8,Cable_L!$A$3:$A$80,$D8,Cable_L!$C$3:$C$80),0))</f>
        <v>2c</v>
      </c>
      <c r="I8" s="14"/>
      <c r="J8" s="225" t="str">
        <f t="shared" si="1"/>
        <v>1 - J12 - 8/7  2c</v>
      </c>
      <c r="K8" s="61"/>
      <c r="L8" s="2"/>
      <c r="M8" s="190"/>
      <c r="N8" s="226"/>
      <c r="P8" t="s">
        <v>1519</v>
      </c>
      <c r="Q8">
        <f>Q7-Q6</f>
        <v>0</v>
      </c>
    </row>
    <row r="9" spans="1:17" x14ac:dyDescent="0.25">
      <c r="A9">
        <f t="shared" si="2"/>
        <v>5</v>
      </c>
      <c r="B9" s="209" t="s">
        <v>444</v>
      </c>
      <c r="C9" s="65" t="str">
        <f t="shared" si="0"/>
        <v xml:space="preserve">1 </v>
      </c>
      <c r="D9" s="2" t="s">
        <v>1358</v>
      </c>
      <c r="E9" s="61"/>
      <c r="F9" s="2"/>
      <c r="G9" s="96"/>
      <c r="H9" s="14" t="str" cm="1">
        <f t="array" ref="H9">INDEX(Cable_L!$B$3:$B$80,MATCH(1,COUNTIFS(C9,Cable_L!$A$3:$A$80,$D9,Cable_L!$C$3:$C$80),0))</f>
        <v>2c</v>
      </c>
      <c r="I9" s="14"/>
      <c r="J9" s="225" t="str">
        <f t="shared" si="1"/>
        <v>1 - J13 - 2/1  2c</v>
      </c>
      <c r="K9" s="61"/>
      <c r="L9" s="2"/>
      <c r="M9" s="190"/>
      <c r="N9" s="226"/>
    </row>
    <row r="10" spans="1:17" x14ac:dyDescent="0.25">
      <c r="A10">
        <f t="shared" si="2"/>
        <v>6</v>
      </c>
      <c r="B10" s="205" t="s">
        <v>443</v>
      </c>
      <c r="C10" s="65" t="str">
        <f t="shared" si="0"/>
        <v xml:space="preserve">1 </v>
      </c>
      <c r="D10" s="2" t="s">
        <v>1358</v>
      </c>
      <c r="E10" s="69"/>
      <c r="F10" s="2"/>
      <c r="G10" s="190"/>
      <c r="H10" s="14" t="str" cm="1">
        <f t="array" ref="H10">INDEX(Cable_L!$B$3:$B$80,MATCH(1,COUNTIFS(C10,Cable_L!$A$3:$A$80,$D10,Cable_L!$C$3:$C$80),0))</f>
        <v>2c</v>
      </c>
      <c r="I10" s="14"/>
      <c r="J10" s="225" t="str">
        <f t="shared" si="1"/>
        <v>1 - J13 - 4/3  2c</v>
      </c>
      <c r="K10" s="61"/>
      <c r="L10" s="2"/>
      <c r="M10" s="190"/>
      <c r="N10" s="226"/>
    </row>
    <row r="11" spans="1:17" x14ac:dyDescent="0.25">
      <c r="A11">
        <f t="shared" si="2"/>
        <v>7</v>
      </c>
      <c r="B11" s="206" t="s">
        <v>442</v>
      </c>
      <c r="C11" s="65" t="str">
        <f t="shared" si="0"/>
        <v xml:space="preserve">1 </v>
      </c>
      <c r="D11" s="2" t="s">
        <v>1358</v>
      </c>
      <c r="E11" s="69"/>
      <c r="F11" s="2"/>
      <c r="G11" s="96"/>
      <c r="H11" s="14" t="str" cm="1">
        <f t="array" ref="H11">INDEX(Cable_L!$B$3:$B$80,MATCH(1,COUNTIFS(C11,Cable_L!$A$3:$A$80,$D11,Cable_L!$C$3:$C$80),0))</f>
        <v>2c</v>
      </c>
      <c r="I11" s="14"/>
      <c r="J11" s="225" t="str">
        <f t="shared" si="1"/>
        <v>1 - J13 - 6/5  2c</v>
      </c>
      <c r="K11" s="61"/>
      <c r="L11" s="2"/>
      <c r="M11" s="190"/>
      <c r="N11" s="226"/>
    </row>
    <row r="12" spans="1:17" x14ac:dyDescent="0.25">
      <c r="A12">
        <f t="shared" si="2"/>
        <v>8</v>
      </c>
      <c r="B12" s="206" t="s">
        <v>441</v>
      </c>
      <c r="C12" s="65" t="str">
        <f t="shared" si="0"/>
        <v xml:space="preserve">1 </v>
      </c>
      <c r="D12" s="2" t="s">
        <v>1358</v>
      </c>
      <c r="E12" s="69"/>
      <c r="F12" s="2"/>
      <c r="G12" s="190"/>
      <c r="H12" s="14" t="str" cm="1">
        <f t="array" ref="H12">INDEX(Cable_L!$B$3:$B$80,MATCH(1,COUNTIFS(C12,Cable_L!$A$3:$A$80,$D12,Cable_L!$C$3:$C$80),0))</f>
        <v>2c</v>
      </c>
      <c r="I12" s="14"/>
      <c r="J12" s="225" t="str">
        <f t="shared" si="1"/>
        <v>1 - J13 - 8/7  2c</v>
      </c>
      <c r="K12" s="61"/>
      <c r="L12" s="2"/>
      <c r="M12" s="190"/>
      <c r="N12" s="226"/>
    </row>
    <row r="13" spans="1:17" x14ac:dyDescent="0.25">
      <c r="A13">
        <f t="shared" si="2"/>
        <v>9</v>
      </c>
      <c r="B13" s="206" t="s">
        <v>493</v>
      </c>
      <c r="C13" s="65" t="str">
        <f t="shared" si="0"/>
        <v>10</v>
      </c>
      <c r="D13" s="2" t="s">
        <v>1359</v>
      </c>
      <c r="E13" s="93"/>
      <c r="F13" s="2"/>
      <c r="G13" s="2"/>
      <c r="H13" s="14" t="str" cm="1">
        <f t="array" ref="H13">INDEX(Cable_L!$B$3:$B$80,MATCH(1,COUNTIFS(C13,Cable_L!$A$3:$A$80,$D13,Cable_L!$C$3:$C$80),0))</f>
        <v>2a</v>
      </c>
      <c r="I13" s="14"/>
      <c r="J13" s="225" t="str">
        <f t="shared" si="1"/>
        <v>10 - J12 - 2/1  2a</v>
      </c>
      <c r="K13" s="190"/>
      <c r="L13" s="2"/>
      <c r="M13" s="2"/>
      <c r="N13" s="226"/>
    </row>
    <row r="14" spans="1:17" x14ac:dyDescent="0.25">
      <c r="A14">
        <f t="shared" si="2"/>
        <v>10</v>
      </c>
      <c r="B14" s="206" t="s">
        <v>490</v>
      </c>
      <c r="C14" s="65" t="str">
        <f t="shared" si="0"/>
        <v>10</v>
      </c>
      <c r="D14" s="2" t="s">
        <v>1359</v>
      </c>
      <c r="E14" s="93"/>
      <c r="F14" s="2"/>
      <c r="G14" s="2"/>
      <c r="H14" s="14" t="str" cm="1">
        <f t="array" ref="H14">INDEX(Cable_L!$B$3:$B$80,MATCH(1,COUNTIFS(C14,Cable_L!$A$3:$A$80,$D14,Cable_L!$C$3:$C$80),0))</f>
        <v>2a</v>
      </c>
      <c r="I14" s="14"/>
      <c r="J14" s="225" t="str">
        <f t="shared" si="1"/>
        <v>10 - J12 - 4/3  2a</v>
      </c>
      <c r="K14" s="190"/>
      <c r="L14" s="2"/>
      <c r="M14" s="2"/>
      <c r="N14" s="226"/>
    </row>
    <row r="15" spans="1:17" x14ac:dyDescent="0.25">
      <c r="A15">
        <f t="shared" si="2"/>
        <v>11</v>
      </c>
      <c r="B15" s="207" t="s">
        <v>524</v>
      </c>
      <c r="C15" s="65" t="str">
        <f t="shared" si="0"/>
        <v>10</v>
      </c>
      <c r="D15" s="2" t="s">
        <v>1359</v>
      </c>
      <c r="E15" s="93"/>
      <c r="F15" s="2"/>
      <c r="G15" s="2"/>
      <c r="H15" s="14" t="str" cm="1">
        <f t="array" ref="H15">INDEX(Cable_L!$B$3:$B$80,MATCH(1,COUNTIFS(C15,Cable_L!$A$3:$A$80,$D15,Cable_L!$C$3:$C$80),0))</f>
        <v>2a</v>
      </c>
      <c r="I15" s="14"/>
      <c r="J15" s="225" t="str">
        <f t="shared" si="1"/>
        <v>10 - J12 - 6/5  2a</v>
      </c>
      <c r="K15" s="190"/>
      <c r="L15" s="2"/>
      <c r="M15" s="2"/>
      <c r="N15" s="226"/>
    </row>
    <row r="16" spans="1:17" x14ac:dyDescent="0.25">
      <c r="A16">
        <f t="shared" si="2"/>
        <v>12</v>
      </c>
      <c r="B16" s="210" t="s">
        <v>525</v>
      </c>
      <c r="C16" s="65" t="str">
        <f t="shared" si="0"/>
        <v>10</v>
      </c>
      <c r="D16" s="2" t="s">
        <v>1359</v>
      </c>
      <c r="E16" s="190"/>
      <c r="F16" s="2"/>
      <c r="G16" s="2"/>
      <c r="H16" s="14" t="str" cm="1">
        <f t="array" ref="H16">INDEX(Cable_L!$B$3:$B$80,MATCH(1,COUNTIFS(C16,Cable_L!$A$3:$A$80,$D16,Cable_L!$C$3:$C$80),0))</f>
        <v>2a</v>
      </c>
      <c r="I16" s="14"/>
      <c r="J16" s="225" t="str">
        <f t="shared" si="1"/>
        <v>10 - J12 - 8/7  2a</v>
      </c>
      <c r="K16" s="190"/>
      <c r="L16" s="2"/>
      <c r="M16" s="2"/>
      <c r="N16" s="226"/>
    </row>
    <row r="17" spans="1:14" x14ac:dyDescent="0.25">
      <c r="A17">
        <f t="shared" si="2"/>
        <v>13</v>
      </c>
      <c r="B17" s="206" t="s">
        <v>499</v>
      </c>
      <c r="C17" s="65" t="str">
        <f t="shared" si="0"/>
        <v>10</v>
      </c>
      <c r="D17" s="2" t="s">
        <v>1359</v>
      </c>
      <c r="E17" s="95"/>
      <c r="F17" s="2"/>
      <c r="G17" s="2"/>
      <c r="H17" s="14" t="str" cm="1">
        <f t="array" ref="H17">INDEX(Cable_L!$B$3:$B$80,MATCH(1,COUNTIFS(C17,Cable_L!$A$3:$A$80,$D17,Cable_L!$C$3:$C$80),0))</f>
        <v>2a</v>
      </c>
      <c r="I17" s="14"/>
      <c r="J17" s="225" t="str">
        <f t="shared" si="1"/>
        <v>10 - J13 - 2/1  2a</v>
      </c>
      <c r="K17" s="190"/>
      <c r="L17" s="2"/>
      <c r="M17" s="2"/>
      <c r="N17" s="226"/>
    </row>
    <row r="18" spans="1:14" x14ac:dyDescent="0.25">
      <c r="A18">
        <f t="shared" si="2"/>
        <v>14</v>
      </c>
      <c r="B18" s="206" t="s">
        <v>498</v>
      </c>
      <c r="C18" s="65" t="str">
        <f t="shared" si="0"/>
        <v>10</v>
      </c>
      <c r="D18" s="2" t="s">
        <v>1359</v>
      </c>
      <c r="E18" s="94"/>
      <c r="F18" s="2"/>
      <c r="G18" s="2"/>
      <c r="H18" s="14" t="str" cm="1">
        <f t="array" ref="H18">INDEX(Cable_L!$B$3:$B$80,MATCH(1,COUNTIFS(C18,Cable_L!$A$3:$A$80,$D18,Cable_L!$C$3:$C$80),0))</f>
        <v>2a</v>
      </c>
      <c r="I18" s="14"/>
      <c r="J18" s="225" t="str">
        <f t="shared" si="1"/>
        <v>10 - J13 - 4/3  2a</v>
      </c>
      <c r="K18" s="190"/>
      <c r="L18" s="2"/>
      <c r="M18" s="2"/>
      <c r="N18" s="226"/>
    </row>
    <row r="19" spans="1:14" x14ac:dyDescent="0.25">
      <c r="A19">
        <f t="shared" si="2"/>
        <v>15</v>
      </c>
      <c r="B19" s="207" t="s">
        <v>526</v>
      </c>
      <c r="C19" s="65" t="str">
        <f t="shared" si="0"/>
        <v>10</v>
      </c>
      <c r="D19" s="2" t="s">
        <v>1359</v>
      </c>
      <c r="E19" s="93"/>
      <c r="F19" s="2"/>
      <c r="G19" s="2"/>
      <c r="H19" s="14" t="str" cm="1">
        <f t="array" ref="H19">INDEX(Cable_L!$B$3:$B$80,MATCH(1,COUNTIFS(C19,Cable_L!$A$3:$A$80,$D19,Cable_L!$C$3:$C$80),0))</f>
        <v>2a</v>
      </c>
      <c r="I19" s="14"/>
      <c r="J19" s="225" t="str">
        <f t="shared" si="1"/>
        <v>10 - J13 - 6/5  2a</v>
      </c>
      <c r="K19" s="190"/>
      <c r="L19" s="2"/>
      <c r="M19" s="2"/>
      <c r="N19" s="226"/>
    </row>
    <row r="20" spans="1:14" x14ac:dyDescent="0.25">
      <c r="A20">
        <f t="shared" si="2"/>
        <v>16</v>
      </c>
      <c r="B20" s="207" t="s">
        <v>527</v>
      </c>
      <c r="C20" s="65" t="str">
        <f t="shared" si="0"/>
        <v>10</v>
      </c>
      <c r="D20" s="2" t="s">
        <v>1359</v>
      </c>
      <c r="E20" s="93"/>
      <c r="F20" s="2"/>
      <c r="G20" s="2"/>
      <c r="H20" s="14" t="str" cm="1">
        <f t="array" ref="H20">INDEX(Cable_L!$B$3:$B$80,MATCH(1,COUNTIFS(C20,Cable_L!$A$3:$A$80,$D20,Cable_L!$C$3:$C$80),0))</f>
        <v>2a</v>
      </c>
      <c r="I20" s="14"/>
      <c r="J20" s="225" t="str">
        <f t="shared" si="1"/>
        <v>10 - J13 - 8/7  2a</v>
      </c>
      <c r="K20" s="190"/>
      <c r="L20" s="2"/>
      <c r="M20" s="2"/>
      <c r="N20" s="226"/>
    </row>
    <row r="21" spans="1:14" x14ac:dyDescent="0.25">
      <c r="A21">
        <f t="shared" si="2"/>
        <v>17</v>
      </c>
      <c r="B21" s="206" t="s">
        <v>501</v>
      </c>
      <c r="C21" s="65" t="str">
        <f t="shared" si="0"/>
        <v>11</v>
      </c>
      <c r="D21" s="2" t="s">
        <v>1359</v>
      </c>
      <c r="E21" s="93"/>
      <c r="F21" s="2"/>
      <c r="G21" s="2"/>
      <c r="H21" s="14" t="str" cm="1">
        <f t="array" ref="H21">INDEX(Cable_L!$B$3:$B$80,MATCH(1,COUNTIFS(C21,Cable_L!$A$3:$A$80,$D21,Cable_L!$C$3:$C$80),0))</f>
        <v>2a</v>
      </c>
      <c r="I21" s="14"/>
      <c r="J21" s="225" t="str">
        <f t="shared" si="1"/>
        <v>11 - J12 - 2/1  2a</v>
      </c>
      <c r="K21" s="190"/>
      <c r="L21" s="2"/>
      <c r="M21" s="2"/>
      <c r="N21" s="226"/>
    </row>
    <row r="22" spans="1:14" x14ac:dyDescent="0.25">
      <c r="A22">
        <f t="shared" si="2"/>
        <v>18</v>
      </c>
      <c r="B22" s="206" t="s">
        <v>500</v>
      </c>
      <c r="C22" s="65" t="str">
        <f t="shared" si="0"/>
        <v>11</v>
      </c>
      <c r="D22" s="2" t="s">
        <v>1359</v>
      </c>
      <c r="E22" s="94"/>
      <c r="F22" s="2"/>
      <c r="G22" s="2"/>
      <c r="H22" s="14" t="str" cm="1">
        <f t="array" ref="H22">INDEX(Cable_L!$B$3:$B$80,MATCH(1,COUNTIFS(C22,Cable_L!$A$3:$A$80,$D22,Cable_L!$C$3:$C$80),0))</f>
        <v>2a</v>
      </c>
      <c r="I22" s="14"/>
      <c r="J22" s="225" t="str">
        <f t="shared" si="1"/>
        <v>11 - J12 - 4/3  2a</v>
      </c>
      <c r="K22" s="190"/>
      <c r="L22" s="2"/>
      <c r="M22" s="2"/>
      <c r="N22" s="226"/>
    </row>
    <row r="23" spans="1:14" x14ac:dyDescent="0.25">
      <c r="A23">
        <f t="shared" si="2"/>
        <v>19</v>
      </c>
      <c r="B23" s="210" t="s">
        <v>529</v>
      </c>
      <c r="C23" s="65" t="str">
        <f t="shared" si="0"/>
        <v>11</v>
      </c>
      <c r="D23" s="2" t="s">
        <v>1359</v>
      </c>
      <c r="E23" s="190"/>
      <c r="F23" s="2"/>
      <c r="G23" s="2"/>
      <c r="H23" s="14" t="str" cm="1">
        <f t="array" ref="H23">INDEX(Cable_L!$B$3:$B$80,MATCH(1,COUNTIFS(C23,Cable_L!$A$3:$A$80,$D23,Cable_L!$C$3:$C$80),0))</f>
        <v>2a</v>
      </c>
      <c r="I23" s="14"/>
      <c r="J23" s="225" t="str">
        <f t="shared" si="1"/>
        <v>11 - J12 - 6/5  2a</v>
      </c>
      <c r="K23" s="190"/>
      <c r="L23" s="2"/>
      <c r="M23" s="2"/>
      <c r="N23" s="226"/>
    </row>
    <row r="24" spans="1:14" x14ac:dyDescent="0.25">
      <c r="A24">
        <f t="shared" si="2"/>
        <v>20</v>
      </c>
      <c r="B24" s="207" t="s">
        <v>528</v>
      </c>
      <c r="C24" s="65" t="str">
        <f t="shared" si="0"/>
        <v>11</v>
      </c>
      <c r="D24" s="2" t="s">
        <v>1359</v>
      </c>
      <c r="E24" s="93"/>
      <c r="F24" s="2"/>
      <c r="G24" s="84"/>
      <c r="H24" s="14" t="str" cm="1">
        <f t="array" ref="H24">INDEX(Cable_L!$B$3:$B$80,MATCH(1,COUNTIFS(C24,Cable_L!$A$3:$A$80,$D24,Cable_L!$C$3:$C$80),0))</f>
        <v>2a</v>
      </c>
      <c r="I24" s="14"/>
      <c r="J24" s="225" t="str">
        <f t="shared" si="1"/>
        <v>11 - J12 - 8/7  2a</v>
      </c>
      <c r="K24" s="190"/>
      <c r="L24" s="2"/>
      <c r="M24" s="2"/>
      <c r="N24" s="226"/>
    </row>
    <row r="25" spans="1:14" x14ac:dyDescent="0.25">
      <c r="A25">
        <f t="shared" si="2"/>
        <v>21</v>
      </c>
      <c r="B25" s="206" t="s">
        <v>502</v>
      </c>
      <c r="C25" s="65" t="str">
        <f t="shared" si="0"/>
        <v>11</v>
      </c>
      <c r="D25" s="14" t="s">
        <v>1359</v>
      </c>
      <c r="E25" s="92"/>
      <c r="F25" s="74"/>
      <c r="G25" s="74"/>
      <c r="H25" s="14" t="str" cm="1">
        <f t="array" ref="H25">INDEX(Cable_L!$B$3:$B$80,MATCH(1,COUNTIFS(C25,Cable_L!$A$3:$A$80,$D25,Cable_L!$C$3:$C$80),0))</f>
        <v>2a</v>
      </c>
      <c r="I25" s="14"/>
      <c r="J25" s="225" t="str">
        <f t="shared" si="1"/>
        <v>11 - J13 - 8/7  2a</v>
      </c>
      <c r="K25" s="192"/>
      <c r="N25" s="226"/>
    </row>
    <row r="26" spans="1:14" x14ac:dyDescent="0.25">
      <c r="A26">
        <f t="shared" si="2"/>
        <v>22</v>
      </c>
      <c r="B26" s="206" t="s">
        <v>506</v>
      </c>
      <c r="C26" s="65" t="str">
        <f t="shared" si="0"/>
        <v>12</v>
      </c>
      <c r="D26" s="2" t="s">
        <v>1359</v>
      </c>
      <c r="E26" s="96"/>
      <c r="F26" s="2"/>
      <c r="G26" s="2"/>
      <c r="H26" s="14" t="str" cm="1">
        <f t="array" ref="H26">INDEX(Cable_L!$B$3:$B$80,MATCH(1,COUNTIFS(C26,Cable_L!$A$3:$A$80,$D26,Cable_L!$C$3:$C$80),0))</f>
        <v>2a</v>
      </c>
      <c r="I26" s="14"/>
      <c r="J26" s="225" t="str">
        <f t="shared" si="1"/>
        <v>12 - J12 - 2/1  2a</v>
      </c>
      <c r="K26" s="96"/>
      <c r="L26" s="2"/>
      <c r="M26" s="2"/>
      <c r="N26" s="226"/>
    </row>
    <row r="27" spans="1:14" x14ac:dyDescent="0.25">
      <c r="A27">
        <f t="shared" si="2"/>
        <v>23</v>
      </c>
      <c r="B27" s="209" t="s">
        <v>507</v>
      </c>
      <c r="C27" s="65" t="str">
        <f t="shared" si="0"/>
        <v>12</v>
      </c>
      <c r="D27" s="2" t="s">
        <v>1359</v>
      </c>
      <c r="E27" s="96"/>
      <c r="F27" s="2"/>
      <c r="G27" s="2"/>
      <c r="H27" s="14" t="str" cm="1">
        <f t="array" ref="H27">INDEX(Cable_L!$B$3:$B$80,MATCH(1,COUNTIFS(C27,Cable_L!$A$3:$A$80,$D27,Cable_L!$C$3:$C$80),0))</f>
        <v>2a</v>
      </c>
      <c r="I27" s="14"/>
      <c r="J27" s="225" t="str">
        <f t="shared" si="1"/>
        <v>12 - J12 - 6/5  2a</v>
      </c>
      <c r="K27" s="96"/>
      <c r="L27" s="2"/>
      <c r="M27" s="2"/>
      <c r="N27" s="226"/>
    </row>
    <row r="28" spans="1:14" x14ac:dyDescent="0.25">
      <c r="A28">
        <f t="shared" si="2"/>
        <v>24</v>
      </c>
      <c r="B28" s="205" t="s">
        <v>508</v>
      </c>
      <c r="C28" s="65" t="str">
        <f t="shared" si="0"/>
        <v>12</v>
      </c>
      <c r="D28" s="2" t="s">
        <v>1359</v>
      </c>
      <c r="E28" s="98"/>
      <c r="F28" s="2"/>
      <c r="G28" s="2"/>
      <c r="H28" s="14" t="str" cm="1">
        <f t="array" ref="H28">INDEX(Cable_L!$B$3:$B$80,MATCH(1,COUNTIFS(C28,Cable_L!$A$3:$A$80,$D28,Cable_L!$C$3:$C$80),0))</f>
        <v>2a</v>
      </c>
      <c r="I28" s="14"/>
      <c r="J28" s="225" t="str">
        <f t="shared" si="1"/>
        <v>12 - J12 - 8/7  2a</v>
      </c>
      <c r="K28" s="96"/>
      <c r="L28" s="2"/>
      <c r="M28" s="2"/>
      <c r="N28" s="226"/>
    </row>
    <row r="29" spans="1:14" x14ac:dyDescent="0.25">
      <c r="A29">
        <f t="shared" si="2"/>
        <v>25</v>
      </c>
      <c r="B29" s="206" t="s">
        <v>503</v>
      </c>
      <c r="C29" s="65" t="str">
        <f t="shared" si="0"/>
        <v>12</v>
      </c>
      <c r="D29" s="2" t="s">
        <v>1359</v>
      </c>
      <c r="E29" s="98"/>
      <c r="F29" s="2"/>
      <c r="G29" s="2"/>
      <c r="H29" s="14" t="str" cm="1">
        <f t="array" ref="H29">INDEX(Cable_L!$B$3:$B$80,MATCH(1,COUNTIFS(C29,Cable_L!$A$3:$A$80,$D29,Cable_L!$C$3:$C$80),0))</f>
        <v>2a</v>
      </c>
      <c r="I29" s="14"/>
      <c r="J29" s="225" t="str">
        <f t="shared" si="1"/>
        <v>12 - J13 - 2/1  2a</v>
      </c>
      <c r="K29" s="96"/>
      <c r="L29" s="2"/>
      <c r="M29" s="2"/>
      <c r="N29" s="226"/>
    </row>
    <row r="30" spans="1:14" x14ac:dyDescent="0.25">
      <c r="A30">
        <f t="shared" si="2"/>
        <v>26</v>
      </c>
      <c r="B30" s="206" t="s">
        <v>504</v>
      </c>
      <c r="C30" s="65" t="str">
        <f t="shared" si="0"/>
        <v>12</v>
      </c>
      <c r="D30" s="2" t="s">
        <v>1359</v>
      </c>
      <c r="E30" s="101"/>
      <c r="F30" s="2"/>
      <c r="G30" s="2"/>
      <c r="H30" s="14" t="str" cm="1">
        <f t="array" ref="H30">INDEX(Cable_L!$B$3:$B$80,MATCH(1,COUNTIFS(C30,Cable_L!$A$3:$A$80,$D30,Cable_L!$C$3:$C$80),0))</f>
        <v>2a</v>
      </c>
      <c r="I30" s="14"/>
      <c r="J30" s="225" t="str">
        <f t="shared" si="1"/>
        <v>12 - J13 - 6/5  2a</v>
      </c>
      <c r="K30" s="96"/>
      <c r="L30" s="2"/>
      <c r="M30" s="2"/>
      <c r="N30" s="226"/>
    </row>
    <row r="31" spans="1:14" x14ac:dyDescent="0.25">
      <c r="A31">
        <f t="shared" si="2"/>
        <v>27</v>
      </c>
      <c r="B31" s="206" t="s">
        <v>505</v>
      </c>
      <c r="C31" s="65" t="str">
        <f t="shared" si="0"/>
        <v>12</v>
      </c>
      <c r="D31" s="2" t="s">
        <v>1359</v>
      </c>
      <c r="E31" s="96"/>
      <c r="F31" s="2"/>
      <c r="G31" s="2"/>
      <c r="H31" s="14" t="str" cm="1">
        <f t="array" ref="H31">INDEX(Cable_L!$B$3:$B$80,MATCH(1,COUNTIFS(C31,Cable_L!$A$3:$A$80,$D31,Cable_L!$C$3:$C$80),0))</f>
        <v>2a</v>
      </c>
      <c r="I31" s="14"/>
      <c r="J31" s="225" t="str">
        <f t="shared" si="1"/>
        <v>12 - J13 - 8/7  2a</v>
      </c>
      <c r="K31" s="96"/>
      <c r="L31" s="2"/>
      <c r="M31" s="2"/>
      <c r="N31" s="226"/>
    </row>
    <row r="32" spans="1:14" x14ac:dyDescent="0.25">
      <c r="A32">
        <f t="shared" si="2"/>
        <v>28</v>
      </c>
      <c r="B32" s="153" t="s">
        <v>19</v>
      </c>
      <c r="C32" s="65" t="str">
        <f t="shared" si="0"/>
        <v>13</v>
      </c>
      <c r="D32" s="2" t="s">
        <v>1359</v>
      </c>
      <c r="E32" s="190"/>
      <c r="F32" s="2"/>
      <c r="G32" s="61"/>
      <c r="H32" s="14" t="str" cm="1">
        <f t="array" ref="H32">INDEX(Cable_L!$B$3:$B$80,MATCH(1,COUNTIFS(C32,Cable_L!$A$3:$A$80,$D32,Cable_L!$C$3:$C$80),0))</f>
        <v>2b</v>
      </c>
      <c r="I32" s="14"/>
      <c r="J32" s="225" t="str">
        <f t="shared" si="1"/>
        <v>13 - J12 - 2/1  2b</v>
      </c>
      <c r="K32" s="190"/>
      <c r="L32" s="2"/>
      <c r="M32" s="61"/>
      <c r="N32" s="226"/>
    </row>
    <row r="33" spans="1:14" x14ac:dyDescent="0.25">
      <c r="A33">
        <f t="shared" si="2"/>
        <v>29</v>
      </c>
      <c r="B33" s="206" t="s">
        <v>42</v>
      </c>
      <c r="C33" s="65" t="str">
        <f t="shared" si="0"/>
        <v>13</v>
      </c>
      <c r="D33" s="2" t="s">
        <v>1359</v>
      </c>
      <c r="E33" s="93"/>
      <c r="F33" s="2"/>
      <c r="G33" s="61"/>
      <c r="H33" s="14" t="str" cm="1">
        <f t="array" ref="H33">INDEX(Cable_L!$B$3:$B$80,MATCH(1,COUNTIFS(C33,Cable_L!$A$3:$A$80,$D33,Cable_L!$C$3:$C$80),0))</f>
        <v>2b</v>
      </c>
      <c r="I33" s="14"/>
      <c r="J33" s="225" t="str">
        <f t="shared" si="1"/>
        <v>13 - J12 - 4/3  2b</v>
      </c>
      <c r="K33" s="190"/>
      <c r="L33" s="2"/>
      <c r="M33" s="61"/>
      <c r="N33" s="226"/>
    </row>
    <row r="34" spans="1:14" x14ac:dyDescent="0.25">
      <c r="A34">
        <f t="shared" si="2"/>
        <v>30</v>
      </c>
      <c r="B34" s="206" t="s">
        <v>74</v>
      </c>
      <c r="C34" s="65" t="str">
        <f t="shared" si="0"/>
        <v>13</v>
      </c>
      <c r="D34" s="2" t="s">
        <v>1358</v>
      </c>
      <c r="E34" s="69"/>
      <c r="F34" s="2"/>
      <c r="G34" s="190"/>
      <c r="H34" s="14" t="str" cm="1">
        <f t="array" ref="H34">INDEX(Cable_L!$B$3:$B$80,MATCH(1,COUNTIFS(C34,Cable_L!$A$3:$A$80,$D34,Cable_L!$C$3:$C$80),0))</f>
        <v>2c</v>
      </c>
      <c r="I34" s="14"/>
      <c r="J34" s="225" t="str">
        <f t="shared" si="1"/>
        <v>13 - J12 - 6/5  2c</v>
      </c>
      <c r="K34" s="61"/>
      <c r="L34" s="2"/>
      <c r="M34" s="190"/>
      <c r="N34" s="226"/>
    </row>
    <row r="35" spans="1:14" x14ac:dyDescent="0.25">
      <c r="A35">
        <f t="shared" si="2"/>
        <v>31</v>
      </c>
      <c r="B35" s="206" t="s">
        <v>70</v>
      </c>
      <c r="C35" s="65" t="str">
        <f t="shared" si="0"/>
        <v>13</v>
      </c>
      <c r="D35" s="2" t="s">
        <v>1358</v>
      </c>
      <c r="E35" s="69"/>
      <c r="F35" s="2"/>
      <c r="G35" s="93"/>
      <c r="H35" s="14" t="str" cm="1">
        <f t="array" ref="H35">INDEX(Cable_L!$B$3:$B$80,MATCH(1,COUNTIFS(C35,Cable_L!$A$3:$A$80,$D35,Cable_L!$C$3:$C$80),0))</f>
        <v>2c</v>
      </c>
      <c r="I35" s="14"/>
      <c r="J35" s="225" t="str">
        <f t="shared" si="1"/>
        <v>13 - J12 - 8/7  2c</v>
      </c>
      <c r="K35" s="61"/>
      <c r="L35" s="2"/>
      <c r="M35" s="190"/>
      <c r="N35" s="226"/>
    </row>
    <row r="36" spans="1:14" x14ac:dyDescent="0.25">
      <c r="A36">
        <f t="shared" si="2"/>
        <v>32</v>
      </c>
      <c r="B36" s="209" t="s">
        <v>233</v>
      </c>
      <c r="C36" s="65" t="str">
        <f t="shared" si="0"/>
        <v>13</v>
      </c>
      <c r="D36" s="2" t="s">
        <v>1358</v>
      </c>
      <c r="E36" s="61"/>
      <c r="F36" s="2"/>
      <c r="G36" s="96"/>
      <c r="H36" s="14" t="str" cm="1">
        <f t="array" ref="H36">INDEX(Cable_L!$B$3:$B$80,MATCH(1,COUNTIFS(C36,Cable_L!$A$3:$A$80,$D36,Cable_L!$C$3:$C$80),0))</f>
        <v>2c</v>
      </c>
      <c r="I36" s="14"/>
      <c r="J36" s="225" t="str">
        <f t="shared" si="1"/>
        <v>13 - J13 - 2/1  2c</v>
      </c>
      <c r="K36" s="61"/>
      <c r="L36" s="2"/>
      <c r="M36" s="190"/>
      <c r="N36" s="226"/>
    </row>
    <row r="37" spans="1:14" x14ac:dyDescent="0.25">
      <c r="A37">
        <f t="shared" si="2"/>
        <v>33</v>
      </c>
      <c r="B37" s="205" t="s">
        <v>86</v>
      </c>
      <c r="C37" s="65" t="str">
        <f t="shared" si="0"/>
        <v>13</v>
      </c>
      <c r="D37" s="2" t="s">
        <v>1358</v>
      </c>
      <c r="E37" s="69"/>
      <c r="F37" s="2"/>
      <c r="G37" s="190"/>
      <c r="H37" s="14" t="str" cm="1">
        <f t="array" ref="H37">INDEX(Cable_L!$B$3:$B$80,MATCH(1,COUNTIFS(C37,Cable_L!$A$3:$A$80,$D37,Cable_L!$C$3:$C$80),0))</f>
        <v>2c</v>
      </c>
      <c r="I37" s="14"/>
      <c r="J37" s="225" t="str">
        <f t="shared" si="1"/>
        <v>13 - J13 - 4/3  2c</v>
      </c>
      <c r="K37" s="61"/>
      <c r="L37" s="2"/>
      <c r="M37" s="190"/>
      <c r="N37" s="226"/>
    </row>
    <row r="38" spans="1:14" x14ac:dyDescent="0.25">
      <c r="A38">
        <f t="shared" si="2"/>
        <v>34</v>
      </c>
      <c r="B38" s="206" t="s">
        <v>170</v>
      </c>
      <c r="C38" s="65" t="str">
        <f t="shared" si="0"/>
        <v>13</v>
      </c>
      <c r="D38" s="2" t="s">
        <v>1358</v>
      </c>
      <c r="E38" s="69"/>
      <c r="F38" s="2"/>
      <c r="G38" s="96"/>
      <c r="H38" s="14" t="str" cm="1">
        <f t="array" ref="H38">INDEX(Cable_L!$B$3:$B$80,MATCH(1,COUNTIFS(C38,Cable_L!$A$3:$A$80,$D38,Cable_L!$C$3:$C$80),0))</f>
        <v>2c</v>
      </c>
      <c r="I38" s="14"/>
      <c r="J38" s="225" t="str">
        <f t="shared" si="1"/>
        <v>13 - J13 - 6/5  2c</v>
      </c>
      <c r="K38" s="61"/>
      <c r="L38" s="2"/>
      <c r="M38" s="190"/>
      <c r="N38" s="226"/>
    </row>
    <row r="39" spans="1:14" x14ac:dyDescent="0.25">
      <c r="A39">
        <f t="shared" si="2"/>
        <v>35</v>
      </c>
      <c r="B39" s="206" t="s">
        <v>78</v>
      </c>
      <c r="C39" s="65" t="str">
        <f t="shared" si="0"/>
        <v>13</v>
      </c>
      <c r="D39" s="2" t="s">
        <v>1358</v>
      </c>
      <c r="E39" s="86"/>
      <c r="F39" s="2"/>
      <c r="G39" s="190"/>
      <c r="H39" s="14" t="str" cm="1">
        <f t="array" ref="H39">INDEX(Cable_L!$B$3:$B$80,MATCH(1,COUNTIFS(C39,Cable_L!$A$3:$A$80,$D39,Cable_L!$C$3:$C$80),0))</f>
        <v>2c</v>
      </c>
      <c r="I39" s="14"/>
      <c r="J39" s="225" t="str">
        <f t="shared" si="1"/>
        <v>13 - J13 - 8/7  2c</v>
      </c>
      <c r="K39" s="61"/>
      <c r="L39" s="2"/>
      <c r="M39" s="190"/>
      <c r="N39" s="226"/>
    </row>
    <row r="40" spans="1:14" x14ac:dyDescent="0.25">
      <c r="A40">
        <f t="shared" si="2"/>
        <v>36</v>
      </c>
      <c r="B40" s="206" t="s">
        <v>121</v>
      </c>
      <c r="C40" s="65" t="str">
        <f t="shared" si="0"/>
        <v>14</v>
      </c>
      <c r="D40" s="2" t="s">
        <v>1359</v>
      </c>
      <c r="E40" s="96"/>
      <c r="F40" s="2"/>
      <c r="G40" s="61"/>
      <c r="H40" s="14" t="str" cm="1">
        <f t="array" ref="H40">INDEX(Cable_L!$B$3:$B$80,MATCH(1,COUNTIFS(C40,Cable_L!$A$3:$A$80,$D40,Cable_L!$C$3:$C$80),0))</f>
        <v>2b</v>
      </c>
      <c r="I40" s="14"/>
      <c r="J40" s="225" t="str">
        <f t="shared" si="1"/>
        <v>14 - J12 - 2/1  2b</v>
      </c>
      <c r="K40" s="96"/>
      <c r="L40" s="2"/>
      <c r="M40" s="61"/>
      <c r="N40" s="226"/>
    </row>
    <row r="41" spans="1:14" x14ac:dyDescent="0.25">
      <c r="A41">
        <f t="shared" si="2"/>
        <v>37</v>
      </c>
      <c r="B41" s="153" t="s">
        <v>139</v>
      </c>
      <c r="C41" s="65" t="str">
        <f t="shared" si="0"/>
        <v>14</v>
      </c>
      <c r="D41" s="2" t="s">
        <v>1359</v>
      </c>
      <c r="E41" s="96"/>
      <c r="F41" s="2"/>
      <c r="G41" s="61"/>
      <c r="H41" s="14" t="str" cm="1">
        <f t="array" ref="H41">INDEX(Cable_L!$B$3:$B$80,MATCH(1,COUNTIFS(C41,Cable_L!$A$3:$A$80,$D41,Cable_L!$C$3:$C$80),0))</f>
        <v>2b</v>
      </c>
      <c r="I41" s="14"/>
      <c r="J41" s="225" t="str">
        <f t="shared" si="1"/>
        <v>14 - J12 - 4/3  2b</v>
      </c>
      <c r="K41" s="96"/>
      <c r="L41" s="2"/>
      <c r="M41" s="61"/>
      <c r="N41" s="226"/>
    </row>
    <row r="42" spans="1:14" x14ac:dyDescent="0.25">
      <c r="A42">
        <f t="shared" si="2"/>
        <v>38</v>
      </c>
      <c r="B42" s="206" t="s">
        <v>166</v>
      </c>
      <c r="C42" s="65" t="str">
        <f t="shared" si="0"/>
        <v>14</v>
      </c>
      <c r="D42" s="2" t="s">
        <v>1358</v>
      </c>
      <c r="E42" s="69"/>
      <c r="F42" s="2"/>
      <c r="G42" s="98"/>
      <c r="H42" s="14" t="str" cm="1">
        <f t="array" ref="H42">INDEX(Cable_L!$B$3:$B$80,MATCH(1,COUNTIFS(C42,Cable_L!$A$3:$A$80,$D42,Cable_L!$C$3:$C$80),0))</f>
        <v>2c</v>
      </c>
      <c r="I42" s="14"/>
      <c r="J42" s="225" t="str">
        <f t="shared" si="1"/>
        <v>14 - J12 - 6/5  2c</v>
      </c>
      <c r="K42" s="61"/>
      <c r="L42" s="2"/>
      <c r="M42" s="96"/>
      <c r="N42" s="226"/>
    </row>
    <row r="43" spans="1:14" x14ac:dyDescent="0.25">
      <c r="A43">
        <f t="shared" si="2"/>
        <v>39</v>
      </c>
      <c r="B43" s="206" t="s">
        <v>162</v>
      </c>
      <c r="C43" s="65" t="str">
        <f t="shared" si="0"/>
        <v>14</v>
      </c>
      <c r="D43" s="2" t="s">
        <v>1358</v>
      </c>
      <c r="E43" s="69"/>
      <c r="F43" s="84"/>
      <c r="G43" s="98"/>
      <c r="H43" s="14" t="str" cm="1">
        <f t="array" ref="H43">INDEX(Cable_L!$B$3:$B$80,MATCH(1,COUNTIFS(C43,Cable_L!$A$3:$A$80,$D43,Cable_L!$C$3:$C$80),0))</f>
        <v>2c</v>
      </c>
      <c r="I43" s="14"/>
      <c r="J43" s="225" t="str">
        <f t="shared" si="1"/>
        <v>14 - J12 - 8/7  2c</v>
      </c>
      <c r="K43" s="61"/>
      <c r="L43" s="2"/>
      <c r="M43" s="190"/>
      <c r="N43" s="226"/>
    </row>
    <row r="44" spans="1:14" x14ac:dyDescent="0.25">
      <c r="A44">
        <f t="shared" si="2"/>
        <v>40</v>
      </c>
      <c r="B44" s="206" t="s">
        <v>189</v>
      </c>
      <c r="C44" s="65" t="str">
        <f t="shared" si="0"/>
        <v>14</v>
      </c>
      <c r="D44" s="2" t="s">
        <v>1359</v>
      </c>
      <c r="E44" s="96"/>
      <c r="F44" s="2"/>
      <c r="G44" s="61"/>
      <c r="H44" s="14" t="str" cm="1">
        <f t="array" ref="H44">INDEX(Cable_L!$B$3:$B$80,MATCH(1,COUNTIFS(C44,Cable_L!$A$3:$A$80,$D44,Cable_L!$C$3:$C$80),0))</f>
        <v>2b</v>
      </c>
      <c r="I44" s="14"/>
      <c r="J44" s="225" t="str">
        <f t="shared" si="1"/>
        <v>14 - J13 - 2/1  2b</v>
      </c>
      <c r="K44" s="96"/>
      <c r="L44" s="2"/>
      <c r="M44" s="61"/>
      <c r="N44" s="226"/>
    </row>
    <row r="45" spans="1:14" x14ac:dyDescent="0.25">
      <c r="A45">
        <f t="shared" si="2"/>
        <v>41</v>
      </c>
      <c r="B45" s="209" t="s">
        <v>206</v>
      </c>
      <c r="C45" s="65" t="str">
        <f t="shared" si="0"/>
        <v>14</v>
      </c>
      <c r="D45" s="2" t="s">
        <v>1359</v>
      </c>
      <c r="E45" s="96"/>
      <c r="F45" s="2"/>
      <c r="G45" s="61"/>
      <c r="H45" s="14" t="str" cm="1">
        <f t="array" ref="H45">INDEX(Cable_L!$B$3:$B$80,MATCH(1,COUNTIFS(C45,Cable_L!$A$3:$A$80,$D45,Cable_L!$C$3:$C$80),0))</f>
        <v>2b</v>
      </c>
      <c r="I45" s="14"/>
      <c r="J45" s="225" t="str">
        <f t="shared" si="1"/>
        <v>14 - J13 - 4/3  2b</v>
      </c>
      <c r="K45" s="96"/>
      <c r="L45" s="2"/>
      <c r="M45" s="61"/>
      <c r="N45" s="226"/>
    </row>
    <row r="46" spans="1:14" x14ac:dyDescent="0.25">
      <c r="A46">
        <f t="shared" si="2"/>
        <v>42</v>
      </c>
      <c r="B46" s="205" t="s">
        <v>230</v>
      </c>
      <c r="C46" s="65" t="str">
        <f t="shared" si="0"/>
        <v>14</v>
      </c>
      <c r="D46" s="2" t="s">
        <v>1358</v>
      </c>
      <c r="E46" s="86"/>
      <c r="F46" s="2"/>
      <c r="G46" s="96"/>
      <c r="H46" s="14" t="str" cm="1">
        <f t="array" ref="H46">INDEX(Cable_L!$B$3:$B$80,MATCH(1,COUNTIFS(C46,Cable_L!$A$3:$A$80,$D46,Cable_L!$C$3:$C$80),0))</f>
        <v>2c</v>
      </c>
      <c r="I46" s="14"/>
      <c r="J46" s="225" t="str">
        <f t="shared" si="1"/>
        <v>14 - J13 - 6/5  2c</v>
      </c>
      <c r="K46" s="61"/>
      <c r="L46" s="2"/>
      <c r="M46" s="190"/>
      <c r="N46" s="226"/>
    </row>
    <row r="47" spans="1:14" x14ac:dyDescent="0.25">
      <c r="A47">
        <f t="shared" si="2"/>
        <v>43</v>
      </c>
      <c r="B47" s="206" t="s">
        <v>227</v>
      </c>
      <c r="C47" s="65" t="str">
        <f t="shared" si="0"/>
        <v>14</v>
      </c>
      <c r="D47" s="2" t="s">
        <v>1358</v>
      </c>
      <c r="E47" s="61"/>
      <c r="F47" s="2"/>
      <c r="G47" s="96"/>
      <c r="H47" s="14" t="str" cm="1">
        <f t="array" ref="H47">INDEX(Cable_L!$B$3:$B$80,MATCH(1,COUNTIFS(C47,Cable_L!$A$3:$A$80,$D47,Cable_L!$C$3:$C$80),0))</f>
        <v>2c</v>
      </c>
      <c r="I47" s="14"/>
      <c r="J47" s="225" t="str">
        <f t="shared" si="1"/>
        <v>14 - J13 - 8/7  2c</v>
      </c>
      <c r="K47" s="61"/>
      <c r="L47" s="2"/>
      <c r="M47" s="190"/>
      <c r="N47" s="226"/>
    </row>
    <row r="48" spans="1:14" x14ac:dyDescent="0.25">
      <c r="A48">
        <f t="shared" si="2"/>
        <v>44</v>
      </c>
      <c r="B48" s="206" t="s">
        <v>38</v>
      </c>
      <c r="C48" s="65" t="str">
        <f t="shared" si="0"/>
        <v>15</v>
      </c>
      <c r="D48" s="2" t="s">
        <v>1359</v>
      </c>
      <c r="E48" s="199"/>
      <c r="F48" s="2"/>
      <c r="G48" s="2"/>
      <c r="H48" s="14" t="str" cm="1">
        <f t="array" ref="H48">INDEX(Cable_L!$B$3:$B$80,MATCH(1,COUNTIFS(C48,Cable_L!$A$3:$A$80,$D48,Cable_L!$C$3:$C$80),0))</f>
        <v>2a</v>
      </c>
      <c r="I48" s="14"/>
      <c r="J48" s="225" t="str">
        <f t="shared" si="1"/>
        <v>15 - J12 - 2/1  2a</v>
      </c>
      <c r="K48" s="190"/>
      <c r="L48" s="2"/>
      <c r="M48" s="2"/>
      <c r="N48" s="226"/>
    </row>
    <row r="49" spans="1:14" x14ac:dyDescent="0.25">
      <c r="A49">
        <f t="shared" si="2"/>
        <v>45</v>
      </c>
      <c r="B49" s="206" t="s">
        <v>66</v>
      </c>
      <c r="C49" s="65" t="str">
        <f t="shared" si="0"/>
        <v>15</v>
      </c>
      <c r="D49" s="2" t="s">
        <v>1359</v>
      </c>
      <c r="E49" s="190"/>
      <c r="F49" s="2"/>
      <c r="H49" s="14" t="str" cm="1">
        <f t="array" ref="H49">INDEX(Cable_L!$B$3:$B$80,MATCH(1,COUNTIFS(C49,Cable_L!$A$3:$A$80,$D49,Cable_L!$C$3:$C$80),0))</f>
        <v>2a</v>
      </c>
      <c r="I49" s="14"/>
      <c r="J49" s="225" t="str">
        <f t="shared" si="1"/>
        <v>15 - J12 - 4/3  2a</v>
      </c>
      <c r="K49" s="190"/>
      <c r="L49" s="2"/>
      <c r="N49" s="226"/>
    </row>
    <row r="50" spans="1:14" x14ac:dyDescent="0.25">
      <c r="A50">
        <f t="shared" si="2"/>
        <v>46</v>
      </c>
      <c r="B50" s="153" t="s">
        <v>30</v>
      </c>
      <c r="C50" s="65" t="str">
        <f t="shared" si="0"/>
        <v>15</v>
      </c>
      <c r="D50" s="2" t="s">
        <v>1359</v>
      </c>
      <c r="E50" s="190"/>
      <c r="F50" s="2"/>
      <c r="G50" s="2"/>
      <c r="H50" s="14" t="str" cm="1">
        <f t="array" ref="H50">INDEX(Cable_L!$B$3:$B$80,MATCH(1,COUNTIFS(C50,Cable_L!$A$3:$A$80,$D50,Cable_L!$C$3:$C$80),0))</f>
        <v>2a</v>
      </c>
      <c r="I50" s="14"/>
      <c r="J50" s="225" t="str">
        <f t="shared" si="1"/>
        <v>15 - J12 - 6/5  2a</v>
      </c>
      <c r="K50" s="190"/>
      <c r="L50" s="2"/>
      <c r="M50" s="2"/>
      <c r="N50" s="226"/>
    </row>
    <row r="51" spans="1:14" x14ac:dyDescent="0.25">
      <c r="A51">
        <f t="shared" si="2"/>
        <v>47</v>
      </c>
      <c r="B51" s="206" t="s">
        <v>54</v>
      </c>
      <c r="C51" s="65" t="str">
        <f t="shared" si="0"/>
        <v>15</v>
      </c>
      <c r="D51" s="2" t="s">
        <v>1359</v>
      </c>
      <c r="E51" s="93"/>
      <c r="F51" s="2"/>
      <c r="G51" s="2"/>
      <c r="H51" s="14" t="str" cm="1">
        <f t="array" ref="H51">INDEX(Cable_L!$B$3:$B$80,MATCH(1,COUNTIFS(C51,Cable_L!$A$3:$A$80,$D51,Cable_L!$C$3:$C$80),0))</f>
        <v>2a</v>
      </c>
      <c r="I51" s="14"/>
      <c r="J51" s="225" t="str">
        <f t="shared" si="1"/>
        <v>15 - J12 - 8/7  2a</v>
      </c>
      <c r="K51" s="190"/>
      <c r="L51" s="2"/>
      <c r="M51" s="2"/>
      <c r="N51" s="226"/>
    </row>
    <row r="52" spans="1:14" x14ac:dyDescent="0.25">
      <c r="A52">
        <f t="shared" si="2"/>
        <v>48</v>
      </c>
      <c r="B52" s="206" t="s">
        <v>15</v>
      </c>
      <c r="C52" s="65" t="str">
        <f t="shared" si="0"/>
        <v>15</v>
      </c>
      <c r="D52" s="2" t="s">
        <v>1359</v>
      </c>
      <c r="E52" s="93"/>
      <c r="F52" s="2"/>
      <c r="H52" s="14" t="str" cm="1">
        <f t="array" ref="H52">INDEX(Cable_L!$B$3:$B$80,MATCH(1,COUNTIFS(C52,Cable_L!$A$3:$A$80,$D52,Cable_L!$C$3:$C$80),0))</f>
        <v>2a</v>
      </c>
      <c r="I52" s="14"/>
      <c r="J52" s="225" t="str">
        <f t="shared" si="1"/>
        <v>15 - J13 - 4/3  2a</v>
      </c>
      <c r="K52" s="190"/>
      <c r="L52" s="2"/>
      <c r="N52" s="226"/>
    </row>
    <row r="53" spans="1:14" x14ac:dyDescent="0.25">
      <c r="A53">
        <f t="shared" si="2"/>
        <v>49</v>
      </c>
      <c r="B53" s="206" t="s">
        <v>82</v>
      </c>
      <c r="C53" s="65" t="str">
        <f t="shared" si="0"/>
        <v>15</v>
      </c>
      <c r="D53" s="2" t="s">
        <v>1358</v>
      </c>
      <c r="E53" s="69"/>
      <c r="F53" s="190"/>
      <c r="G53" s="93"/>
      <c r="H53" s="14" t="str" cm="1">
        <f t="array" ref="H53">INDEX(Cable_L!$B$3:$B$80,MATCH(1,COUNTIFS(C53,Cable_L!$A$3:$A$80,$D53,Cable_L!$C$3:$C$80),0))</f>
        <v>2e</v>
      </c>
      <c r="I53" s="14"/>
      <c r="J53" s="225" t="str">
        <f t="shared" si="1"/>
        <v>15 - J13 - 8/7  2e</v>
      </c>
      <c r="K53" s="61"/>
      <c r="L53" s="190"/>
      <c r="M53" s="190"/>
      <c r="N53" s="226"/>
    </row>
    <row r="54" spans="1:14" x14ac:dyDescent="0.25">
      <c r="A54">
        <f t="shared" si="2"/>
        <v>50</v>
      </c>
      <c r="B54" s="209" t="s">
        <v>136</v>
      </c>
      <c r="C54" s="65" t="str">
        <f t="shared" si="0"/>
        <v>16</v>
      </c>
      <c r="D54" s="2" t="s">
        <v>1359</v>
      </c>
      <c r="E54" s="96"/>
      <c r="F54" s="2"/>
      <c r="G54" s="2"/>
      <c r="H54" s="14" t="str" cm="1">
        <f t="array" ref="H54">INDEX(Cable_L!$B$3:$B$80,MATCH(1,COUNTIFS(C54,Cable_L!$A$3:$A$80,$D54,Cable_L!$C$3:$C$80),0))</f>
        <v>2a</v>
      </c>
      <c r="I54" s="14"/>
      <c r="J54" s="225" t="str">
        <f t="shared" si="1"/>
        <v>16 - J12 - 2/1  2a</v>
      </c>
      <c r="K54" s="96"/>
      <c r="L54" s="2"/>
      <c r="M54" s="2"/>
      <c r="N54" s="226"/>
    </row>
    <row r="55" spans="1:14" x14ac:dyDescent="0.25">
      <c r="A55">
        <f t="shared" si="2"/>
        <v>51</v>
      </c>
      <c r="B55" s="205" t="s">
        <v>158</v>
      </c>
      <c r="C55" s="65" t="str">
        <f t="shared" si="0"/>
        <v>16</v>
      </c>
      <c r="D55" s="2" t="s">
        <v>1359</v>
      </c>
      <c r="E55" s="98"/>
      <c r="F55" s="2"/>
      <c r="G55" s="2"/>
      <c r="H55" s="14" t="str" cm="1">
        <f t="array" ref="H55">INDEX(Cable_L!$B$3:$B$80,MATCH(1,COUNTIFS(C55,Cable_L!$A$3:$A$80,$D55,Cable_L!$C$3:$C$80),0))</f>
        <v>2a</v>
      </c>
      <c r="I55" s="14"/>
      <c r="J55" s="225" t="str">
        <f t="shared" si="1"/>
        <v>16 - J12 - 4/3  2a</v>
      </c>
      <c r="K55" s="96"/>
      <c r="L55" s="2"/>
      <c r="M55" s="2"/>
      <c r="N55" s="226"/>
    </row>
    <row r="56" spans="1:14" x14ac:dyDescent="0.25">
      <c r="A56">
        <f t="shared" si="2"/>
        <v>52</v>
      </c>
      <c r="B56" s="206" t="s">
        <v>130</v>
      </c>
      <c r="C56" s="65" t="str">
        <f t="shared" si="0"/>
        <v>16</v>
      </c>
      <c r="D56" s="2" t="s">
        <v>1359</v>
      </c>
      <c r="E56" s="98"/>
      <c r="F56" s="2"/>
      <c r="G56" s="2"/>
      <c r="H56" s="14" t="str" cm="1">
        <f t="array" ref="H56">INDEX(Cable_L!$B$3:$B$80,MATCH(1,COUNTIFS(C56,Cable_L!$A$3:$A$80,$D56,Cable_L!$C$3:$C$80),0))</f>
        <v>2a</v>
      </c>
      <c r="I56" s="14"/>
      <c r="J56" s="225" t="str">
        <f t="shared" si="1"/>
        <v>16 - J12 - 6/5  2a</v>
      </c>
      <c r="K56" s="96"/>
      <c r="L56" s="2"/>
      <c r="M56" s="2"/>
      <c r="N56" s="226"/>
    </row>
    <row r="57" spans="1:14" x14ac:dyDescent="0.25">
      <c r="A57">
        <f t="shared" si="2"/>
        <v>53</v>
      </c>
      <c r="B57" s="206" t="s">
        <v>149</v>
      </c>
      <c r="C57" s="65" t="str">
        <f t="shared" si="0"/>
        <v>16</v>
      </c>
      <c r="D57" s="2" t="s">
        <v>1359</v>
      </c>
      <c r="E57" s="101"/>
      <c r="F57" s="2"/>
      <c r="G57" s="2"/>
      <c r="H57" s="14" t="str" cm="1">
        <f t="array" ref="H57">INDEX(Cable_L!$B$3:$B$80,MATCH(1,COUNTIFS(C57,Cable_L!$A$3:$A$80,$D57,Cable_L!$C$3:$C$80),0))</f>
        <v>2a</v>
      </c>
      <c r="I57" s="14"/>
      <c r="J57" s="225" t="str">
        <f t="shared" si="1"/>
        <v>16 - J12 - 8/7  2a</v>
      </c>
      <c r="K57" s="96"/>
      <c r="L57" s="2"/>
      <c r="M57" s="2"/>
      <c r="N57" s="226"/>
    </row>
    <row r="58" spans="1:14" x14ac:dyDescent="0.25">
      <c r="A58">
        <f t="shared" si="2"/>
        <v>54</v>
      </c>
      <c r="B58" s="206" t="s">
        <v>118</v>
      </c>
      <c r="C58" s="65" t="str">
        <f t="shared" si="0"/>
        <v>16</v>
      </c>
      <c r="D58" s="2" t="s">
        <v>1359</v>
      </c>
      <c r="E58" s="96"/>
      <c r="F58" s="2"/>
      <c r="G58" s="2"/>
      <c r="H58" s="14" t="str" cm="1">
        <f t="array" ref="H58">INDEX(Cable_L!$B$3:$B$80,MATCH(1,COUNTIFS(C58,Cable_L!$A$3:$A$80,$D58,Cable_L!$C$3:$C$80),0))</f>
        <v>2a</v>
      </c>
      <c r="I58" s="14"/>
      <c r="J58" s="225" t="str">
        <f t="shared" si="1"/>
        <v>16 - J13 - 4/3  2a</v>
      </c>
      <c r="K58" s="96"/>
      <c r="L58" s="2"/>
      <c r="M58" s="2"/>
      <c r="N58" s="226"/>
    </row>
    <row r="59" spans="1:14" x14ac:dyDescent="0.25">
      <c r="A59">
        <f t="shared" si="2"/>
        <v>55</v>
      </c>
      <c r="B59" s="153" t="s">
        <v>174</v>
      </c>
      <c r="C59" s="65" t="str">
        <f t="shared" si="0"/>
        <v>16</v>
      </c>
      <c r="D59" s="2" t="s">
        <v>1358</v>
      </c>
      <c r="E59" s="61"/>
      <c r="F59" s="190"/>
      <c r="G59" s="96"/>
      <c r="H59" s="14" t="str" cm="1">
        <f t="array" ref="H59">INDEX(Cable_L!$B$3:$B$80,MATCH(1,COUNTIFS(C59,Cable_L!$A$3:$A$80,$D59,Cable_L!$C$3:$C$80),0))</f>
        <v>2e</v>
      </c>
      <c r="I59" s="14"/>
      <c r="J59" s="225" t="str">
        <f t="shared" si="1"/>
        <v>16 - J13 - 8/7  2e</v>
      </c>
      <c r="K59" s="61"/>
      <c r="L59" s="190"/>
      <c r="M59" s="190"/>
      <c r="N59" s="226"/>
    </row>
    <row r="60" spans="1:14" x14ac:dyDescent="0.25">
      <c r="A60">
        <f t="shared" si="2"/>
        <v>56</v>
      </c>
      <c r="B60" s="206" t="s">
        <v>203</v>
      </c>
      <c r="C60" s="65" t="str">
        <f t="shared" si="0"/>
        <v>17</v>
      </c>
      <c r="D60" s="2" t="s">
        <v>1359</v>
      </c>
      <c r="E60" s="98"/>
      <c r="F60" s="2"/>
      <c r="G60" s="84"/>
      <c r="H60" s="14" t="str" cm="1">
        <f t="array" ref="H60">INDEX(Cable_L!$B$3:$B$80,MATCH(1,COUNTIFS(C60,Cable_L!$A$3:$A$80,$D60,Cable_L!$C$3:$C$80),0))</f>
        <v>2a</v>
      </c>
      <c r="I60" s="14"/>
      <c r="J60" s="225" t="str">
        <f t="shared" si="1"/>
        <v>17 - J12 - 2/1  2a</v>
      </c>
      <c r="K60" s="96"/>
      <c r="L60" s="2"/>
      <c r="M60" s="2"/>
      <c r="N60" s="226"/>
    </row>
    <row r="61" spans="1:14" x14ac:dyDescent="0.25">
      <c r="A61">
        <f>A60+1</f>
        <v>57</v>
      </c>
      <c r="B61" s="206" t="s">
        <v>224</v>
      </c>
      <c r="C61" s="65" t="str">
        <f t="shared" si="0"/>
        <v>17</v>
      </c>
      <c r="D61" s="2" t="s">
        <v>1359</v>
      </c>
      <c r="E61" s="98"/>
      <c r="F61" s="84"/>
      <c r="G61" s="84"/>
      <c r="H61" s="14" t="str" cm="1">
        <f t="array" ref="H61">INDEX(Cable_L!$B$3:$B$80,MATCH(1,COUNTIFS(C61,Cable_L!$A$3:$A$80,$D61,Cable_L!$C$3:$C$80),0))</f>
        <v>2a</v>
      </c>
      <c r="I61" s="14"/>
      <c r="J61" s="225" t="str">
        <f t="shared" si="1"/>
        <v>17 - J12 - 4/3  2a</v>
      </c>
      <c r="K61" s="96"/>
      <c r="L61" s="2"/>
      <c r="M61" s="2"/>
      <c r="N61" s="226"/>
    </row>
    <row r="62" spans="1:14" x14ac:dyDescent="0.25">
      <c r="A62">
        <f t="shared" ref="A62:A125" si="3">A61+1</f>
        <v>58</v>
      </c>
      <c r="B62" s="206" t="s">
        <v>197</v>
      </c>
      <c r="C62" s="65" t="str">
        <f t="shared" si="0"/>
        <v>17</v>
      </c>
      <c r="D62" s="2" t="s">
        <v>1359</v>
      </c>
      <c r="E62" s="96"/>
      <c r="F62" s="2"/>
      <c r="G62" s="2"/>
      <c r="H62" s="14" t="str" cm="1">
        <f t="array" ref="H62">INDEX(Cable_L!$B$3:$B$80,MATCH(1,COUNTIFS(C62,Cable_L!$A$3:$A$80,$D62,Cable_L!$C$3:$C$80),0))</f>
        <v>2a</v>
      </c>
      <c r="I62" s="14"/>
      <c r="J62" s="225" t="str">
        <f t="shared" si="1"/>
        <v>17 - J12 - 6/5  2a</v>
      </c>
      <c r="K62" s="96"/>
      <c r="L62" s="2"/>
      <c r="M62" s="2"/>
      <c r="N62" s="226"/>
    </row>
    <row r="63" spans="1:14" x14ac:dyDescent="0.25">
      <c r="A63">
        <f t="shared" si="3"/>
        <v>59</v>
      </c>
      <c r="B63" s="206" t="s">
        <v>215</v>
      </c>
      <c r="C63" s="65" t="str">
        <f t="shared" si="0"/>
        <v>17</v>
      </c>
      <c r="D63" s="2" t="s">
        <v>1359</v>
      </c>
      <c r="E63" s="98"/>
      <c r="F63" s="2"/>
      <c r="G63" s="2"/>
      <c r="H63" s="14" t="str" cm="1">
        <f t="array" ref="H63">INDEX(Cable_L!$B$3:$B$80,MATCH(1,COUNTIFS(C63,Cable_L!$A$3:$A$80,$D63,Cable_L!$C$3:$C$80),0))</f>
        <v>2a</v>
      </c>
      <c r="I63" s="14"/>
      <c r="J63" s="225" t="str">
        <f t="shared" si="1"/>
        <v>17 - J12 - 8/7  2a</v>
      </c>
      <c r="K63" s="96"/>
      <c r="L63" s="2"/>
      <c r="M63" s="2"/>
      <c r="N63" s="226"/>
    </row>
    <row r="64" spans="1:14" x14ac:dyDescent="0.25">
      <c r="A64">
        <f t="shared" si="3"/>
        <v>60</v>
      </c>
      <c r="B64" s="206" t="s">
        <v>186</v>
      </c>
      <c r="C64" s="65" t="str">
        <f t="shared" si="0"/>
        <v>17</v>
      </c>
      <c r="D64" s="2" t="s">
        <v>1359</v>
      </c>
      <c r="E64" s="98"/>
      <c r="F64" s="2"/>
      <c r="G64" s="2"/>
      <c r="H64" s="14" t="str" cm="1">
        <f t="array" ref="H64">INDEX(Cable_L!$B$3:$B$80,MATCH(1,COUNTIFS(C64,Cable_L!$A$3:$A$80,$D64,Cable_L!$C$3:$C$80),0))</f>
        <v>2a</v>
      </c>
      <c r="I64" s="14"/>
      <c r="J64" s="225" t="str">
        <f t="shared" si="1"/>
        <v>17 - J13 - 4/3  2a</v>
      </c>
      <c r="K64" s="96"/>
      <c r="L64" s="2"/>
      <c r="M64" s="2"/>
      <c r="N64" s="226"/>
    </row>
    <row r="65" spans="1:14" x14ac:dyDescent="0.25">
      <c r="A65">
        <f t="shared" si="3"/>
        <v>61</v>
      </c>
      <c r="B65" s="206" t="s">
        <v>236</v>
      </c>
      <c r="C65" s="65" t="str">
        <f t="shared" si="0"/>
        <v>17</v>
      </c>
      <c r="D65" s="2" t="s">
        <v>1358</v>
      </c>
      <c r="E65" s="69"/>
      <c r="F65" s="96"/>
      <c r="G65" s="98"/>
      <c r="H65" s="14" t="str" cm="1">
        <f t="array" ref="H65">INDEX(Cable_L!$B$3:$B$80,MATCH(1,COUNTIFS(C65,Cable_L!$A$3:$A$80,$D65,Cable_L!$C$3:$C$80),0))</f>
        <v>2e</v>
      </c>
      <c r="I65" s="14"/>
      <c r="J65" s="225" t="str">
        <f t="shared" si="1"/>
        <v>17 - J13 - 8/7  2e</v>
      </c>
      <c r="K65" s="61"/>
      <c r="L65" s="190"/>
      <c r="M65" s="190"/>
      <c r="N65" s="226"/>
    </row>
    <row r="66" spans="1:14" x14ac:dyDescent="0.25">
      <c r="A66">
        <f t="shared" si="3"/>
        <v>62</v>
      </c>
      <c r="B66" s="206" t="s">
        <v>50</v>
      </c>
      <c r="C66" s="65" t="str">
        <f t="shared" si="0"/>
        <v>18</v>
      </c>
      <c r="D66" s="2" t="s">
        <v>1359</v>
      </c>
      <c r="E66" s="93"/>
      <c r="F66" s="2"/>
      <c r="G66" s="2"/>
      <c r="H66" s="14" t="str" cm="1">
        <f t="array" ref="H66">INDEX(Cable_L!$B$3:$B$80,MATCH(1,COUNTIFS(C66,Cable_L!$A$3:$A$80,$D66,Cable_L!$C$3:$C$80),0))</f>
        <v>1b</v>
      </c>
      <c r="I66" s="14"/>
      <c r="J66" s="225" t="str">
        <f t="shared" si="1"/>
        <v>18 - J12 - 2/1  1b</v>
      </c>
      <c r="K66" s="190"/>
      <c r="L66" s="2"/>
      <c r="M66" s="2"/>
      <c r="N66" s="226"/>
    </row>
    <row r="67" spans="1:14" x14ac:dyDescent="0.25">
      <c r="A67">
        <f t="shared" si="3"/>
        <v>63</v>
      </c>
      <c r="B67" s="153" t="s">
        <v>26</v>
      </c>
      <c r="C67" s="65" t="str">
        <f t="shared" si="0"/>
        <v>18</v>
      </c>
      <c r="D67" s="2" t="s">
        <v>1359</v>
      </c>
      <c r="E67" s="190"/>
      <c r="F67" s="2"/>
      <c r="G67" s="2"/>
      <c r="H67" s="14" t="str" cm="1">
        <f t="array" ref="H67">INDEX(Cable_L!$B$3:$B$80,MATCH(1,COUNTIFS(C67,Cable_L!$A$3:$A$80,$D67,Cable_L!$C$3:$C$80),0))</f>
        <v>1b</v>
      </c>
      <c r="I67" s="14"/>
      <c r="J67" s="225" t="str">
        <f t="shared" si="1"/>
        <v>18 - J12 - 4/3  1b</v>
      </c>
      <c r="K67" s="190"/>
      <c r="L67" s="2"/>
      <c r="M67" s="2"/>
      <c r="N67" s="226"/>
    </row>
    <row r="68" spans="1:14" x14ac:dyDescent="0.25">
      <c r="A68">
        <f t="shared" si="3"/>
        <v>64</v>
      </c>
      <c r="B68" s="206" t="s">
        <v>7</v>
      </c>
      <c r="C68" s="65" t="str">
        <f t="shared" si="0"/>
        <v>18</v>
      </c>
      <c r="D68" s="2" t="s">
        <v>1359</v>
      </c>
      <c r="E68" s="95"/>
      <c r="F68" s="2"/>
      <c r="G68" s="2"/>
      <c r="H68" s="14" t="str" cm="1">
        <f t="array" ref="H68">INDEX(Cable_L!$B$3:$B$80,MATCH(1,COUNTIFS(C68,Cable_L!$A$3:$A$80,$D68,Cable_L!$C$3:$C$80),0))</f>
        <v>1b</v>
      </c>
      <c r="I68" s="14"/>
      <c r="J68" s="225" t="str">
        <f t="shared" si="1"/>
        <v>18 - J12 - 6/5  1b</v>
      </c>
      <c r="K68" s="190"/>
      <c r="L68" s="2"/>
      <c r="M68" s="2"/>
      <c r="N68" s="226"/>
    </row>
    <row r="69" spans="1:14" x14ac:dyDescent="0.25">
      <c r="A69">
        <f t="shared" si="3"/>
        <v>65</v>
      </c>
      <c r="B69" s="206" t="s">
        <v>11</v>
      </c>
      <c r="C69" s="65" t="str">
        <f t="shared" ref="C69:C132" si="4">IF(LEFT(B69,3)="2.5", MID(B69,7,2),LEFT(B69,2))</f>
        <v>18</v>
      </c>
      <c r="D69" s="2" t="s">
        <v>1359</v>
      </c>
      <c r="E69" s="94"/>
      <c r="F69" s="2"/>
      <c r="G69" s="2"/>
      <c r="H69" s="14" t="str" cm="1">
        <f t="array" ref="H69">INDEX(Cable_L!$B$3:$B$80,MATCH(1,COUNTIFS(C69,Cable_L!$A$3:$A$80,$D69,Cable_L!$C$3:$C$80),0))</f>
        <v>1b</v>
      </c>
      <c r="I69" s="14"/>
      <c r="J69" s="225" t="str">
        <f t="shared" ref="J69:J132" si="5">_xlfn.CONCAT(B69,"  ",H69)</f>
        <v>18 - J12 - 8/7  1b</v>
      </c>
      <c r="K69" s="190"/>
      <c r="L69" s="2"/>
      <c r="M69" s="2"/>
      <c r="N69" s="226"/>
    </row>
    <row r="70" spans="1:14" x14ac:dyDescent="0.25">
      <c r="A70">
        <f t="shared" si="3"/>
        <v>66</v>
      </c>
      <c r="B70" s="206" t="s">
        <v>146</v>
      </c>
      <c r="C70" s="65" t="str">
        <f t="shared" si="4"/>
        <v>19</v>
      </c>
      <c r="D70" s="2" t="s">
        <v>1359</v>
      </c>
      <c r="E70" s="98"/>
      <c r="F70" s="2"/>
      <c r="G70" s="2"/>
      <c r="H70" s="14" t="str" cm="1">
        <f t="array" ref="H70">INDEX(Cable_L!$B$3:$B$80,MATCH(1,COUNTIFS(C70,Cable_L!$A$3:$A$80,$D70,Cable_L!$C$3:$C$80),0))</f>
        <v>1b</v>
      </c>
      <c r="I70" s="14"/>
      <c r="J70" s="225" t="str">
        <f t="shared" si="5"/>
        <v>19 - J12 - 2/1  1b</v>
      </c>
      <c r="K70" s="190"/>
      <c r="L70" s="2"/>
      <c r="M70" s="2"/>
      <c r="N70" s="226"/>
    </row>
    <row r="71" spans="1:14" x14ac:dyDescent="0.25">
      <c r="A71">
        <f t="shared" si="3"/>
        <v>67</v>
      </c>
      <c r="B71" s="206" t="s">
        <v>127</v>
      </c>
      <c r="C71" s="65" t="str">
        <f t="shared" si="4"/>
        <v>19</v>
      </c>
      <c r="D71" s="2" t="s">
        <v>1359</v>
      </c>
      <c r="E71" s="98"/>
      <c r="F71" s="2"/>
      <c r="G71" s="84"/>
      <c r="H71" s="14" t="str" cm="1">
        <f t="array" ref="H71">INDEX(Cable_L!$B$3:$B$80,MATCH(1,COUNTIFS(C71,Cable_L!$A$3:$A$80,$D71,Cable_L!$C$3:$C$80),0))</f>
        <v>1b</v>
      </c>
      <c r="I71" s="14"/>
      <c r="J71" s="225" t="str">
        <f t="shared" si="5"/>
        <v>19 - J12 - 4/3  1b</v>
      </c>
      <c r="K71" s="190"/>
      <c r="L71" s="2"/>
      <c r="M71" s="2"/>
      <c r="N71" s="226"/>
    </row>
    <row r="72" spans="1:14" x14ac:dyDescent="0.25">
      <c r="A72">
        <f t="shared" si="3"/>
        <v>68</v>
      </c>
      <c r="B72" s="206" t="s">
        <v>112</v>
      </c>
      <c r="C72" s="65" t="str">
        <f t="shared" si="4"/>
        <v>19</v>
      </c>
      <c r="D72" s="2" t="s">
        <v>1359</v>
      </c>
      <c r="E72" s="98"/>
      <c r="F72" s="2"/>
      <c r="G72" s="2"/>
      <c r="H72" s="14" t="str" cm="1">
        <f t="array" ref="H72">INDEX(Cable_L!$B$3:$B$80,MATCH(1,COUNTIFS(C72,Cable_L!$A$3:$A$80,$D72,Cable_L!$C$3:$C$80),0))</f>
        <v>1b</v>
      </c>
      <c r="I72" s="14"/>
      <c r="J72" s="225" t="str">
        <f t="shared" si="5"/>
        <v>19 - J12 - 6/5  1b</v>
      </c>
      <c r="K72" s="190"/>
      <c r="L72" s="2"/>
      <c r="M72" s="2"/>
      <c r="N72" s="226"/>
    </row>
    <row r="73" spans="1:14" x14ac:dyDescent="0.25">
      <c r="A73">
        <f t="shared" si="3"/>
        <v>69</v>
      </c>
      <c r="B73" s="209" t="s">
        <v>115</v>
      </c>
      <c r="C73" s="65" t="str">
        <f t="shared" si="4"/>
        <v>19</v>
      </c>
      <c r="D73" s="2" t="s">
        <v>1359</v>
      </c>
      <c r="E73" s="98"/>
      <c r="F73" s="2"/>
      <c r="G73" s="2"/>
      <c r="H73" s="14" t="str" cm="1">
        <f t="array" ref="H73">INDEX(Cable_L!$B$3:$B$80,MATCH(1,COUNTIFS(C73,Cable_L!$A$3:$A$80,$D73,Cable_L!$C$3:$C$80),0))</f>
        <v>1b</v>
      </c>
      <c r="I73" s="14"/>
      <c r="J73" s="225" t="str">
        <f t="shared" si="5"/>
        <v>19 - J12 - 8/7  1b</v>
      </c>
      <c r="K73" s="190"/>
      <c r="L73" s="2"/>
      <c r="M73" s="2"/>
      <c r="N73" s="226"/>
    </row>
    <row r="74" spans="1:14" x14ac:dyDescent="0.25">
      <c r="A74">
        <f t="shared" si="3"/>
        <v>70</v>
      </c>
      <c r="B74" s="205" t="s">
        <v>152</v>
      </c>
      <c r="C74" s="65" t="str">
        <f t="shared" si="4"/>
        <v>19</v>
      </c>
      <c r="D74" s="2" t="s">
        <v>1359</v>
      </c>
      <c r="E74" s="98"/>
      <c r="F74" s="2"/>
      <c r="G74" s="2"/>
      <c r="H74" s="14" t="str" cm="1">
        <f t="array" ref="H74">INDEX(Cable_L!$B$3:$B$80,MATCH(1,COUNTIFS(C74,Cable_L!$A$3:$A$80,$D74,Cable_L!$C$3:$C$80),0))</f>
        <v>1b</v>
      </c>
      <c r="I74" s="14"/>
      <c r="J74" s="225" t="str">
        <f t="shared" si="5"/>
        <v>19 - J13 - 2/1  1b</v>
      </c>
      <c r="K74" s="190"/>
      <c r="L74" s="2"/>
      <c r="M74" s="2"/>
      <c r="N74" s="226"/>
    </row>
    <row r="75" spans="1:14" x14ac:dyDescent="0.25">
      <c r="A75">
        <f t="shared" si="3"/>
        <v>71</v>
      </c>
      <c r="B75" s="206" t="s">
        <v>133</v>
      </c>
      <c r="C75" s="65" t="str">
        <f t="shared" si="4"/>
        <v>19</v>
      </c>
      <c r="D75" s="2" t="s">
        <v>1359</v>
      </c>
      <c r="E75" s="98"/>
      <c r="F75" s="2"/>
      <c r="G75" s="2"/>
      <c r="H75" s="14" t="str" cm="1">
        <f t="array" ref="H75">INDEX(Cable_L!$B$3:$B$80,MATCH(1,COUNTIFS(C75,Cable_L!$A$3:$A$80,$D75,Cable_L!$C$3:$C$80),0))</f>
        <v>1b</v>
      </c>
      <c r="I75" s="14"/>
      <c r="J75" s="225" t="str">
        <f t="shared" si="5"/>
        <v>19 - J13 - 6/5  1b</v>
      </c>
      <c r="K75" s="190"/>
      <c r="L75" s="2"/>
      <c r="M75" s="2"/>
      <c r="N75" s="226"/>
    </row>
    <row r="76" spans="1:14" x14ac:dyDescent="0.25">
      <c r="A76">
        <f t="shared" si="3"/>
        <v>72</v>
      </c>
      <c r="B76" s="206" t="s">
        <v>155</v>
      </c>
      <c r="C76" s="65" t="str">
        <f t="shared" si="4"/>
        <v>19</v>
      </c>
      <c r="D76" s="2" t="s">
        <v>1359</v>
      </c>
      <c r="E76" s="98"/>
      <c r="F76" s="2"/>
      <c r="G76" s="2"/>
      <c r="H76" s="14" t="str" cm="1">
        <f t="array" ref="H76">INDEX(Cable_L!$B$3:$B$80,MATCH(1,COUNTIFS(C76,Cable_L!$A$3:$A$80,$D76,Cable_L!$C$3:$C$80),0))</f>
        <v>1b</v>
      </c>
      <c r="I76" s="14"/>
      <c r="J76" s="225" t="str">
        <f t="shared" si="5"/>
        <v>19 - J13 - 8/7  1b</v>
      </c>
      <c r="K76" s="190"/>
      <c r="L76" s="2"/>
      <c r="M76" s="2"/>
      <c r="N76" s="226"/>
    </row>
    <row r="77" spans="1:14" x14ac:dyDescent="0.25">
      <c r="A77">
        <f t="shared" si="3"/>
        <v>73</v>
      </c>
      <c r="B77" s="206" t="s">
        <v>448</v>
      </c>
      <c r="C77" s="65" t="str">
        <f t="shared" si="4"/>
        <v xml:space="preserve">2 </v>
      </c>
      <c r="D77" s="2" t="s">
        <v>1359</v>
      </c>
      <c r="E77" s="98"/>
      <c r="F77" s="2"/>
      <c r="G77" s="61"/>
      <c r="H77" s="14" t="str" cm="1">
        <f t="array" ref="H77">INDEX(Cable_L!$B$3:$B$80,MATCH(1,COUNTIFS(C77,Cable_L!$A$3:$A$80,$D77,Cable_L!$C$3:$C$80),0))</f>
        <v>2b</v>
      </c>
      <c r="I77" s="14"/>
      <c r="J77" s="225" t="str">
        <f t="shared" si="5"/>
        <v>2 - J12 - 2/1  2b</v>
      </c>
      <c r="K77" s="190"/>
      <c r="L77" s="2"/>
      <c r="M77" s="61"/>
      <c r="N77" s="226"/>
    </row>
    <row r="78" spans="1:14" x14ac:dyDescent="0.25">
      <c r="A78">
        <f t="shared" si="3"/>
        <v>74</v>
      </c>
      <c r="B78" s="206" t="s">
        <v>447</v>
      </c>
      <c r="C78" s="65" t="str">
        <f t="shared" si="4"/>
        <v xml:space="preserve">2 </v>
      </c>
      <c r="D78" s="2" t="s">
        <v>1359</v>
      </c>
      <c r="E78" s="98"/>
      <c r="F78" s="2"/>
      <c r="G78" s="61"/>
      <c r="H78" s="14" t="str" cm="1">
        <f t="array" ref="H78">INDEX(Cable_L!$B$3:$B$80,MATCH(1,COUNTIFS(C78,Cable_L!$A$3:$A$80,$D78,Cable_L!$C$3:$C$80),0))</f>
        <v>2b</v>
      </c>
      <c r="I78" s="14"/>
      <c r="J78" s="225" t="str">
        <f t="shared" si="5"/>
        <v>2 - J12 - 4/3  2b</v>
      </c>
      <c r="K78" s="190"/>
      <c r="L78" s="2"/>
      <c r="M78" s="61"/>
      <c r="N78" s="226"/>
    </row>
    <row r="79" spans="1:14" x14ac:dyDescent="0.25">
      <c r="A79">
        <f t="shared" si="3"/>
        <v>75</v>
      </c>
      <c r="B79" s="206" t="s">
        <v>446</v>
      </c>
      <c r="C79" s="65" t="str">
        <f t="shared" si="4"/>
        <v xml:space="preserve">2 </v>
      </c>
      <c r="D79" s="2" t="s">
        <v>1358</v>
      </c>
      <c r="E79" s="69"/>
      <c r="F79" s="2"/>
      <c r="G79" s="96"/>
      <c r="H79" s="14" t="str" cm="1">
        <f t="array" ref="H79">INDEX(Cable_L!$B$3:$B$80,MATCH(1,COUNTIFS(C79,Cable_L!$A$3:$A$80,$D79,Cable_L!$C$3:$C$80),0))</f>
        <v>2c</v>
      </c>
      <c r="I79" s="14"/>
      <c r="J79" s="225" t="str">
        <f t="shared" si="5"/>
        <v>2 - J12 - 6/5  2c</v>
      </c>
      <c r="K79" s="61"/>
      <c r="L79" s="2"/>
      <c r="M79" s="190"/>
      <c r="N79" s="226"/>
    </row>
    <row r="80" spans="1:14" x14ac:dyDescent="0.25">
      <c r="A80">
        <f t="shared" si="3"/>
        <v>76</v>
      </c>
      <c r="B80" s="209" t="s">
        <v>445</v>
      </c>
      <c r="C80" s="65" t="str">
        <f t="shared" si="4"/>
        <v xml:space="preserve">2 </v>
      </c>
      <c r="D80" s="2" t="s">
        <v>1358</v>
      </c>
      <c r="E80" s="69"/>
      <c r="F80" s="2"/>
      <c r="G80" s="96"/>
      <c r="H80" s="14" t="str" cm="1">
        <f t="array" ref="H80">INDEX(Cable_L!$B$3:$B$80,MATCH(1,COUNTIFS(C80,Cable_L!$A$3:$A$80,$D80,Cable_L!$C$3:$C$80),0))</f>
        <v>2c</v>
      </c>
      <c r="I80" s="14"/>
      <c r="J80" s="225" t="str">
        <f t="shared" si="5"/>
        <v>2 - J12 - 8/7  2c</v>
      </c>
      <c r="K80" s="61"/>
      <c r="L80" s="2"/>
      <c r="M80" s="190"/>
      <c r="N80" s="226"/>
    </row>
    <row r="81" spans="1:14" x14ac:dyDescent="0.25">
      <c r="A81">
        <f t="shared" si="3"/>
        <v>77</v>
      </c>
      <c r="B81" s="205" t="s">
        <v>452</v>
      </c>
      <c r="C81" s="65" t="str">
        <f t="shared" si="4"/>
        <v xml:space="preserve">2 </v>
      </c>
      <c r="D81" s="2" t="s">
        <v>1359</v>
      </c>
      <c r="E81" s="98"/>
      <c r="F81" s="2"/>
      <c r="G81" s="69"/>
      <c r="H81" s="14" t="str" cm="1">
        <f t="array" ref="H81">INDEX(Cable_L!$B$3:$B$80,MATCH(1,COUNTIFS(C81,Cable_L!$A$3:$A$80,$D81,Cable_L!$C$3:$C$80),0))</f>
        <v>2b</v>
      </c>
      <c r="I81" s="14"/>
      <c r="J81" s="225" t="str">
        <f t="shared" si="5"/>
        <v>2 - J13 - 2/1  2b</v>
      </c>
      <c r="K81" s="190"/>
      <c r="L81" s="2"/>
      <c r="M81" s="61"/>
      <c r="N81" s="226"/>
    </row>
    <row r="82" spans="1:14" x14ac:dyDescent="0.25">
      <c r="A82">
        <f t="shared" si="3"/>
        <v>78</v>
      </c>
      <c r="B82" s="206" t="s">
        <v>451</v>
      </c>
      <c r="C82" s="65" t="str">
        <f t="shared" si="4"/>
        <v xml:space="preserve">2 </v>
      </c>
      <c r="D82" s="2" t="s">
        <v>1359</v>
      </c>
      <c r="E82" s="98"/>
      <c r="F82" s="2"/>
      <c r="G82" s="69"/>
      <c r="H82" s="14" t="str" cm="1">
        <f t="array" ref="H82">INDEX(Cable_L!$B$3:$B$80,MATCH(1,COUNTIFS(C82,Cable_L!$A$3:$A$80,$D82,Cable_L!$C$3:$C$80),0))</f>
        <v>2b</v>
      </c>
      <c r="I82" s="14"/>
      <c r="J82" s="225" t="str">
        <f t="shared" si="5"/>
        <v>2 - J13 - 4/3  2b</v>
      </c>
      <c r="K82" s="190"/>
      <c r="L82" s="2"/>
      <c r="M82" s="61"/>
      <c r="N82" s="226"/>
    </row>
    <row r="83" spans="1:14" x14ac:dyDescent="0.25">
      <c r="A83">
        <f t="shared" si="3"/>
        <v>79</v>
      </c>
      <c r="B83" s="206" t="s">
        <v>450</v>
      </c>
      <c r="C83" s="65" t="str">
        <f t="shared" si="4"/>
        <v xml:space="preserve">2 </v>
      </c>
      <c r="D83" s="2" t="s">
        <v>1358</v>
      </c>
      <c r="E83" s="69"/>
      <c r="F83" s="2"/>
      <c r="G83" s="98"/>
      <c r="H83" s="14" t="str" cm="1">
        <f t="array" ref="H83">INDEX(Cable_L!$B$3:$B$80,MATCH(1,COUNTIFS(C83,Cable_L!$A$3:$A$80,$D83,Cable_L!$C$3:$C$80),0))</f>
        <v>2c</v>
      </c>
      <c r="I83" s="14"/>
      <c r="J83" s="225" t="str">
        <f t="shared" si="5"/>
        <v>2 - J13 - 6/5  2c</v>
      </c>
      <c r="K83" s="61"/>
      <c r="L83" s="2"/>
      <c r="M83" s="190"/>
      <c r="N83" s="226"/>
    </row>
    <row r="84" spans="1:14" x14ac:dyDescent="0.25">
      <c r="A84">
        <f t="shared" si="3"/>
        <v>80</v>
      </c>
      <c r="B84" s="206" t="s">
        <v>449</v>
      </c>
      <c r="C84" s="65" t="str">
        <f t="shared" si="4"/>
        <v xml:space="preserve">2 </v>
      </c>
      <c r="D84" s="2" t="s">
        <v>1358</v>
      </c>
      <c r="E84" s="61"/>
      <c r="F84" s="2"/>
      <c r="G84" s="96"/>
      <c r="H84" s="14" t="str" cm="1">
        <f t="array" ref="H84">INDEX(Cable_L!$B$3:$B$80,MATCH(1,COUNTIFS(C84,Cable_L!$A$3:$A$80,$D84,Cable_L!$C$3:$C$80),0))</f>
        <v>2c</v>
      </c>
      <c r="I84" s="14"/>
      <c r="J84" s="225" t="str">
        <f t="shared" si="5"/>
        <v>2 - J13 - 8/7  2c</v>
      </c>
      <c r="K84" s="61"/>
      <c r="L84" s="2"/>
      <c r="M84" s="190"/>
      <c r="N84" s="226"/>
    </row>
    <row r="85" spans="1:14" x14ac:dyDescent="0.25">
      <c r="A85">
        <f t="shared" si="3"/>
        <v>81</v>
      </c>
      <c r="B85" s="153" t="s">
        <v>212</v>
      </c>
      <c r="C85" s="65" t="str">
        <f t="shared" si="4"/>
        <v>20</v>
      </c>
      <c r="D85" s="2" t="s">
        <v>1359</v>
      </c>
      <c r="E85" s="96"/>
      <c r="F85" s="2"/>
      <c r="G85" s="2"/>
      <c r="H85" s="14" t="str" cm="1">
        <f t="array" ref="H85">INDEX(Cable_L!$B$3:$B$80,MATCH(1,COUNTIFS(C85,Cable_L!$A$3:$A$80,$D85,Cable_L!$C$3:$C$80),0))</f>
        <v>1b</v>
      </c>
      <c r="I85" s="14"/>
      <c r="J85" s="225" t="str">
        <f t="shared" si="5"/>
        <v>20 - J12 - 2/1  1b</v>
      </c>
      <c r="K85" s="190"/>
      <c r="L85" s="2"/>
      <c r="M85" s="2"/>
      <c r="N85" s="226"/>
    </row>
    <row r="86" spans="1:14" x14ac:dyDescent="0.25">
      <c r="A86">
        <f t="shared" si="3"/>
        <v>82</v>
      </c>
      <c r="B86" s="206" t="s">
        <v>194</v>
      </c>
      <c r="C86" s="65" t="str">
        <f t="shared" si="4"/>
        <v>20</v>
      </c>
      <c r="D86" s="2" t="s">
        <v>1359</v>
      </c>
      <c r="E86" s="98"/>
      <c r="F86" s="2"/>
      <c r="G86" s="2"/>
      <c r="H86" s="14" t="str" cm="1">
        <f t="array" ref="H86">INDEX(Cable_L!$B$3:$B$80,MATCH(1,COUNTIFS(C86,Cable_L!$A$3:$A$80,$D86,Cable_L!$C$3:$C$80),0))</f>
        <v>1b</v>
      </c>
      <c r="I86" s="14"/>
      <c r="J86" s="225" t="str">
        <f t="shared" si="5"/>
        <v>20 - J12 - 4/3  1b</v>
      </c>
      <c r="K86" s="190"/>
      <c r="L86" s="2"/>
      <c r="M86" s="2"/>
      <c r="N86" s="226"/>
    </row>
    <row r="87" spans="1:14" x14ac:dyDescent="0.25">
      <c r="A87">
        <f t="shared" si="3"/>
        <v>83</v>
      </c>
      <c r="B87" s="206" t="s">
        <v>180</v>
      </c>
      <c r="C87" s="65" t="str">
        <f t="shared" si="4"/>
        <v>20</v>
      </c>
      <c r="D87" s="2" t="s">
        <v>1359</v>
      </c>
      <c r="E87" s="98"/>
      <c r="F87" s="2"/>
      <c r="G87" s="2"/>
      <c r="H87" s="14" t="str" cm="1">
        <f t="array" ref="H87">INDEX(Cable_L!$B$3:$B$80,MATCH(1,COUNTIFS(C87,Cable_L!$A$3:$A$80,$D87,Cable_L!$C$3:$C$80),0))</f>
        <v>1b</v>
      </c>
      <c r="I87" s="14"/>
      <c r="J87" s="225" t="str">
        <f t="shared" si="5"/>
        <v>20 - J12 - 6/5  1b</v>
      </c>
      <c r="K87" s="190"/>
      <c r="L87" s="2"/>
      <c r="M87" s="2"/>
      <c r="N87" s="226"/>
    </row>
    <row r="88" spans="1:14" x14ac:dyDescent="0.25">
      <c r="A88">
        <f t="shared" si="3"/>
        <v>84</v>
      </c>
      <c r="B88" s="206" t="s">
        <v>183</v>
      </c>
      <c r="C88" s="65" t="str">
        <f t="shared" si="4"/>
        <v>20</v>
      </c>
      <c r="D88" s="2" t="s">
        <v>1359</v>
      </c>
      <c r="E88" s="98"/>
      <c r="F88" s="2"/>
      <c r="G88" s="84"/>
      <c r="H88" s="14" t="str" cm="1">
        <f t="array" ref="H88">INDEX(Cable_L!$B$3:$B$80,MATCH(1,COUNTIFS(C88,Cable_L!$A$3:$A$80,$D88,Cable_L!$C$3:$C$80),0))</f>
        <v>1b</v>
      </c>
      <c r="I88" s="14"/>
      <c r="J88" s="225" t="str">
        <f t="shared" si="5"/>
        <v>20 - J12 - 8/7  1b</v>
      </c>
      <c r="K88" s="190"/>
      <c r="L88" s="2"/>
      <c r="M88" s="2"/>
      <c r="N88" s="226"/>
    </row>
    <row r="89" spans="1:14" x14ac:dyDescent="0.25">
      <c r="A89">
        <f t="shared" si="3"/>
        <v>85</v>
      </c>
      <c r="B89" s="209" t="s">
        <v>218</v>
      </c>
      <c r="C89" s="65" t="str">
        <f t="shared" si="4"/>
        <v>20</v>
      </c>
      <c r="D89" s="2" t="s">
        <v>1359</v>
      </c>
      <c r="E89" s="96"/>
      <c r="F89" s="2"/>
      <c r="G89" s="2"/>
      <c r="H89" s="14" t="str" cm="1">
        <f t="array" ref="H89">INDEX(Cable_L!$B$3:$B$80,MATCH(1,COUNTIFS(C89,Cable_L!$A$3:$A$80,$D89,Cable_L!$C$3:$C$80),0))</f>
        <v>1b</v>
      </c>
      <c r="I89" s="14"/>
      <c r="J89" s="225" t="str">
        <f t="shared" si="5"/>
        <v>20 - J13 - 2/1  1b</v>
      </c>
      <c r="K89" s="190"/>
      <c r="L89" s="2"/>
      <c r="M89" s="2"/>
      <c r="N89" s="226"/>
    </row>
    <row r="90" spans="1:14" x14ac:dyDescent="0.25">
      <c r="A90">
        <f t="shared" si="3"/>
        <v>86</v>
      </c>
      <c r="B90" s="205" t="s">
        <v>200</v>
      </c>
      <c r="C90" s="65" t="str">
        <f t="shared" si="4"/>
        <v>20</v>
      </c>
      <c r="D90" s="2" t="s">
        <v>1359</v>
      </c>
      <c r="E90" s="98"/>
      <c r="F90" s="2"/>
      <c r="G90" s="2"/>
      <c r="H90" s="14" t="str" cm="1">
        <f t="array" ref="H90">INDEX(Cable_L!$B$3:$B$80,MATCH(1,COUNTIFS(C90,Cable_L!$A$3:$A$80,$D90,Cable_L!$C$3:$C$80),0))</f>
        <v>1b</v>
      </c>
      <c r="I90" s="14"/>
      <c r="J90" s="225" t="str">
        <f t="shared" si="5"/>
        <v>20 - J13 - 6/5  1b</v>
      </c>
      <c r="K90" s="190"/>
      <c r="L90" s="2"/>
      <c r="M90" s="2"/>
      <c r="N90" s="226"/>
    </row>
    <row r="91" spans="1:14" x14ac:dyDescent="0.25">
      <c r="A91">
        <f t="shared" si="3"/>
        <v>87</v>
      </c>
      <c r="B91" s="206" t="s">
        <v>221</v>
      </c>
      <c r="C91" s="65" t="str">
        <f t="shared" si="4"/>
        <v>20</v>
      </c>
      <c r="D91" s="2" t="s">
        <v>1359</v>
      </c>
      <c r="E91" s="98"/>
      <c r="F91" s="2"/>
      <c r="G91" s="2"/>
      <c r="H91" s="14" t="str" cm="1">
        <f t="array" ref="H91">INDEX(Cable_L!$B$3:$B$80,MATCH(1,COUNTIFS(C91,Cable_L!$A$3:$A$80,$D91,Cable_L!$C$3:$C$80),0))</f>
        <v>1b</v>
      </c>
      <c r="I91" s="14"/>
      <c r="J91" s="225" t="str">
        <f t="shared" si="5"/>
        <v>20 - J13 - 8/7  1b</v>
      </c>
      <c r="K91" s="190"/>
      <c r="L91" s="2"/>
      <c r="M91" s="2"/>
      <c r="N91" s="226"/>
    </row>
    <row r="92" spans="1:14" x14ac:dyDescent="0.25">
      <c r="A92">
        <f t="shared" si="3"/>
        <v>88</v>
      </c>
      <c r="B92" s="206" t="s">
        <v>62</v>
      </c>
      <c r="C92" s="65" t="str">
        <f t="shared" si="4"/>
        <v>21</v>
      </c>
      <c r="D92" s="2" t="s">
        <v>1359</v>
      </c>
      <c r="E92" s="94"/>
      <c r="F92" s="2"/>
      <c r="G92" s="2"/>
      <c r="H92" s="14" t="str" cm="1">
        <f t="array" ref="H92">INDEX(Cable_L!$B$3:$B$80,MATCH(1,COUNTIFS(C92,Cable_L!$A$3:$A$80,$D92,Cable_L!$C$3:$C$80),0))</f>
        <v>1b</v>
      </c>
      <c r="I92" s="14"/>
      <c r="J92" s="225" t="str">
        <f t="shared" si="5"/>
        <v>21 - J12 - 2/1  1b</v>
      </c>
      <c r="K92" s="190"/>
      <c r="L92" s="2"/>
      <c r="M92" s="2"/>
      <c r="N92" s="226"/>
    </row>
    <row r="93" spans="1:14" x14ac:dyDescent="0.25">
      <c r="A93">
        <f t="shared" si="3"/>
        <v>89</v>
      </c>
      <c r="B93" s="206" t="s">
        <v>90</v>
      </c>
      <c r="C93" s="65" t="str">
        <f t="shared" si="4"/>
        <v>21</v>
      </c>
      <c r="D93" s="2" t="s">
        <v>1359</v>
      </c>
      <c r="E93" s="190"/>
      <c r="F93" s="2"/>
      <c r="H93" s="14" t="str" cm="1">
        <f t="array" ref="H93">INDEX(Cable_L!$B$3:$B$80,MATCH(1,COUNTIFS(C93,Cable_L!$A$3:$A$80,$D93,Cable_L!$C$3:$C$80),0))</f>
        <v>1b</v>
      </c>
      <c r="I93" s="14"/>
      <c r="J93" s="225" t="str">
        <f t="shared" si="5"/>
        <v>21 - J12 - 4/3  1b</v>
      </c>
      <c r="K93" s="190"/>
      <c r="L93" s="2"/>
      <c r="N93" s="226"/>
    </row>
    <row r="94" spans="1:14" x14ac:dyDescent="0.25">
      <c r="A94">
        <f t="shared" si="3"/>
        <v>90</v>
      </c>
      <c r="B94" s="210" t="s">
        <v>418</v>
      </c>
      <c r="C94" s="65" t="str">
        <f t="shared" si="4"/>
        <v>21</v>
      </c>
      <c r="D94" s="2" t="s">
        <v>1359</v>
      </c>
      <c r="E94" s="190"/>
      <c r="F94" s="2"/>
      <c r="G94" s="2"/>
      <c r="H94" s="14" t="str" cm="1">
        <f t="array" ref="H94">INDEX(Cable_L!$B$3:$B$80,MATCH(1,COUNTIFS(C94,Cable_L!$A$3:$A$80,$D94,Cable_L!$C$3:$C$80),0))</f>
        <v>1b</v>
      </c>
      <c r="I94" s="14"/>
      <c r="J94" s="225" t="str">
        <f t="shared" si="5"/>
        <v>21 - J12 - 6/5  1b</v>
      </c>
      <c r="K94" s="190"/>
      <c r="L94" s="2"/>
      <c r="M94" s="2"/>
      <c r="N94" s="226"/>
    </row>
    <row r="95" spans="1:14" x14ac:dyDescent="0.25">
      <c r="A95">
        <f t="shared" si="3"/>
        <v>91</v>
      </c>
      <c r="B95" s="207" t="s">
        <v>419</v>
      </c>
      <c r="C95" s="65" t="str">
        <f t="shared" si="4"/>
        <v>21</v>
      </c>
      <c r="D95" s="2" t="s">
        <v>1359</v>
      </c>
      <c r="E95" s="93"/>
      <c r="F95" s="2"/>
      <c r="H95" s="14" t="str" cm="1">
        <f t="array" ref="H95">INDEX(Cable_L!$B$3:$B$80,MATCH(1,COUNTIFS(C95,Cable_L!$A$3:$A$80,$D95,Cable_L!$C$3:$C$80),0))</f>
        <v>1b</v>
      </c>
      <c r="I95" s="14"/>
      <c r="J95" s="225" t="str">
        <f t="shared" si="5"/>
        <v>21 - J12 - 8/7  1b</v>
      </c>
      <c r="K95" s="190"/>
      <c r="L95" s="2"/>
      <c r="N95" s="226"/>
    </row>
    <row r="96" spans="1:14" x14ac:dyDescent="0.25">
      <c r="A96">
        <f t="shared" si="3"/>
        <v>92</v>
      </c>
      <c r="B96" s="206" t="s">
        <v>94</v>
      </c>
      <c r="C96" s="65" t="str">
        <f t="shared" si="4"/>
        <v>21</v>
      </c>
      <c r="D96" s="2" t="s">
        <v>1359</v>
      </c>
      <c r="E96" s="93"/>
      <c r="F96" s="2"/>
      <c r="G96" s="2"/>
      <c r="H96" s="14" t="str" cm="1">
        <f t="array" ref="H96">INDEX(Cable_L!$B$3:$B$80,MATCH(1,COUNTIFS(C96,Cable_L!$A$3:$A$80,$D96,Cable_L!$C$3:$C$80),0))</f>
        <v>1b</v>
      </c>
      <c r="I96" s="14"/>
      <c r="J96" s="225" t="str">
        <f t="shared" si="5"/>
        <v>21 - J13 - 2/1  1b</v>
      </c>
      <c r="K96" s="190"/>
      <c r="L96" s="2"/>
      <c r="M96" s="2"/>
      <c r="N96" s="226"/>
    </row>
    <row r="97" spans="1:14" x14ac:dyDescent="0.25">
      <c r="A97">
        <f t="shared" si="3"/>
        <v>93</v>
      </c>
      <c r="B97" s="206" t="s">
        <v>34</v>
      </c>
      <c r="C97" s="65" t="str">
        <f t="shared" si="4"/>
        <v>21</v>
      </c>
      <c r="D97" s="2" t="s">
        <v>1359</v>
      </c>
      <c r="E97" s="93"/>
      <c r="F97" s="2"/>
      <c r="G97" s="2"/>
      <c r="H97" s="14" t="str" cm="1">
        <f t="array" ref="H97">INDEX(Cable_L!$B$3:$B$80,MATCH(1,COUNTIFS(C97,Cable_L!$A$3:$A$80,$D97,Cable_L!$C$3:$C$80),0))</f>
        <v>1b</v>
      </c>
      <c r="I97" s="14"/>
      <c r="J97" s="225" t="str">
        <f t="shared" si="5"/>
        <v>21 - J13 - 4/3  1b</v>
      </c>
      <c r="K97" s="190"/>
      <c r="L97" s="2"/>
      <c r="M97" s="2"/>
      <c r="N97" s="226"/>
    </row>
    <row r="98" spans="1:14" x14ac:dyDescent="0.25">
      <c r="A98">
        <f t="shared" si="3"/>
        <v>94</v>
      </c>
      <c r="B98" s="208" t="s">
        <v>420</v>
      </c>
      <c r="C98" s="65" t="str">
        <f t="shared" si="4"/>
        <v>21</v>
      </c>
      <c r="D98" s="2" t="s">
        <v>1359</v>
      </c>
      <c r="E98" s="190"/>
      <c r="F98" s="2"/>
      <c r="G98" s="2"/>
      <c r="H98" s="14" t="str" cm="1">
        <f t="array" ref="H98">INDEX(Cable_L!$B$3:$B$80,MATCH(1,COUNTIFS(C98,Cable_L!$A$3:$A$80,$D98,Cable_L!$C$3:$C$80),0))</f>
        <v>1b</v>
      </c>
      <c r="I98" s="14"/>
      <c r="J98" s="225" t="str">
        <f t="shared" si="5"/>
        <v>21 - J13 - 6/5  1b</v>
      </c>
      <c r="K98" s="190"/>
      <c r="L98" s="2"/>
      <c r="M98" s="2"/>
      <c r="N98" s="226"/>
    </row>
    <row r="99" spans="1:14" x14ac:dyDescent="0.25">
      <c r="A99">
        <f t="shared" si="3"/>
        <v>95</v>
      </c>
      <c r="B99" s="221" t="s">
        <v>421</v>
      </c>
      <c r="C99" s="65" t="str">
        <f t="shared" si="4"/>
        <v>21</v>
      </c>
      <c r="D99" s="2" t="s">
        <v>1359</v>
      </c>
      <c r="E99" s="93"/>
      <c r="F99" s="2"/>
      <c r="G99" s="84"/>
      <c r="H99" s="14" t="str" cm="1">
        <f t="array" ref="H99">INDEX(Cable_L!$B$3:$B$80,MATCH(1,COUNTIFS(C99,Cable_L!$A$3:$A$80,$D99,Cable_L!$C$3:$C$80),0))</f>
        <v>1b</v>
      </c>
      <c r="I99" s="14"/>
      <c r="J99" s="225" t="str">
        <f t="shared" si="5"/>
        <v>21 - J13 - 8/7  1b</v>
      </c>
      <c r="K99" s="190"/>
      <c r="L99" s="2"/>
      <c r="M99" s="2"/>
      <c r="N99" s="226"/>
    </row>
    <row r="100" spans="1:14" x14ac:dyDescent="0.25">
      <c r="A100">
        <f t="shared" si="3"/>
        <v>96</v>
      </c>
      <c r="B100" s="206" t="s">
        <v>102</v>
      </c>
      <c r="C100" s="65" t="str">
        <f t="shared" si="4"/>
        <v>22</v>
      </c>
      <c r="D100" s="2" t="s">
        <v>1359</v>
      </c>
      <c r="E100" s="93"/>
      <c r="F100" s="2"/>
      <c r="G100" s="84"/>
      <c r="H100" s="14" t="str" cm="1">
        <f t="array" ref="H100">INDEX(Cable_L!$B$3:$B$80,MATCH(1,COUNTIFS(C100,Cable_L!$A$3:$A$80,$D100,Cable_L!$C$3:$C$80),0))</f>
        <v>1b</v>
      </c>
      <c r="I100" s="14"/>
      <c r="J100" s="225" t="str">
        <f t="shared" si="5"/>
        <v>22 - J12 - 2/1  1b</v>
      </c>
      <c r="K100" s="190"/>
      <c r="L100" s="2"/>
      <c r="M100" s="2"/>
      <c r="N100" s="226"/>
    </row>
    <row r="101" spans="1:14" x14ac:dyDescent="0.25">
      <c r="A101">
        <f t="shared" si="3"/>
        <v>97</v>
      </c>
      <c r="B101" s="206" t="s">
        <v>58</v>
      </c>
      <c r="C101" s="65" t="str">
        <f t="shared" si="4"/>
        <v>22</v>
      </c>
      <c r="D101" s="2" t="s">
        <v>1359</v>
      </c>
      <c r="E101" s="190"/>
      <c r="F101" s="2"/>
      <c r="G101" s="2"/>
      <c r="H101" s="14" t="str" cm="1">
        <f t="array" ref="H101">INDEX(Cable_L!$B$3:$B$80,MATCH(1,COUNTIFS(C101,Cable_L!$A$3:$A$80,$D101,Cable_L!$C$3:$C$80),0))</f>
        <v>1b</v>
      </c>
      <c r="I101" s="14"/>
      <c r="J101" s="225" t="str">
        <f t="shared" si="5"/>
        <v>22 - J12 - 4/3  1b</v>
      </c>
      <c r="K101" s="190"/>
      <c r="L101" s="2"/>
      <c r="M101" s="2"/>
      <c r="N101" s="226"/>
    </row>
    <row r="102" spans="1:14" x14ac:dyDescent="0.25">
      <c r="A102">
        <f t="shared" si="3"/>
        <v>98</v>
      </c>
      <c r="B102" s="207" t="s">
        <v>423</v>
      </c>
      <c r="C102" s="65" t="str">
        <f t="shared" si="4"/>
        <v>22</v>
      </c>
      <c r="D102" s="2" t="s">
        <v>1359</v>
      </c>
      <c r="E102" s="190"/>
      <c r="F102" s="2"/>
      <c r="G102" s="2"/>
      <c r="H102" s="14" t="str" cm="1">
        <f t="array" ref="H102">INDEX(Cable_L!$B$3:$B$80,MATCH(1,COUNTIFS(C102,Cable_L!$A$3:$A$80,$D102,Cable_L!$C$3:$C$80),0))</f>
        <v>1b</v>
      </c>
      <c r="I102" s="14"/>
      <c r="J102" s="225" t="str">
        <f t="shared" si="5"/>
        <v>22 - J12 - 6/5  1b</v>
      </c>
      <c r="K102" s="190"/>
      <c r="L102" s="2"/>
      <c r="M102" s="2"/>
      <c r="N102" s="226"/>
    </row>
    <row r="103" spans="1:14" x14ac:dyDescent="0.25">
      <c r="A103">
        <f t="shared" si="3"/>
        <v>99</v>
      </c>
      <c r="B103" s="210" t="s">
        <v>424</v>
      </c>
      <c r="C103" s="65" t="str">
        <f t="shared" si="4"/>
        <v>22</v>
      </c>
      <c r="D103" s="2" t="s">
        <v>1359</v>
      </c>
      <c r="E103" s="190"/>
      <c r="F103" s="2"/>
      <c r="G103" s="2"/>
      <c r="H103" s="14" t="str" cm="1">
        <f t="array" ref="H103">INDEX(Cable_L!$B$3:$B$80,MATCH(1,COUNTIFS(C103,Cable_L!$A$3:$A$80,$D103,Cable_L!$C$3:$C$80),0))</f>
        <v>1b</v>
      </c>
      <c r="I103" s="14"/>
      <c r="J103" s="225" t="str">
        <f t="shared" si="5"/>
        <v>22 - J12 - 8/7  1b</v>
      </c>
      <c r="K103" s="190"/>
      <c r="L103" s="2"/>
      <c r="M103" s="2"/>
      <c r="N103" s="226"/>
    </row>
    <row r="104" spans="1:14" x14ac:dyDescent="0.25">
      <c r="A104">
        <f t="shared" si="3"/>
        <v>100</v>
      </c>
      <c r="B104" s="206" t="s">
        <v>98</v>
      </c>
      <c r="C104" s="65" t="str">
        <f t="shared" si="4"/>
        <v>22</v>
      </c>
      <c r="D104" s="2" t="s">
        <v>1359</v>
      </c>
      <c r="E104" s="93"/>
      <c r="F104" s="2"/>
      <c r="G104" s="2"/>
      <c r="H104" s="14" t="str" cm="1">
        <f t="array" ref="H104">INDEX(Cable_L!$B$3:$B$80,MATCH(1,COUNTIFS(C104,Cable_L!$A$3:$A$80,$D104,Cable_L!$C$3:$C$80),0))</f>
        <v>1b</v>
      </c>
      <c r="I104" s="14"/>
      <c r="J104" s="225" t="str">
        <f t="shared" si="5"/>
        <v>22 - J13 - 2/1  1b</v>
      </c>
      <c r="K104" s="190"/>
      <c r="L104" s="2"/>
      <c r="M104" s="2"/>
      <c r="N104" s="226"/>
    </row>
    <row r="105" spans="1:14" x14ac:dyDescent="0.25">
      <c r="A105">
        <f t="shared" si="3"/>
        <v>101</v>
      </c>
      <c r="B105" s="206" t="s">
        <v>46</v>
      </c>
      <c r="C105" s="65" t="str">
        <f t="shared" si="4"/>
        <v>22</v>
      </c>
      <c r="D105" s="2" t="s">
        <v>1359</v>
      </c>
      <c r="E105" s="93"/>
      <c r="F105" s="2"/>
      <c r="G105" s="2"/>
      <c r="H105" s="14" t="str" cm="1">
        <f t="array" ref="H105">INDEX(Cable_L!$B$3:$B$80,MATCH(1,COUNTIFS(C105,Cable_L!$A$3:$A$80,$D105,Cable_L!$C$3:$C$80),0))</f>
        <v>1b</v>
      </c>
      <c r="I105" s="14"/>
      <c r="J105" s="225" t="str">
        <f t="shared" si="5"/>
        <v>22 - J13 - 4/3  1b</v>
      </c>
      <c r="K105" s="190"/>
      <c r="L105" s="2"/>
      <c r="M105" s="2"/>
      <c r="N105" s="226"/>
    </row>
    <row r="106" spans="1:14" x14ac:dyDescent="0.25">
      <c r="A106">
        <f t="shared" si="3"/>
        <v>102</v>
      </c>
      <c r="B106" s="207" t="s">
        <v>425</v>
      </c>
      <c r="C106" s="65" t="str">
        <f t="shared" si="4"/>
        <v>22</v>
      </c>
      <c r="D106" s="2" t="s">
        <v>1359</v>
      </c>
      <c r="E106" s="93"/>
      <c r="F106" s="2"/>
      <c r="G106" s="84"/>
      <c r="H106" s="14" t="str" cm="1">
        <f t="array" ref="H106">INDEX(Cable_L!$B$3:$B$80,MATCH(1,COUNTIFS(C106,Cable_L!$A$3:$A$80,$D106,Cable_L!$C$3:$C$80),0))</f>
        <v>1b</v>
      </c>
      <c r="I106" s="14"/>
      <c r="J106" s="225" t="str">
        <f t="shared" si="5"/>
        <v>22 - J13 - 6/5  1b</v>
      </c>
      <c r="K106" s="190"/>
      <c r="L106" s="2"/>
      <c r="M106" s="2"/>
      <c r="N106" s="226"/>
    </row>
    <row r="107" spans="1:14" x14ac:dyDescent="0.25">
      <c r="A107">
        <f t="shared" si="3"/>
        <v>103</v>
      </c>
      <c r="B107" s="208" t="s">
        <v>426</v>
      </c>
      <c r="C107" s="65" t="str">
        <f t="shared" si="4"/>
        <v>22</v>
      </c>
      <c r="D107" s="2" t="s">
        <v>1359</v>
      </c>
      <c r="E107" s="190"/>
      <c r="F107" s="2"/>
      <c r="G107" s="2"/>
      <c r="H107" s="14" t="str" cm="1">
        <f t="array" ref="H107">INDEX(Cable_L!$B$3:$B$80,MATCH(1,COUNTIFS(C107,Cable_L!$A$3:$A$80,$D107,Cable_L!$C$3:$C$80),0))</f>
        <v>1b</v>
      </c>
      <c r="I107" s="14"/>
      <c r="J107" s="225" t="str">
        <f t="shared" si="5"/>
        <v>22 - J13 - 8/7  1b</v>
      </c>
      <c r="K107" s="190"/>
      <c r="L107" s="2"/>
      <c r="M107" s="2"/>
      <c r="N107" s="226"/>
    </row>
    <row r="108" spans="1:14" x14ac:dyDescent="0.25">
      <c r="A108">
        <f t="shared" si="3"/>
        <v>104</v>
      </c>
      <c r="B108" s="205" t="s">
        <v>106</v>
      </c>
      <c r="C108" s="65" t="str">
        <f t="shared" si="4"/>
        <v>23</v>
      </c>
      <c r="D108" s="2" t="s">
        <v>1359</v>
      </c>
      <c r="E108" s="93"/>
      <c r="F108" s="2"/>
      <c r="G108" s="2"/>
      <c r="H108" s="14" t="str" cm="1">
        <f t="array" ref="H108">INDEX(Cable_L!$B$3:$B$80,MATCH(1,COUNTIFS(C108,Cable_L!$A$3:$A$80,$D108,Cable_L!$C$3:$C$80),0))</f>
        <v>1b</v>
      </c>
      <c r="I108" s="14"/>
      <c r="J108" s="225" t="str">
        <f t="shared" si="5"/>
        <v>23 - J12 - 2/1  1b</v>
      </c>
      <c r="K108" s="190"/>
      <c r="L108" s="2"/>
      <c r="M108" s="2"/>
      <c r="N108" s="226"/>
    </row>
    <row r="109" spans="1:14" x14ac:dyDescent="0.25">
      <c r="A109">
        <f t="shared" si="3"/>
        <v>105</v>
      </c>
      <c r="B109" s="206" t="s">
        <v>22</v>
      </c>
      <c r="C109" s="65" t="str">
        <f t="shared" si="4"/>
        <v>23</v>
      </c>
      <c r="D109" s="2" t="s">
        <v>1359</v>
      </c>
      <c r="E109" s="93"/>
      <c r="F109" s="2"/>
      <c r="G109" s="2"/>
      <c r="H109" s="14" t="str" cm="1">
        <f t="array" ref="H109">INDEX(Cable_L!$B$3:$B$80,MATCH(1,COUNTIFS(C109,Cable_L!$A$3:$A$80,$D109,Cable_L!$C$3:$C$80),0))</f>
        <v>1b</v>
      </c>
      <c r="I109" s="14"/>
      <c r="J109" s="225" t="str">
        <f t="shared" si="5"/>
        <v>23 - J12 - 4/3  1b</v>
      </c>
      <c r="K109" s="190"/>
      <c r="L109" s="2"/>
      <c r="M109" s="2"/>
      <c r="N109" s="226"/>
    </row>
    <row r="110" spans="1:14" x14ac:dyDescent="0.25">
      <c r="A110">
        <f t="shared" si="3"/>
        <v>106</v>
      </c>
      <c r="B110" s="207" t="s">
        <v>427</v>
      </c>
      <c r="C110" s="65" t="str">
        <f t="shared" si="4"/>
        <v>23</v>
      </c>
      <c r="D110" s="2" t="s">
        <v>1359</v>
      </c>
      <c r="E110" s="94"/>
      <c r="F110" s="2"/>
      <c r="G110" s="2"/>
      <c r="H110" s="14" t="str" cm="1">
        <f t="array" ref="H110">INDEX(Cable_L!$B$3:$B$80,MATCH(1,COUNTIFS(C110,Cable_L!$A$3:$A$80,$D110,Cable_L!$C$3:$C$80),0))</f>
        <v>1b</v>
      </c>
      <c r="I110" s="14"/>
      <c r="J110" s="225" t="str">
        <f t="shared" si="5"/>
        <v>23 - J12 - 6/5  1b</v>
      </c>
      <c r="K110" s="190"/>
      <c r="L110" s="2"/>
      <c r="M110" s="2"/>
      <c r="N110" s="226"/>
    </row>
    <row r="111" spans="1:14" x14ac:dyDescent="0.25">
      <c r="A111">
        <f t="shared" si="3"/>
        <v>107</v>
      </c>
      <c r="B111" s="207" t="s">
        <v>428</v>
      </c>
      <c r="C111" s="65" t="str">
        <f t="shared" si="4"/>
        <v>23</v>
      </c>
      <c r="D111" s="2" t="s">
        <v>1359</v>
      </c>
      <c r="E111" s="190"/>
      <c r="F111" s="2"/>
      <c r="G111" s="2"/>
      <c r="H111" s="14" t="str" cm="1">
        <f t="array" ref="H111">INDEX(Cable_L!$B$3:$B$80,MATCH(1,COUNTIFS(C111,Cable_L!$A$3:$A$80,$D111,Cable_L!$C$3:$C$80),0))</f>
        <v>1b</v>
      </c>
      <c r="I111" s="14"/>
      <c r="J111" s="225" t="str">
        <f t="shared" si="5"/>
        <v>23 - J12 - 8/7  1b</v>
      </c>
      <c r="K111" s="190"/>
      <c r="L111" s="2"/>
      <c r="M111" s="2"/>
      <c r="N111" s="226"/>
    </row>
    <row r="112" spans="1:14" x14ac:dyDescent="0.25">
      <c r="A112">
        <f t="shared" si="3"/>
        <v>108</v>
      </c>
      <c r="B112" s="153" t="s">
        <v>3</v>
      </c>
      <c r="C112" s="65" t="str">
        <f t="shared" si="4"/>
        <v>23</v>
      </c>
      <c r="D112" s="14" t="s">
        <v>1359</v>
      </c>
      <c r="E112" s="192"/>
      <c r="H112" s="14" t="str" cm="1">
        <f t="array" ref="H112">INDEX(Cable_L!$B$3:$B$80,MATCH(1,COUNTIFS(C112,Cable_L!$A$3:$A$80,$D112,Cable_L!$C$3:$C$80),0))</f>
        <v>1b</v>
      </c>
      <c r="I112" s="14"/>
      <c r="J112" s="225" t="str">
        <f t="shared" si="5"/>
        <v>23 - J13 - 8/7  1b</v>
      </c>
      <c r="K112" s="192"/>
      <c r="N112" s="226"/>
    </row>
    <row r="113" spans="1:14" x14ac:dyDescent="0.25">
      <c r="A113">
        <f t="shared" si="3"/>
        <v>109</v>
      </c>
      <c r="B113" s="206" t="s">
        <v>433</v>
      </c>
      <c r="C113" s="65" t="str">
        <f t="shared" si="4"/>
        <v>24</v>
      </c>
      <c r="D113" s="2" t="s">
        <v>1359</v>
      </c>
      <c r="E113" s="98"/>
      <c r="F113" s="2"/>
      <c r="G113" s="2"/>
      <c r="H113" s="14" t="str" cm="1">
        <f t="array" ref="H113">INDEX(Cable_L!$B$3:$B$80,MATCH(1,COUNTIFS(C113,Cable_L!$A$3:$A$80,$D113,Cable_L!$C$3:$C$80),0))</f>
        <v>1b</v>
      </c>
      <c r="I113" s="14"/>
      <c r="J113" s="225" t="str">
        <f t="shared" si="5"/>
        <v>24 - J12 - 2/1  1b</v>
      </c>
      <c r="K113" s="190"/>
      <c r="L113" s="2"/>
      <c r="M113" s="2"/>
      <c r="N113" s="226"/>
    </row>
    <row r="114" spans="1:14" x14ac:dyDescent="0.25">
      <c r="A114">
        <f t="shared" si="3"/>
        <v>110</v>
      </c>
      <c r="B114" s="206" t="s">
        <v>109</v>
      </c>
      <c r="C114" s="65" t="str">
        <f t="shared" si="4"/>
        <v>24</v>
      </c>
      <c r="D114" s="2" t="s">
        <v>1359</v>
      </c>
      <c r="E114" s="98"/>
      <c r="F114" s="2"/>
      <c r="G114" s="2"/>
      <c r="H114" s="14" t="str" cm="1">
        <f t="array" ref="H114">INDEX(Cable_L!$B$3:$B$80,MATCH(1,COUNTIFS(C114,Cable_L!$A$3:$A$80,$D114,Cable_L!$C$3:$C$80),0))</f>
        <v>1b</v>
      </c>
      <c r="I114" s="14"/>
      <c r="J114" s="225" t="str">
        <f t="shared" si="5"/>
        <v>24 - J12 - 6/5  1b</v>
      </c>
      <c r="K114" s="190"/>
      <c r="L114" s="2"/>
      <c r="M114" s="2"/>
      <c r="N114" s="226"/>
    </row>
    <row r="115" spans="1:14" x14ac:dyDescent="0.25">
      <c r="A115">
        <f t="shared" si="3"/>
        <v>111</v>
      </c>
      <c r="B115" s="206" t="s">
        <v>124</v>
      </c>
      <c r="C115" s="65" t="str">
        <f t="shared" si="4"/>
        <v>24</v>
      </c>
      <c r="D115" s="2" t="s">
        <v>1359</v>
      </c>
      <c r="E115" s="98"/>
      <c r="F115" s="2"/>
      <c r="G115" s="2"/>
      <c r="H115" s="14" t="str" cm="1">
        <f t="array" ref="H115">INDEX(Cable_L!$B$3:$B$80,MATCH(1,COUNTIFS(C115,Cable_L!$A$3:$A$80,$D115,Cable_L!$C$3:$C$80),0))</f>
        <v>1b</v>
      </c>
      <c r="I115" s="14"/>
      <c r="J115" s="225" t="str">
        <f t="shared" si="5"/>
        <v>24 - J12 - 8/7  1b</v>
      </c>
      <c r="K115" s="190"/>
      <c r="L115" s="2"/>
      <c r="M115" s="2"/>
      <c r="N115" s="226"/>
    </row>
    <row r="116" spans="1:14" x14ac:dyDescent="0.25">
      <c r="A116">
        <f t="shared" si="3"/>
        <v>112</v>
      </c>
      <c r="B116" s="209" t="s">
        <v>435</v>
      </c>
      <c r="C116" s="65" t="str">
        <f t="shared" si="4"/>
        <v>24</v>
      </c>
      <c r="D116" s="2" t="s">
        <v>1359</v>
      </c>
      <c r="E116" s="96"/>
      <c r="F116" s="2"/>
      <c r="G116" s="2"/>
      <c r="H116" s="14" t="str" cm="1">
        <f t="array" ref="H116">INDEX(Cable_L!$B$3:$B$80,MATCH(1,COUNTIFS(C116,Cable_L!$A$3:$A$80,$D116,Cable_L!$C$3:$C$80),0))</f>
        <v>1b</v>
      </c>
      <c r="I116" s="14"/>
      <c r="J116" s="225" t="str">
        <f t="shared" si="5"/>
        <v>24 - J13 - 2/1  1b</v>
      </c>
      <c r="K116" s="190"/>
      <c r="L116" s="2"/>
      <c r="M116" s="2"/>
      <c r="N116" s="226"/>
    </row>
    <row r="117" spans="1:14" x14ac:dyDescent="0.25">
      <c r="A117">
        <f t="shared" si="3"/>
        <v>113</v>
      </c>
      <c r="B117" s="153" t="s">
        <v>177</v>
      </c>
      <c r="C117" s="65" t="str">
        <f t="shared" si="4"/>
        <v>24</v>
      </c>
      <c r="D117" s="2" t="s">
        <v>1359</v>
      </c>
      <c r="E117" s="96"/>
      <c r="F117" s="2"/>
      <c r="G117" s="2"/>
      <c r="H117" s="14" t="str" cm="1">
        <f t="array" ref="H117">INDEX(Cable_L!$B$3:$B$80,MATCH(1,COUNTIFS(C117,Cable_L!$A$3:$A$80,$D117,Cable_L!$C$3:$C$80),0))</f>
        <v>1b</v>
      </c>
      <c r="I117" s="14"/>
      <c r="J117" s="225" t="str">
        <f t="shared" si="5"/>
        <v>24 - J13 - 6/5  1b</v>
      </c>
      <c r="K117" s="190"/>
      <c r="L117" s="2"/>
      <c r="M117" s="2"/>
      <c r="N117" s="226"/>
    </row>
    <row r="118" spans="1:14" x14ac:dyDescent="0.25">
      <c r="A118">
        <f t="shared" si="3"/>
        <v>114</v>
      </c>
      <c r="B118" s="206" t="s">
        <v>434</v>
      </c>
      <c r="C118" s="65" t="str">
        <f t="shared" si="4"/>
        <v>24</v>
      </c>
      <c r="D118" s="2" t="s">
        <v>1359</v>
      </c>
      <c r="E118" s="98"/>
      <c r="F118" s="2"/>
      <c r="G118" s="84"/>
      <c r="H118" s="14" t="str" cm="1">
        <f t="array" ref="H118">INDEX(Cable_L!$B$3:$B$80,MATCH(1,COUNTIFS(C118,Cable_L!$A$3:$A$80,$D118,Cable_L!$C$3:$C$80),0))</f>
        <v>1b</v>
      </c>
      <c r="I118" s="14"/>
      <c r="J118" s="225" t="str">
        <f t="shared" si="5"/>
        <v>24 - J13 - 8/7  1b</v>
      </c>
      <c r="K118" s="190"/>
      <c r="L118" s="2"/>
      <c r="M118" s="2"/>
      <c r="N118" s="226"/>
    </row>
    <row r="119" spans="1:14" x14ac:dyDescent="0.25">
      <c r="A119">
        <f t="shared" si="3"/>
        <v>115</v>
      </c>
      <c r="B119" s="150" t="s">
        <v>974</v>
      </c>
      <c r="C119" s="65" t="str">
        <f t="shared" si="4"/>
        <v>25</v>
      </c>
      <c r="D119" s="2" t="s">
        <v>1358</v>
      </c>
      <c r="E119" s="61"/>
      <c r="F119" s="2"/>
      <c r="G119" s="2"/>
      <c r="H119" s="14" t="str" cm="1">
        <f t="array" ref="H119">INDEX(Cable_L!$B$3:$B$80,MATCH(1,COUNTIFS(C119,Cable_L!$A$3:$A$80,$D119,Cable_L!$C$3:$C$80),0))</f>
        <v>1a</v>
      </c>
      <c r="I119" s="14"/>
      <c r="J119" s="225" t="str">
        <f t="shared" si="5"/>
        <v>25 - J12 - 2/1  1a</v>
      </c>
      <c r="K119" s="61"/>
      <c r="L119" s="2"/>
      <c r="M119" s="2"/>
      <c r="N119" s="226"/>
    </row>
    <row r="120" spans="1:14" x14ac:dyDescent="0.25">
      <c r="A120">
        <f t="shared" si="3"/>
        <v>116</v>
      </c>
      <c r="B120" s="212" t="s">
        <v>973</v>
      </c>
      <c r="C120" s="65" t="str">
        <f t="shared" si="4"/>
        <v>25</v>
      </c>
      <c r="D120" s="2" t="s">
        <v>1358</v>
      </c>
      <c r="E120" s="69"/>
      <c r="F120" s="2"/>
      <c r="G120" s="2"/>
      <c r="H120" s="14" t="str" cm="1">
        <f t="array" ref="H120">INDEX(Cable_L!$B$3:$B$80,MATCH(1,COUNTIFS(C120,Cable_L!$A$3:$A$80,$D120,Cable_L!$C$3:$C$80),0))</f>
        <v>1a</v>
      </c>
      <c r="I120" s="14"/>
      <c r="J120" s="225" t="str">
        <f t="shared" si="5"/>
        <v>25 - J12 - 4/3  1a</v>
      </c>
      <c r="K120" s="61"/>
      <c r="L120" s="2"/>
      <c r="M120" s="2"/>
      <c r="N120" s="226"/>
    </row>
    <row r="121" spans="1:14" x14ac:dyDescent="0.25">
      <c r="A121">
        <f t="shared" si="3"/>
        <v>117</v>
      </c>
      <c r="B121" s="212" t="s">
        <v>972</v>
      </c>
      <c r="C121" s="65" t="str">
        <f t="shared" si="4"/>
        <v>25</v>
      </c>
      <c r="D121" s="2" t="s">
        <v>1358</v>
      </c>
      <c r="E121" s="69"/>
      <c r="F121" s="2"/>
      <c r="G121" s="2"/>
      <c r="H121" s="14" t="str" cm="1">
        <f t="array" ref="H121">INDEX(Cable_L!$B$3:$B$80,MATCH(1,COUNTIFS(C121,Cable_L!$A$3:$A$80,$D121,Cable_L!$C$3:$C$80),0))</f>
        <v>1a</v>
      </c>
      <c r="I121" s="14"/>
      <c r="J121" s="225" t="str">
        <f t="shared" si="5"/>
        <v>25 - J12 - 6/5  1a</v>
      </c>
      <c r="K121" s="61"/>
      <c r="L121" s="2"/>
      <c r="M121" s="2"/>
      <c r="N121" s="226"/>
    </row>
    <row r="122" spans="1:14" x14ac:dyDescent="0.25">
      <c r="A122">
        <f t="shared" si="3"/>
        <v>118</v>
      </c>
      <c r="B122" s="212" t="s">
        <v>971</v>
      </c>
      <c r="C122" s="65" t="str">
        <f t="shared" si="4"/>
        <v>25</v>
      </c>
      <c r="D122" s="2" t="s">
        <v>1358</v>
      </c>
      <c r="E122" s="69"/>
      <c r="F122" s="2"/>
      <c r="G122" s="2"/>
      <c r="H122" s="14" t="str" cm="1">
        <f t="array" ref="H122">INDEX(Cable_L!$B$3:$B$80,MATCH(1,COUNTIFS(C122,Cable_L!$A$3:$A$80,$D122,Cable_L!$C$3:$C$80),0))</f>
        <v>1a</v>
      </c>
      <c r="I122" s="14"/>
      <c r="J122" s="225" t="str">
        <f t="shared" si="5"/>
        <v>25 - J12 - 8/7  1a</v>
      </c>
      <c r="K122" s="61"/>
      <c r="L122" s="2"/>
      <c r="M122" s="2"/>
      <c r="N122" s="226"/>
    </row>
    <row r="123" spans="1:14" x14ac:dyDescent="0.25">
      <c r="A123">
        <f t="shared" si="3"/>
        <v>119</v>
      </c>
      <c r="B123" s="214" t="s">
        <v>976</v>
      </c>
      <c r="C123" s="65" t="str">
        <f t="shared" si="4"/>
        <v>25</v>
      </c>
      <c r="D123" s="2" t="s">
        <v>1358</v>
      </c>
      <c r="E123" s="61"/>
      <c r="F123" s="2"/>
      <c r="G123" s="2"/>
      <c r="H123" s="14" t="str" cm="1">
        <f t="array" ref="H123">INDEX(Cable_L!$B$3:$B$80,MATCH(1,COUNTIFS(C123,Cable_L!$A$3:$A$80,$D123,Cable_L!$C$3:$C$80),0))</f>
        <v>1a</v>
      </c>
      <c r="I123" s="14"/>
      <c r="J123" s="225" t="str">
        <f t="shared" si="5"/>
        <v>25 - J13 - 2/1   1a</v>
      </c>
      <c r="K123" s="61"/>
      <c r="L123" s="2"/>
      <c r="M123" s="2"/>
      <c r="N123" s="226"/>
    </row>
    <row r="124" spans="1:14" x14ac:dyDescent="0.25">
      <c r="A124">
        <f t="shared" si="3"/>
        <v>120</v>
      </c>
      <c r="B124" s="211" t="s">
        <v>975</v>
      </c>
      <c r="C124" s="65" t="str">
        <f t="shared" si="4"/>
        <v>25</v>
      </c>
      <c r="D124" s="2" t="s">
        <v>1358</v>
      </c>
      <c r="E124" s="69"/>
      <c r="F124" s="2"/>
      <c r="G124" s="2"/>
      <c r="H124" s="14" t="str" cm="1">
        <f t="array" ref="H124">INDEX(Cable_L!$B$3:$B$80,MATCH(1,COUNTIFS(C124,Cable_L!$A$3:$A$80,$D124,Cable_L!$C$3:$C$80),0))</f>
        <v>1a</v>
      </c>
      <c r="I124" s="14"/>
      <c r="J124" s="225" t="str">
        <f t="shared" si="5"/>
        <v>25 - J13 - 4/3  1a</v>
      </c>
      <c r="K124" s="61"/>
      <c r="L124" s="2"/>
      <c r="M124" s="2"/>
      <c r="N124" s="226"/>
    </row>
    <row r="125" spans="1:14" x14ac:dyDescent="0.25">
      <c r="A125">
        <f t="shared" si="3"/>
        <v>121</v>
      </c>
      <c r="B125" s="212" t="s">
        <v>978</v>
      </c>
      <c r="C125" s="65" t="str">
        <f t="shared" si="4"/>
        <v>25</v>
      </c>
      <c r="D125" s="2" t="s">
        <v>1358</v>
      </c>
      <c r="E125" s="69"/>
      <c r="F125" s="2"/>
      <c r="G125" s="2"/>
      <c r="H125" s="14" t="str" cm="1">
        <f t="array" ref="H125">INDEX(Cable_L!$B$3:$B$80,MATCH(1,COUNTIFS(C125,Cable_L!$A$3:$A$80,$D125,Cable_L!$C$3:$C$80),0))</f>
        <v>1a</v>
      </c>
      <c r="I125" s="14"/>
      <c r="J125" s="225" t="str">
        <f t="shared" si="5"/>
        <v>25 - J13 - 6/5  1a</v>
      </c>
      <c r="K125" s="61"/>
      <c r="L125" s="2"/>
      <c r="M125" s="2"/>
      <c r="N125" s="226"/>
    </row>
    <row r="126" spans="1:14" x14ac:dyDescent="0.25">
      <c r="A126">
        <f t="shared" ref="A126:A189" si="6">A125+1</f>
        <v>122</v>
      </c>
      <c r="B126" s="212" t="s">
        <v>977</v>
      </c>
      <c r="C126" s="65" t="str">
        <f t="shared" si="4"/>
        <v>25</v>
      </c>
      <c r="D126" s="2" t="s">
        <v>1358</v>
      </c>
      <c r="E126" s="69"/>
      <c r="F126" s="2"/>
      <c r="G126" s="2"/>
      <c r="H126" s="14" t="str" cm="1">
        <f t="array" ref="H126">INDEX(Cable_L!$B$3:$B$80,MATCH(1,COUNTIFS(C126,Cable_L!$A$3:$A$80,$D126,Cable_L!$C$3:$C$80),0))</f>
        <v>1a</v>
      </c>
      <c r="I126" s="14"/>
      <c r="J126" s="225" t="str">
        <f t="shared" si="5"/>
        <v>25 - J13 - 8/7  1a</v>
      </c>
      <c r="K126" s="61"/>
      <c r="L126" s="2"/>
      <c r="M126" s="2"/>
      <c r="N126" s="226"/>
    </row>
    <row r="127" spans="1:14" x14ac:dyDescent="0.25">
      <c r="A127">
        <f t="shared" si="6"/>
        <v>123</v>
      </c>
      <c r="B127" s="212" t="s">
        <v>966</v>
      </c>
      <c r="C127" s="65" t="str">
        <f t="shared" si="4"/>
        <v>26</v>
      </c>
      <c r="D127" s="2" t="s">
        <v>1358</v>
      </c>
      <c r="E127" s="69"/>
      <c r="F127" s="2"/>
      <c r="G127" s="2"/>
      <c r="H127" s="14" t="str" cm="1">
        <f t="array" ref="H127">INDEX(Cable_L!$B$3:$B$80,MATCH(1,COUNTIFS(C127,Cable_L!$A$3:$A$80,$D127,Cable_L!$C$3:$C$80),0))</f>
        <v>1a</v>
      </c>
      <c r="I127" s="14"/>
      <c r="J127" s="225" t="str">
        <f t="shared" si="5"/>
        <v>26 - J12 - 2/1  1a</v>
      </c>
      <c r="K127" s="61"/>
      <c r="L127" s="2"/>
      <c r="M127" s="2"/>
      <c r="N127" s="226"/>
    </row>
    <row r="128" spans="1:14" x14ac:dyDescent="0.25">
      <c r="A128">
        <f t="shared" si="6"/>
        <v>124</v>
      </c>
      <c r="B128" s="212" t="s">
        <v>965</v>
      </c>
      <c r="C128" s="65" t="str">
        <f t="shared" si="4"/>
        <v>26</v>
      </c>
      <c r="D128" s="2" t="s">
        <v>1358</v>
      </c>
      <c r="E128" s="69"/>
      <c r="F128" s="2"/>
      <c r="G128" s="2"/>
      <c r="H128" s="14" t="str" cm="1">
        <f t="array" ref="H128">INDEX(Cable_L!$B$3:$B$80,MATCH(1,COUNTIFS(C128,Cable_L!$A$3:$A$80,$D128,Cable_L!$C$3:$C$80),0))</f>
        <v>1a</v>
      </c>
      <c r="I128" s="14"/>
      <c r="J128" s="225" t="str">
        <f t="shared" si="5"/>
        <v>26 - J12 - 4/3  1a</v>
      </c>
      <c r="K128" s="61"/>
      <c r="L128" s="2"/>
      <c r="M128" s="2"/>
      <c r="N128" s="226"/>
    </row>
    <row r="129" spans="1:14" x14ac:dyDescent="0.25">
      <c r="A129">
        <f t="shared" si="6"/>
        <v>125</v>
      </c>
      <c r="B129" s="212" t="s">
        <v>964</v>
      </c>
      <c r="C129" s="65" t="str">
        <f t="shared" si="4"/>
        <v>26</v>
      </c>
      <c r="D129" s="2" t="s">
        <v>1358</v>
      </c>
      <c r="E129" s="69"/>
      <c r="F129" s="2"/>
      <c r="G129" s="2"/>
      <c r="H129" s="14" t="str" cm="1">
        <f t="array" ref="H129">INDEX(Cable_L!$B$3:$B$80,MATCH(1,COUNTIFS(C129,Cable_L!$A$3:$A$80,$D129,Cable_L!$C$3:$C$80),0))</f>
        <v>1a</v>
      </c>
      <c r="I129" s="14"/>
      <c r="J129" s="225" t="str">
        <f t="shared" si="5"/>
        <v>26 - J12 - 6/5  1a</v>
      </c>
      <c r="K129" s="61"/>
      <c r="L129" s="2"/>
      <c r="M129" s="2"/>
      <c r="N129" s="226"/>
    </row>
    <row r="130" spans="1:14" x14ac:dyDescent="0.25">
      <c r="A130">
        <f t="shared" si="6"/>
        <v>126</v>
      </c>
      <c r="B130" s="150" t="s">
        <v>963</v>
      </c>
      <c r="C130" s="65" t="str">
        <f t="shared" si="4"/>
        <v>26</v>
      </c>
      <c r="D130" s="2" t="s">
        <v>1358</v>
      </c>
      <c r="E130" s="61"/>
      <c r="F130" s="2"/>
      <c r="G130" s="2"/>
      <c r="H130" s="14" t="str" cm="1">
        <f t="array" ref="H130">INDEX(Cable_L!$B$3:$B$80,MATCH(1,COUNTIFS(C130,Cable_L!$A$3:$A$80,$D130,Cable_L!$C$3:$C$80),0))</f>
        <v>1a</v>
      </c>
      <c r="I130" s="14"/>
      <c r="J130" s="225" t="str">
        <f t="shared" si="5"/>
        <v>26 - J12 - 8/7  1a</v>
      </c>
      <c r="K130" s="61"/>
      <c r="L130" s="2"/>
      <c r="M130" s="2"/>
      <c r="N130" s="226"/>
    </row>
    <row r="131" spans="1:14" x14ac:dyDescent="0.25">
      <c r="A131">
        <f t="shared" si="6"/>
        <v>127</v>
      </c>
      <c r="B131" s="212" t="s">
        <v>970</v>
      </c>
      <c r="C131" s="65" t="str">
        <f t="shared" si="4"/>
        <v>26</v>
      </c>
      <c r="D131" s="2" t="s">
        <v>1358</v>
      </c>
      <c r="E131" s="69"/>
      <c r="F131" s="2"/>
      <c r="G131" s="2"/>
      <c r="H131" s="14" t="str" cm="1">
        <f t="array" ref="H131">INDEX(Cable_L!$B$3:$B$80,MATCH(1,COUNTIFS(C131,Cable_L!$A$3:$A$80,$D131,Cable_L!$C$3:$C$80),0))</f>
        <v>1a</v>
      </c>
      <c r="I131" s="14"/>
      <c r="J131" s="225" t="str">
        <f t="shared" si="5"/>
        <v>26 - J13 - 2/1  1a</v>
      </c>
      <c r="K131" s="61"/>
      <c r="L131" s="2"/>
      <c r="M131" s="2"/>
      <c r="N131" s="226"/>
    </row>
    <row r="132" spans="1:14" x14ac:dyDescent="0.25">
      <c r="A132">
        <f t="shared" si="6"/>
        <v>128</v>
      </c>
      <c r="B132" s="212" t="s">
        <v>969</v>
      </c>
      <c r="C132" s="65" t="str">
        <f t="shared" si="4"/>
        <v>26</v>
      </c>
      <c r="D132" s="2" t="s">
        <v>1358</v>
      </c>
      <c r="E132" s="69"/>
      <c r="F132" s="2"/>
      <c r="G132" s="2"/>
      <c r="H132" s="14" t="str" cm="1">
        <f t="array" ref="H132">INDEX(Cable_L!$B$3:$B$80,MATCH(1,COUNTIFS(C132,Cable_L!$A$3:$A$80,$D132,Cable_L!$C$3:$C$80),0))</f>
        <v>1a</v>
      </c>
      <c r="I132" s="14"/>
      <c r="J132" s="225" t="str">
        <f t="shared" si="5"/>
        <v>26 - J13 - 4/3  1a</v>
      </c>
      <c r="K132" s="61"/>
      <c r="L132" s="2"/>
      <c r="M132" s="2"/>
      <c r="N132" s="226"/>
    </row>
    <row r="133" spans="1:14" x14ac:dyDescent="0.25">
      <c r="A133">
        <f t="shared" si="6"/>
        <v>129</v>
      </c>
      <c r="B133" s="212" t="s">
        <v>968</v>
      </c>
      <c r="C133" s="65" t="str">
        <f t="shared" ref="C133:C196" si="7">IF(LEFT(B133,3)="2.5", MID(B133,7,2),LEFT(B133,2))</f>
        <v>26</v>
      </c>
      <c r="D133" s="2" t="s">
        <v>1358</v>
      </c>
      <c r="E133" s="69"/>
      <c r="F133" s="2"/>
      <c r="G133" s="2"/>
      <c r="H133" s="14" t="str" cm="1">
        <f t="array" ref="H133">INDEX(Cable_L!$B$3:$B$80,MATCH(1,COUNTIFS(C133,Cable_L!$A$3:$A$80,$D133,Cable_L!$C$3:$C$80),0))</f>
        <v>1a</v>
      </c>
      <c r="I133" s="14"/>
      <c r="J133" s="225" t="str">
        <f t="shared" ref="J133:J196" si="8">_xlfn.CONCAT(B133,"  ",H133)</f>
        <v>26 - J13 - 6/5  1a</v>
      </c>
      <c r="K133" s="61"/>
      <c r="L133" s="2"/>
      <c r="M133" s="2"/>
      <c r="N133" s="226"/>
    </row>
    <row r="134" spans="1:14" x14ac:dyDescent="0.25">
      <c r="A134">
        <f t="shared" si="6"/>
        <v>130</v>
      </c>
      <c r="B134" s="212" t="s">
        <v>967</v>
      </c>
      <c r="C134" s="65" t="str">
        <f t="shared" si="7"/>
        <v>26</v>
      </c>
      <c r="D134" s="2" t="s">
        <v>1358</v>
      </c>
      <c r="E134" s="69"/>
      <c r="F134" s="2"/>
      <c r="G134" s="2"/>
      <c r="H134" s="14" t="str" cm="1">
        <f t="array" ref="H134">INDEX(Cable_L!$B$3:$B$80,MATCH(1,COUNTIFS(C134,Cable_L!$A$3:$A$80,$D134,Cable_L!$C$3:$C$80),0))</f>
        <v>1a</v>
      </c>
      <c r="I134" s="14"/>
      <c r="J134" s="225" t="str">
        <f t="shared" si="8"/>
        <v>26 - J13 - 8/7  1a</v>
      </c>
      <c r="K134" s="61"/>
      <c r="L134" s="2"/>
      <c r="M134" s="2"/>
      <c r="N134" s="226"/>
    </row>
    <row r="135" spans="1:14" x14ac:dyDescent="0.25">
      <c r="A135">
        <f t="shared" si="6"/>
        <v>131</v>
      </c>
      <c r="B135" s="212" t="s">
        <v>958</v>
      </c>
      <c r="C135" s="65" t="str">
        <f t="shared" si="7"/>
        <v>27</v>
      </c>
      <c r="D135" s="2" t="s">
        <v>1358</v>
      </c>
      <c r="E135" s="69"/>
      <c r="F135" s="2"/>
      <c r="G135" s="2"/>
      <c r="H135" s="14" t="str" cm="1">
        <f t="array" ref="H135">INDEX(Cable_L!$B$3:$B$80,MATCH(1,COUNTIFS(C135,Cable_L!$A$3:$A$80,$D135,Cable_L!$C$3:$C$80),0))</f>
        <v>1a</v>
      </c>
      <c r="I135" s="14"/>
      <c r="J135" s="225" t="str">
        <f t="shared" si="8"/>
        <v>27 - J12 - 2/1  1a</v>
      </c>
      <c r="K135" s="61"/>
      <c r="L135" s="2"/>
      <c r="M135" s="2"/>
      <c r="N135" s="226"/>
    </row>
    <row r="136" spans="1:14" x14ac:dyDescent="0.25">
      <c r="A136">
        <f t="shared" si="6"/>
        <v>132</v>
      </c>
      <c r="B136" s="212" t="s">
        <v>957</v>
      </c>
      <c r="C136" s="65" t="str">
        <f t="shared" si="7"/>
        <v>27</v>
      </c>
      <c r="D136" s="2" t="s">
        <v>1358</v>
      </c>
      <c r="E136" s="69"/>
      <c r="F136" s="2"/>
      <c r="G136" s="2"/>
      <c r="H136" s="14" t="str" cm="1">
        <f t="array" ref="H136">INDEX(Cable_L!$B$3:$B$80,MATCH(1,COUNTIFS(C136,Cable_L!$A$3:$A$80,$D136,Cable_L!$C$3:$C$80),0))</f>
        <v>1a</v>
      </c>
      <c r="I136" s="14"/>
      <c r="J136" s="225" t="str">
        <f t="shared" si="8"/>
        <v>27 - J12 - 4/3  1a</v>
      </c>
      <c r="K136" s="61"/>
      <c r="L136" s="2"/>
      <c r="M136" s="2"/>
      <c r="N136" s="226"/>
    </row>
    <row r="137" spans="1:14" x14ac:dyDescent="0.25">
      <c r="A137">
        <f t="shared" si="6"/>
        <v>133</v>
      </c>
      <c r="B137" s="150" t="s">
        <v>956</v>
      </c>
      <c r="C137" s="65" t="str">
        <f t="shared" si="7"/>
        <v>27</v>
      </c>
      <c r="D137" s="2" t="s">
        <v>1358</v>
      </c>
      <c r="E137" s="61"/>
      <c r="F137" s="2"/>
      <c r="G137" s="2"/>
      <c r="H137" s="14" t="str" cm="1">
        <f t="array" ref="H137">INDEX(Cable_L!$B$3:$B$80,MATCH(1,COUNTIFS(C137,Cable_L!$A$3:$A$80,$D137,Cable_L!$C$3:$C$80),0))</f>
        <v>1a</v>
      </c>
      <c r="I137" s="14"/>
      <c r="J137" s="225" t="str">
        <f t="shared" si="8"/>
        <v>27 - J12 - 6/5  1a</v>
      </c>
      <c r="K137" s="61"/>
      <c r="L137" s="2"/>
      <c r="M137" s="2"/>
      <c r="N137" s="226"/>
    </row>
    <row r="138" spans="1:14" x14ac:dyDescent="0.25">
      <c r="A138">
        <f t="shared" si="6"/>
        <v>134</v>
      </c>
      <c r="B138" s="212" t="s">
        <v>955</v>
      </c>
      <c r="C138" s="65" t="str">
        <f t="shared" si="7"/>
        <v>27</v>
      </c>
      <c r="D138" s="2" t="s">
        <v>1358</v>
      </c>
      <c r="E138" s="69"/>
      <c r="F138" s="2"/>
      <c r="G138" s="84"/>
      <c r="H138" s="14" t="str" cm="1">
        <f t="array" ref="H138">INDEX(Cable_L!$B$3:$B$80,MATCH(1,COUNTIFS(C138,Cable_L!$A$3:$A$80,$D138,Cable_L!$C$3:$C$80),0))</f>
        <v>1a</v>
      </c>
      <c r="I138" s="14"/>
      <c r="J138" s="225" t="str">
        <f t="shared" si="8"/>
        <v>27 - J12 - 8/7  1a</v>
      </c>
      <c r="K138" s="61"/>
      <c r="L138" s="2"/>
      <c r="M138" s="2"/>
      <c r="N138" s="226"/>
    </row>
    <row r="139" spans="1:14" x14ac:dyDescent="0.25">
      <c r="A139">
        <f t="shared" si="6"/>
        <v>135</v>
      </c>
      <c r="B139" s="212" t="s">
        <v>962</v>
      </c>
      <c r="C139" s="65" t="str">
        <f t="shared" si="7"/>
        <v>27</v>
      </c>
      <c r="D139" s="2" t="s">
        <v>1358</v>
      </c>
      <c r="E139" s="69"/>
      <c r="F139" s="2"/>
      <c r="G139" s="84"/>
      <c r="H139" s="14" t="str" cm="1">
        <f t="array" ref="H139">INDEX(Cable_L!$B$3:$B$80,MATCH(1,COUNTIFS(C139,Cable_L!$A$3:$A$80,$D139,Cable_L!$C$3:$C$80),0))</f>
        <v>1a</v>
      </c>
      <c r="I139" s="14"/>
      <c r="J139" s="225" t="str">
        <f t="shared" si="8"/>
        <v>27 - J13 - 2/1  1a</v>
      </c>
      <c r="K139" s="61"/>
      <c r="L139" s="2"/>
      <c r="M139" s="2"/>
      <c r="N139" s="226"/>
    </row>
    <row r="140" spans="1:14" x14ac:dyDescent="0.25">
      <c r="A140">
        <f t="shared" si="6"/>
        <v>136</v>
      </c>
      <c r="B140" s="212" t="s">
        <v>961</v>
      </c>
      <c r="C140" s="65" t="str">
        <f t="shared" si="7"/>
        <v>27</v>
      </c>
      <c r="D140" s="2" t="s">
        <v>1358</v>
      </c>
      <c r="E140" s="61"/>
      <c r="F140" s="2"/>
      <c r="G140" s="2"/>
      <c r="H140" s="14" t="str" cm="1">
        <f t="array" ref="H140">INDEX(Cable_L!$B$3:$B$80,MATCH(1,COUNTIFS(C140,Cable_L!$A$3:$A$80,$D140,Cable_L!$C$3:$C$80),0))</f>
        <v>1a</v>
      </c>
      <c r="I140" s="14"/>
      <c r="J140" s="225" t="str">
        <f t="shared" si="8"/>
        <v>27 - J13 - 4/3  1a</v>
      </c>
      <c r="K140" s="61"/>
      <c r="L140" s="2"/>
      <c r="M140" s="2"/>
      <c r="N140" s="226"/>
    </row>
    <row r="141" spans="1:14" x14ac:dyDescent="0.25">
      <c r="A141">
        <f t="shared" si="6"/>
        <v>137</v>
      </c>
      <c r="B141" s="214" t="s">
        <v>960</v>
      </c>
      <c r="C141" s="65" t="str">
        <f t="shared" si="7"/>
        <v>27</v>
      </c>
      <c r="D141" s="2" t="s">
        <v>1358</v>
      </c>
      <c r="E141" s="61"/>
      <c r="F141" s="2"/>
      <c r="G141" s="2"/>
      <c r="H141" s="14" t="str" cm="1">
        <f t="array" ref="H141">INDEX(Cable_L!$B$3:$B$80,MATCH(1,COUNTIFS(C141,Cable_L!$A$3:$A$80,$D141,Cable_L!$C$3:$C$80),0))</f>
        <v>1a</v>
      </c>
      <c r="I141" s="14"/>
      <c r="J141" s="225" t="str">
        <f t="shared" si="8"/>
        <v>27 - J13 - 6/5  1a</v>
      </c>
      <c r="K141" s="61"/>
      <c r="L141" s="2"/>
      <c r="M141" s="2"/>
      <c r="N141" s="226"/>
    </row>
    <row r="142" spans="1:14" x14ac:dyDescent="0.25">
      <c r="A142">
        <f t="shared" si="6"/>
        <v>138</v>
      </c>
      <c r="B142" s="211" t="s">
        <v>959</v>
      </c>
      <c r="C142" s="65" t="str">
        <f t="shared" si="7"/>
        <v>27</v>
      </c>
      <c r="D142" s="14" t="s">
        <v>1358</v>
      </c>
      <c r="E142" s="70"/>
      <c r="H142" s="14" t="str" cm="1">
        <f t="array" ref="H142">INDEX(Cable_L!$B$3:$B$80,MATCH(1,COUNTIFS(C142,Cable_L!$A$3:$A$80,$D142,Cable_L!$C$3:$C$80),0))</f>
        <v>1a</v>
      </c>
      <c r="I142" s="14"/>
      <c r="J142" s="225" t="str">
        <f t="shared" si="8"/>
        <v>27 - J13 - 8/7  1a</v>
      </c>
      <c r="K142" s="198"/>
      <c r="N142" s="226"/>
    </row>
    <row r="143" spans="1:14" x14ac:dyDescent="0.25">
      <c r="A143">
        <f t="shared" si="6"/>
        <v>139</v>
      </c>
      <c r="B143" s="212" t="s">
        <v>981</v>
      </c>
      <c r="C143" s="65" t="str">
        <f t="shared" si="7"/>
        <v>28</v>
      </c>
      <c r="D143" s="2" t="s">
        <v>1358</v>
      </c>
      <c r="E143" s="69"/>
      <c r="F143" s="2"/>
      <c r="G143" s="2"/>
      <c r="H143" s="14" t="str" cm="1">
        <f t="array" ref="H143">INDEX(Cable_L!$B$3:$B$80,MATCH(1,COUNTIFS(C143,Cable_L!$A$3:$A$80,$D143,Cable_L!$C$3:$C$80),0))</f>
        <v>1a</v>
      </c>
      <c r="I143" s="14"/>
      <c r="J143" s="225" t="str">
        <f t="shared" si="8"/>
        <v>28 - J12 - 2/1  1a</v>
      </c>
      <c r="K143" s="61"/>
      <c r="L143" s="2"/>
      <c r="M143" s="2"/>
      <c r="N143" s="226"/>
    </row>
    <row r="144" spans="1:14" x14ac:dyDescent="0.25">
      <c r="A144">
        <f t="shared" si="6"/>
        <v>140</v>
      </c>
      <c r="B144" s="212" t="s">
        <v>982</v>
      </c>
      <c r="C144" s="65" t="str">
        <f t="shared" si="7"/>
        <v>28</v>
      </c>
      <c r="D144" s="2" t="s">
        <v>1358</v>
      </c>
      <c r="E144" s="86"/>
      <c r="F144" s="2"/>
      <c r="G144" s="2"/>
      <c r="H144" s="14" t="str" cm="1">
        <f t="array" ref="H144">INDEX(Cable_L!$B$3:$B$80,MATCH(1,COUNTIFS(C144,Cable_L!$A$3:$A$80,$D144,Cable_L!$C$3:$C$80),0))</f>
        <v>1a</v>
      </c>
      <c r="I144" s="14"/>
      <c r="J144" s="225" t="str">
        <f t="shared" si="8"/>
        <v>28 - J12 - 4/3  1a</v>
      </c>
      <c r="K144" s="61"/>
      <c r="L144" s="2"/>
      <c r="M144" s="2"/>
      <c r="N144" s="226"/>
    </row>
    <row r="145" spans="1:14" x14ac:dyDescent="0.25">
      <c r="A145">
        <f t="shared" si="6"/>
        <v>141</v>
      </c>
      <c r="B145" s="214" t="s">
        <v>980</v>
      </c>
      <c r="C145" s="65" t="str">
        <f t="shared" si="7"/>
        <v>28</v>
      </c>
      <c r="D145" s="2" t="s">
        <v>1358</v>
      </c>
      <c r="E145" s="61"/>
      <c r="F145" s="2"/>
      <c r="G145" s="2"/>
      <c r="H145" s="14" t="str" cm="1">
        <f t="array" ref="H145">INDEX(Cable_L!$B$3:$B$80,MATCH(1,COUNTIFS(C145,Cable_L!$A$3:$A$80,$D145,Cable_L!$C$3:$C$80),0))</f>
        <v>1a</v>
      </c>
      <c r="I145" s="14"/>
      <c r="J145" s="225" t="str">
        <f t="shared" si="8"/>
        <v>28 - J12 - 6/5  1a</v>
      </c>
      <c r="K145" s="61"/>
      <c r="L145" s="2"/>
      <c r="M145" s="2"/>
      <c r="N145" s="226"/>
    </row>
    <row r="146" spans="1:14" x14ac:dyDescent="0.25">
      <c r="A146">
        <f t="shared" si="6"/>
        <v>142</v>
      </c>
      <c r="B146" s="211" t="s">
        <v>979</v>
      </c>
      <c r="C146" s="65" t="str">
        <f t="shared" si="7"/>
        <v>28</v>
      </c>
      <c r="D146" s="2" t="s">
        <v>1358</v>
      </c>
      <c r="E146" s="86"/>
      <c r="F146" s="2"/>
      <c r="G146" s="2"/>
      <c r="H146" s="14" t="str" cm="1">
        <f t="array" ref="H146">INDEX(Cable_L!$B$3:$B$80,MATCH(1,COUNTIFS(C146,Cable_L!$A$3:$A$80,$D146,Cable_L!$C$3:$C$80),0))</f>
        <v>1a</v>
      </c>
      <c r="I146" s="14"/>
      <c r="J146" s="225" t="str">
        <f t="shared" si="8"/>
        <v>28 - J12 - 8/7  1a</v>
      </c>
      <c r="K146" s="61"/>
      <c r="L146" s="2"/>
      <c r="M146" s="2"/>
      <c r="N146" s="226"/>
    </row>
    <row r="147" spans="1:14" x14ac:dyDescent="0.25">
      <c r="A147">
        <f t="shared" si="6"/>
        <v>143</v>
      </c>
      <c r="B147" s="212" t="s">
        <v>984</v>
      </c>
      <c r="C147" s="65" t="str">
        <f t="shared" si="7"/>
        <v>28</v>
      </c>
      <c r="D147" s="2" t="s">
        <v>1358</v>
      </c>
      <c r="E147" s="86"/>
      <c r="F147" s="2"/>
      <c r="G147" s="2"/>
      <c r="H147" s="14" t="str" cm="1">
        <f t="array" ref="H147">INDEX(Cable_L!$B$3:$B$80,MATCH(1,COUNTIFS(C147,Cable_L!$A$3:$A$80,$D147,Cable_L!$C$3:$C$80),0))</f>
        <v>1a</v>
      </c>
      <c r="I147" s="14"/>
      <c r="J147" s="225" t="str">
        <f t="shared" si="8"/>
        <v>28 - J13 - 2/1  1a</v>
      </c>
      <c r="K147" s="61"/>
      <c r="L147" s="2"/>
      <c r="M147" s="2"/>
      <c r="N147" s="226"/>
    </row>
    <row r="148" spans="1:14" x14ac:dyDescent="0.25">
      <c r="A148">
        <f t="shared" si="6"/>
        <v>144</v>
      </c>
      <c r="B148" s="212" t="s">
        <v>983</v>
      </c>
      <c r="C148" s="65" t="str">
        <f t="shared" si="7"/>
        <v>28</v>
      </c>
      <c r="D148" s="2" t="s">
        <v>1358</v>
      </c>
      <c r="E148" s="86"/>
      <c r="F148" s="2"/>
      <c r="G148" s="2"/>
      <c r="H148" s="14" t="str" cm="1">
        <f t="array" ref="H148">INDEX(Cable_L!$B$3:$B$80,MATCH(1,COUNTIFS(C148,Cable_L!$A$3:$A$80,$D148,Cable_L!$C$3:$C$80),0))</f>
        <v>1a</v>
      </c>
      <c r="I148" s="14"/>
      <c r="J148" s="225" t="str">
        <f t="shared" si="8"/>
        <v>28 - J13 - 4/3  1a</v>
      </c>
      <c r="K148" s="61"/>
      <c r="L148" s="2"/>
      <c r="M148" s="2"/>
      <c r="N148" s="226"/>
    </row>
    <row r="149" spans="1:14" x14ac:dyDescent="0.25">
      <c r="A149">
        <f t="shared" si="6"/>
        <v>145</v>
      </c>
      <c r="B149" s="212" t="s">
        <v>986</v>
      </c>
      <c r="C149" s="65" t="str">
        <f t="shared" si="7"/>
        <v>28</v>
      </c>
      <c r="D149" s="2" t="s">
        <v>1358</v>
      </c>
      <c r="E149" s="61"/>
      <c r="F149" s="2"/>
      <c r="G149" s="2"/>
      <c r="H149" s="14" t="str" cm="1">
        <f t="array" ref="H149">INDEX(Cable_L!$B$3:$B$80,MATCH(1,COUNTIFS(C149,Cable_L!$A$3:$A$80,$D149,Cable_L!$C$3:$C$80),0))</f>
        <v>1a</v>
      </c>
      <c r="I149" s="14"/>
      <c r="J149" s="225" t="str">
        <f t="shared" si="8"/>
        <v>28 - J13 - 6/5  1a</v>
      </c>
      <c r="K149" s="61"/>
      <c r="L149" s="2"/>
      <c r="M149" s="2"/>
      <c r="N149" s="226"/>
    </row>
    <row r="150" spans="1:14" x14ac:dyDescent="0.25">
      <c r="A150">
        <f t="shared" si="6"/>
        <v>146</v>
      </c>
      <c r="B150" s="150" t="s">
        <v>985</v>
      </c>
      <c r="C150" s="65" t="str">
        <f t="shared" si="7"/>
        <v>28</v>
      </c>
      <c r="D150" s="2" t="s">
        <v>1358</v>
      </c>
      <c r="E150" s="61"/>
      <c r="F150" s="2"/>
      <c r="G150" s="2"/>
      <c r="H150" s="14" t="str" cm="1">
        <f t="array" ref="H150">INDEX(Cable_L!$B$3:$B$80,MATCH(1,COUNTIFS(C150,Cable_L!$A$3:$A$80,$D150,Cable_L!$C$3:$C$80),0))</f>
        <v>1a</v>
      </c>
      <c r="I150" s="14"/>
      <c r="J150" s="225" t="str">
        <f t="shared" si="8"/>
        <v>28 - J13 - 8/7  1a</v>
      </c>
      <c r="K150" s="61"/>
      <c r="L150" s="2"/>
      <c r="M150" s="2"/>
      <c r="N150" s="226"/>
    </row>
    <row r="151" spans="1:14" x14ac:dyDescent="0.25">
      <c r="A151">
        <f t="shared" si="6"/>
        <v>147</v>
      </c>
      <c r="B151" s="212" t="s">
        <v>1008</v>
      </c>
      <c r="C151" s="65" t="str">
        <f t="shared" si="7"/>
        <v>29</v>
      </c>
      <c r="D151" s="2" t="s">
        <v>1358</v>
      </c>
      <c r="E151" s="86"/>
      <c r="F151" s="2"/>
      <c r="G151" s="2"/>
      <c r="H151" s="14" t="str" cm="1">
        <f t="array" ref="H151">INDEX(Cable_L!$B$3:$B$80,MATCH(1,COUNTIFS(C151,Cable_L!$A$3:$A$80,$D151,Cable_L!$C$3:$C$80),0))</f>
        <v>1a</v>
      </c>
      <c r="I151" s="14"/>
      <c r="J151" s="225" t="str">
        <f t="shared" si="8"/>
        <v>29 - J12 - 2/1  1a</v>
      </c>
      <c r="K151" s="61"/>
      <c r="L151" s="2"/>
      <c r="M151" s="2"/>
      <c r="N151" s="226"/>
    </row>
    <row r="152" spans="1:14" x14ac:dyDescent="0.25">
      <c r="A152">
        <f t="shared" si="6"/>
        <v>148</v>
      </c>
      <c r="B152" s="212" t="s">
        <v>1007</v>
      </c>
      <c r="C152" s="65" t="str">
        <f t="shared" si="7"/>
        <v>29</v>
      </c>
      <c r="D152" s="2" t="s">
        <v>1358</v>
      </c>
      <c r="E152" s="86"/>
      <c r="F152" s="2"/>
      <c r="G152" s="2"/>
      <c r="H152" s="14" t="str" cm="1">
        <f t="array" ref="H152">INDEX(Cable_L!$B$3:$B$80,MATCH(1,COUNTIFS(C152,Cable_L!$A$3:$A$80,$D152,Cable_L!$C$3:$C$80),0))</f>
        <v>1a</v>
      </c>
      <c r="I152" s="14"/>
      <c r="J152" s="225" t="str">
        <f t="shared" si="8"/>
        <v>29 - J12 - 4/3  1a</v>
      </c>
      <c r="K152" s="61"/>
      <c r="L152" s="2"/>
      <c r="M152" s="2"/>
      <c r="N152" s="226"/>
    </row>
    <row r="153" spans="1:14" x14ac:dyDescent="0.25">
      <c r="A153">
        <f t="shared" si="6"/>
        <v>149</v>
      </c>
      <c r="B153" s="212" t="s">
        <v>1009</v>
      </c>
      <c r="C153" s="65" t="str">
        <f t="shared" si="7"/>
        <v>29</v>
      </c>
      <c r="D153" s="2" t="s">
        <v>1358</v>
      </c>
      <c r="E153" s="69"/>
      <c r="F153" s="2"/>
      <c r="G153" s="2"/>
      <c r="H153" s="14" t="str" cm="1">
        <f t="array" ref="H153">INDEX(Cable_L!$B$3:$B$80,MATCH(1,COUNTIFS(C153,Cable_L!$A$3:$A$80,$D153,Cable_L!$C$3:$C$80),0))</f>
        <v>1a</v>
      </c>
      <c r="I153" s="14"/>
      <c r="J153" s="225" t="str">
        <f t="shared" si="8"/>
        <v>29 - J13 - 2/1  1a</v>
      </c>
      <c r="K153" s="61"/>
      <c r="L153" s="2"/>
      <c r="M153" s="2"/>
      <c r="N153" s="226"/>
    </row>
    <row r="154" spans="1:14" x14ac:dyDescent="0.25">
      <c r="A154">
        <f t="shared" si="6"/>
        <v>150</v>
      </c>
      <c r="B154" s="214" t="s">
        <v>1010</v>
      </c>
      <c r="C154" s="65" t="str">
        <f t="shared" si="7"/>
        <v>29</v>
      </c>
      <c r="D154" s="2" t="s">
        <v>1358</v>
      </c>
      <c r="E154" s="61"/>
      <c r="F154" s="2"/>
      <c r="G154" s="2"/>
      <c r="H154" s="14" t="str" cm="1">
        <f t="array" ref="H154">INDEX(Cable_L!$B$3:$B$80,MATCH(1,COUNTIFS(C154,Cable_L!$A$3:$A$80,$D154,Cable_L!$C$3:$C$80),0))</f>
        <v>1a</v>
      </c>
      <c r="I154" s="14"/>
      <c r="J154" s="225" t="str">
        <f t="shared" si="8"/>
        <v>29 - J13 - 4/3  1a</v>
      </c>
      <c r="K154" s="61"/>
      <c r="L154" s="2"/>
      <c r="M154" s="2"/>
      <c r="N154" s="226"/>
    </row>
    <row r="155" spans="1:14" x14ac:dyDescent="0.25">
      <c r="A155">
        <f t="shared" si="6"/>
        <v>151</v>
      </c>
      <c r="B155" s="205" t="s">
        <v>456</v>
      </c>
      <c r="C155" s="65" t="str">
        <f t="shared" si="7"/>
        <v xml:space="preserve">3 </v>
      </c>
      <c r="D155" s="2" t="s">
        <v>1359</v>
      </c>
      <c r="E155" s="93"/>
      <c r="F155" s="2"/>
      <c r="G155" s="191"/>
      <c r="H155" s="14" t="str" cm="1">
        <f t="array" ref="H155">INDEX(Cable_L!$B$3:$B$80,MATCH(1,COUNTIFS(C155,Cable_L!$A$3:$A$80,$D155,Cable_L!$C$3:$C$80),0))</f>
        <v>2a</v>
      </c>
      <c r="I155" s="14"/>
      <c r="J155" s="225" t="str">
        <f t="shared" si="8"/>
        <v>3 - J12 - 2/1  2a</v>
      </c>
      <c r="K155" s="190"/>
      <c r="L155" s="2"/>
      <c r="M155" s="2"/>
      <c r="N155" s="226"/>
    </row>
    <row r="156" spans="1:14" x14ac:dyDescent="0.25">
      <c r="A156">
        <f t="shared" si="6"/>
        <v>152</v>
      </c>
      <c r="B156" s="206" t="s">
        <v>455</v>
      </c>
      <c r="C156" s="65" t="str">
        <f t="shared" si="7"/>
        <v xml:space="preserve">3 </v>
      </c>
      <c r="D156" s="2" t="s">
        <v>1359</v>
      </c>
      <c r="E156" s="93"/>
      <c r="F156" s="2"/>
      <c r="G156" s="74"/>
      <c r="H156" s="14" t="str" cm="1">
        <f t="array" ref="H156">INDEX(Cable_L!$B$3:$B$80,MATCH(1,COUNTIFS(C156,Cable_L!$A$3:$A$80,$D156,Cable_L!$C$3:$C$80),0))</f>
        <v>2a</v>
      </c>
      <c r="I156" s="14"/>
      <c r="J156" s="225" t="str">
        <f t="shared" si="8"/>
        <v>3 - J12 - 4/3  2a</v>
      </c>
      <c r="K156" s="190"/>
      <c r="L156" s="2"/>
      <c r="N156" s="226"/>
    </row>
    <row r="157" spans="1:14" x14ac:dyDescent="0.25">
      <c r="A157">
        <f t="shared" si="6"/>
        <v>153</v>
      </c>
      <c r="B157" s="206" t="s">
        <v>454</v>
      </c>
      <c r="C157" s="65" t="str">
        <f t="shared" si="7"/>
        <v xml:space="preserve">3 </v>
      </c>
      <c r="D157" s="2" t="s">
        <v>1359</v>
      </c>
      <c r="E157" s="190"/>
      <c r="F157" s="2"/>
      <c r="G157" s="2"/>
      <c r="H157" s="14" t="str" cm="1">
        <f t="array" ref="H157">INDEX(Cable_L!$B$3:$B$80,MATCH(1,COUNTIFS(C157,Cable_L!$A$3:$A$80,$D157,Cable_L!$C$3:$C$80),0))</f>
        <v>2a</v>
      </c>
      <c r="I157" s="14"/>
      <c r="J157" s="225" t="str">
        <f t="shared" si="8"/>
        <v>3 - J12 - 6/5  2a</v>
      </c>
      <c r="K157" s="190"/>
      <c r="L157" s="2"/>
      <c r="M157" s="2"/>
      <c r="N157" s="226"/>
    </row>
    <row r="158" spans="1:14" x14ac:dyDescent="0.25">
      <c r="A158">
        <f t="shared" si="6"/>
        <v>154</v>
      </c>
      <c r="B158" s="206" t="s">
        <v>453</v>
      </c>
      <c r="C158" s="65" t="str">
        <f t="shared" si="7"/>
        <v xml:space="preserve">3 </v>
      </c>
      <c r="D158" s="2" t="s">
        <v>1359</v>
      </c>
      <c r="E158" s="190"/>
      <c r="F158" s="2"/>
      <c r="G158" s="2"/>
      <c r="H158" s="14" t="str" cm="1">
        <f t="array" ref="H158">INDEX(Cable_L!$B$3:$B$80,MATCH(1,COUNTIFS(C158,Cable_L!$A$3:$A$80,$D158,Cable_L!$C$3:$C$80),0))</f>
        <v>2a</v>
      </c>
      <c r="I158" s="14"/>
      <c r="J158" s="225" t="str">
        <f t="shared" si="8"/>
        <v>3 - J12 - 8/7  2a</v>
      </c>
      <c r="K158" s="190"/>
      <c r="L158" s="2"/>
      <c r="M158" s="2"/>
      <c r="N158" s="226"/>
    </row>
    <row r="159" spans="1:14" x14ac:dyDescent="0.25">
      <c r="A159">
        <f t="shared" si="6"/>
        <v>155</v>
      </c>
      <c r="B159" s="153" t="s">
        <v>458</v>
      </c>
      <c r="C159" s="65" t="str">
        <f t="shared" si="7"/>
        <v xml:space="preserve">3 </v>
      </c>
      <c r="D159" s="2" t="s">
        <v>1359</v>
      </c>
      <c r="E159" s="190"/>
      <c r="F159" s="2"/>
      <c r="H159" s="14" t="str" cm="1">
        <f t="array" ref="H159">INDEX(Cable_L!$B$3:$B$80,MATCH(1,COUNTIFS(C159,Cable_L!$A$3:$A$80,$D159,Cable_L!$C$3:$C$80),0))</f>
        <v>2a</v>
      </c>
      <c r="I159" s="14"/>
      <c r="J159" s="225" t="str">
        <f t="shared" si="8"/>
        <v>3 - J13 - 4/3  2a</v>
      </c>
      <c r="K159" s="190"/>
      <c r="L159" s="2"/>
      <c r="N159" s="226"/>
    </row>
    <row r="160" spans="1:14" x14ac:dyDescent="0.25">
      <c r="A160">
        <f t="shared" si="6"/>
        <v>156</v>
      </c>
      <c r="B160" s="206" t="s">
        <v>457</v>
      </c>
      <c r="C160" s="65" t="str">
        <f t="shared" si="7"/>
        <v xml:space="preserve">3 </v>
      </c>
      <c r="D160" s="2" t="s">
        <v>1359</v>
      </c>
      <c r="E160" s="94"/>
      <c r="F160" s="2"/>
      <c r="G160" s="2"/>
      <c r="H160" s="14" t="str" cm="1">
        <f t="array" ref="H160">INDEX(Cable_L!$B$3:$B$80,MATCH(1,COUNTIFS(C160,Cable_L!$A$3:$A$80,$D160,Cable_L!$C$3:$C$80),0))</f>
        <v>2a</v>
      </c>
      <c r="I160" s="14"/>
      <c r="J160" s="225" t="str">
        <f t="shared" si="8"/>
        <v>3 - J13 - 8/7  2a</v>
      </c>
      <c r="K160" s="190"/>
      <c r="L160" s="2"/>
      <c r="M160" s="2"/>
      <c r="N160" s="226"/>
    </row>
    <row r="161" spans="1:14" x14ac:dyDescent="0.25">
      <c r="A161">
        <f t="shared" si="6"/>
        <v>157</v>
      </c>
      <c r="B161" s="212" t="s">
        <v>988</v>
      </c>
      <c r="C161" s="65" t="str">
        <f t="shared" si="7"/>
        <v>30</v>
      </c>
      <c r="D161" s="2" t="s">
        <v>1358</v>
      </c>
      <c r="E161" s="86"/>
      <c r="F161" s="2"/>
      <c r="G161" s="2"/>
      <c r="H161" s="14" t="str" cm="1">
        <f t="array" ref="H161">INDEX(Cable_L!$B$3:$B$80,MATCH(1,COUNTIFS(C161,Cable_L!$A$3:$A$80,$D161,Cable_L!$C$3:$C$80),0))</f>
        <v>1a</v>
      </c>
      <c r="I161" s="14"/>
      <c r="J161" s="225" t="str">
        <f t="shared" si="8"/>
        <v>30 - J12 - 2/1  1a</v>
      </c>
      <c r="K161" s="61"/>
      <c r="L161" s="2"/>
      <c r="M161" s="2"/>
      <c r="N161" s="226"/>
    </row>
    <row r="162" spans="1:14" x14ac:dyDescent="0.25">
      <c r="A162">
        <f t="shared" si="6"/>
        <v>158</v>
      </c>
      <c r="B162" s="150" t="s">
        <v>987</v>
      </c>
      <c r="C162" s="65" t="str">
        <f t="shared" si="7"/>
        <v>30</v>
      </c>
      <c r="D162" s="2" t="s">
        <v>1358</v>
      </c>
      <c r="E162" s="61"/>
      <c r="F162" s="2"/>
      <c r="G162" s="2"/>
      <c r="H162" s="14" t="str" cm="1">
        <f t="array" ref="H162">INDEX(Cable_L!$B$3:$B$80,MATCH(1,COUNTIFS(C162,Cable_L!$A$3:$A$80,$D162,Cable_L!$C$3:$C$80),0))</f>
        <v>1a</v>
      </c>
      <c r="I162" s="14"/>
      <c r="J162" s="225" t="str">
        <f t="shared" si="8"/>
        <v>30 - J12 - 4/3  1a</v>
      </c>
      <c r="K162" s="61"/>
      <c r="L162" s="2"/>
      <c r="M162" s="2"/>
      <c r="N162" s="226"/>
    </row>
    <row r="163" spans="1:14" x14ac:dyDescent="0.25">
      <c r="A163">
        <f t="shared" si="6"/>
        <v>159</v>
      </c>
      <c r="B163" s="150" t="s">
        <v>990</v>
      </c>
      <c r="C163" s="65" t="str">
        <f t="shared" si="7"/>
        <v>30</v>
      </c>
      <c r="D163" s="2" t="s">
        <v>1358</v>
      </c>
      <c r="E163" s="61"/>
      <c r="F163" s="2"/>
      <c r="G163" s="2"/>
      <c r="H163" s="14" t="str" cm="1">
        <f t="array" ref="H163">INDEX(Cable_L!$B$3:$B$80,MATCH(1,COUNTIFS(C163,Cable_L!$A$3:$A$80,$D163,Cable_L!$C$3:$C$80),0))</f>
        <v>1a</v>
      </c>
      <c r="I163" s="14"/>
      <c r="J163" s="225" t="str">
        <f t="shared" si="8"/>
        <v>30 - J12 - 6/5  1a</v>
      </c>
      <c r="K163" s="61"/>
      <c r="L163" s="2"/>
      <c r="M163" s="2"/>
      <c r="N163" s="226"/>
    </row>
    <row r="164" spans="1:14" x14ac:dyDescent="0.25">
      <c r="A164">
        <f t="shared" si="6"/>
        <v>160</v>
      </c>
      <c r="B164" s="212" t="s">
        <v>989</v>
      </c>
      <c r="C164" s="65" t="str">
        <f t="shared" si="7"/>
        <v>30</v>
      </c>
      <c r="D164" s="2" t="s">
        <v>1358</v>
      </c>
      <c r="E164" s="86"/>
      <c r="F164" s="2"/>
      <c r="G164" s="2"/>
      <c r="H164" s="14" t="str" cm="1">
        <f t="array" ref="H164">INDEX(Cable_L!$B$3:$B$80,MATCH(1,COUNTIFS(C164,Cable_L!$A$3:$A$80,$D164,Cable_L!$C$3:$C$80),0))</f>
        <v>1a</v>
      </c>
      <c r="I164" s="14"/>
      <c r="J164" s="225" t="str">
        <f t="shared" si="8"/>
        <v>30 - J12 - 8/7  1a</v>
      </c>
      <c r="K164" s="61"/>
      <c r="L164" s="2"/>
      <c r="M164" s="2"/>
      <c r="N164" s="226"/>
    </row>
    <row r="165" spans="1:14" x14ac:dyDescent="0.25">
      <c r="A165">
        <f t="shared" si="6"/>
        <v>161</v>
      </c>
      <c r="B165" s="212" t="s">
        <v>994</v>
      </c>
      <c r="C165" s="65" t="str">
        <f t="shared" si="7"/>
        <v>30</v>
      </c>
      <c r="D165" s="2" t="s">
        <v>1358</v>
      </c>
      <c r="E165" s="86"/>
      <c r="F165" s="2"/>
      <c r="G165" s="2"/>
      <c r="H165" s="14" t="str" cm="1">
        <f t="array" ref="H165">INDEX(Cable_L!$B$3:$B$80,MATCH(1,COUNTIFS(C165,Cable_L!$A$3:$A$80,$D165,Cable_L!$C$3:$C$80),0))</f>
        <v>1a</v>
      </c>
      <c r="I165" s="14"/>
      <c r="J165" s="225" t="str">
        <f t="shared" si="8"/>
        <v>30 - J13 - 2/1  1a</v>
      </c>
      <c r="K165" s="61"/>
      <c r="L165" s="2"/>
      <c r="M165" s="2"/>
      <c r="N165" s="226"/>
    </row>
    <row r="166" spans="1:14" x14ac:dyDescent="0.25">
      <c r="A166">
        <f t="shared" si="6"/>
        <v>162</v>
      </c>
      <c r="B166" s="212" t="s">
        <v>993</v>
      </c>
      <c r="C166" s="65" t="str">
        <f t="shared" si="7"/>
        <v>30</v>
      </c>
      <c r="D166" s="2" t="s">
        <v>1358</v>
      </c>
      <c r="E166" s="86"/>
      <c r="F166" s="2"/>
      <c r="G166" s="2"/>
      <c r="H166" s="14" t="str" cm="1">
        <f t="array" ref="H166">INDEX(Cable_L!$B$3:$B$80,MATCH(1,COUNTIFS(C166,Cable_L!$A$3:$A$80,$D166,Cable_L!$C$3:$C$80),0))</f>
        <v>1a</v>
      </c>
      <c r="I166" s="14"/>
      <c r="J166" s="225" t="str">
        <f t="shared" si="8"/>
        <v>30 - J13 - 4/3  1a</v>
      </c>
      <c r="K166" s="61"/>
      <c r="L166" s="2"/>
      <c r="M166" s="2"/>
      <c r="N166" s="226"/>
    </row>
    <row r="167" spans="1:14" x14ac:dyDescent="0.25">
      <c r="A167">
        <f t="shared" si="6"/>
        <v>163</v>
      </c>
      <c r="B167" s="214" t="s">
        <v>992</v>
      </c>
      <c r="C167" s="65" t="str">
        <f t="shared" si="7"/>
        <v>30</v>
      </c>
      <c r="D167" s="2" t="s">
        <v>1358</v>
      </c>
      <c r="E167" s="61"/>
      <c r="F167" s="2"/>
      <c r="G167" s="2"/>
      <c r="H167" s="14" t="str" cm="1">
        <f t="array" ref="H167">INDEX(Cable_L!$B$3:$B$80,MATCH(1,COUNTIFS(C167,Cable_L!$A$3:$A$80,$D167,Cable_L!$C$3:$C$80),0))</f>
        <v>1a</v>
      </c>
      <c r="I167" s="14"/>
      <c r="J167" s="225" t="str">
        <f t="shared" si="8"/>
        <v>30 - J13 - 6/5  1a</v>
      </c>
      <c r="K167" s="61"/>
      <c r="L167" s="2"/>
      <c r="M167" s="2"/>
      <c r="N167" s="226"/>
    </row>
    <row r="168" spans="1:14" x14ac:dyDescent="0.25">
      <c r="A168">
        <f t="shared" si="6"/>
        <v>164</v>
      </c>
      <c r="B168" s="211" t="s">
        <v>991</v>
      </c>
      <c r="C168" s="65" t="str">
        <f t="shared" si="7"/>
        <v>30</v>
      </c>
      <c r="D168" s="2" t="s">
        <v>1358</v>
      </c>
      <c r="E168" s="86"/>
      <c r="F168" s="2"/>
      <c r="G168" s="2"/>
      <c r="H168" s="14" t="str" cm="1">
        <f t="array" ref="H168">INDEX(Cable_L!$B$3:$B$80,MATCH(1,COUNTIFS(C168,Cable_L!$A$3:$A$80,$D168,Cable_L!$C$3:$C$80),0))</f>
        <v>1a</v>
      </c>
      <c r="I168" s="14"/>
      <c r="J168" s="225" t="str">
        <f t="shared" si="8"/>
        <v>30 - J13 - 8/7  1a</v>
      </c>
      <c r="K168" s="61"/>
      <c r="L168" s="2"/>
      <c r="M168" s="2"/>
      <c r="N168" s="226"/>
    </row>
    <row r="169" spans="1:14" x14ac:dyDescent="0.25">
      <c r="A169">
        <f t="shared" si="6"/>
        <v>165</v>
      </c>
      <c r="B169" s="212" t="s">
        <v>1014</v>
      </c>
      <c r="C169" s="65" t="str">
        <f t="shared" si="7"/>
        <v>31</v>
      </c>
      <c r="D169" s="2" t="s">
        <v>1358</v>
      </c>
      <c r="E169" s="69"/>
      <c r="F169" s="2"/>
      <c r="G169" s="2"/>
      <c r="H169" s="14" t="str" cm="1">
        <f t="array" ref="H169">INDEX(Cable_L!$B$3:$B$80,MATCH(1,COUNTIFS(C169,Cable_L!$A$3:$A$80,$D169,Cable_L!$C$3:$C$80),0))</f>
        <v>1a</v>
      </c>
      <c r="I169" s="14"/>
      <c r="J169" s="225" t="str">
        <f t="shared" si="8"/>
        <v>31 - J12 - 2/1  1a</v>
      </c>
      <c r="K169" s="61"/>
      <c r="L169" s="2"/>
      <c r="M169" s="2"/>
      <c r="N169" s="226"/>
    </row>
    <row r="170" spans="1:14" x14ac:dyDescent="0.25">
      <c r="A170">
        <f t="shared" si="6"/>
        <v>166</v>
      </c>
      <c r="B170" s="212" t="s">
        <v>1013</v>
      </c>
      <c r="C170" s="65" t="str">
        <f t="shared" si="7"/>
        <v>31</v>
      </c>
      <c r="D170" s="2" t="s">
        <v>1358</v>
      </c>
      <c r="E170" s="69"/>
      <c r="F170" s="2"/>
      <c r="G170" s="2"/>
      <c r="H170" s="14" t="str" cm="1">
        <f t="array" ref="H170">INDEX(Cable_L!$B$3:$B$80,MATCH(1,COUNTIFS(C170,Cable_L!$A$3:$A$80,$D170,Cable_L!$C$3:$C$80),0))</f>
        <v>1a</v>
      </c>
      <c r="I170" s="14"/>
      <c r="J170" s="225" t="str">
        <f t="shared" si="8"/>
        <v>31 - J12 - 4/3  1a</v>
      </c>
      <c r="K170" s="61"/>
      <c r="L170" s="2"/>
      <c r="M170" s="2"/>
      <c r="N170" s="226"/>
    </row>
    <row r="171" spans="1:14" x14ac:dyDescent="0.25">
      <c r="A171">
        <f t="shared" si="6"/>
        <v>167</v>
      </c>
      <c r="B171" s="212" t="s">
        <v>1012</v>
      </c>
      <c r="C171" s="65" t="str">
        <f t="shared" si="7"/>
        <v>31</v>
      </c>
      <c r="D171" s="2" t="s">
        <v>1358</v>
      </c>
      <c r="E171" s="61"/>
      <c r="F171" s="2"/>
      <c r="G171" s="2"/>
      <c r="H171" s="14" t="str" cm="1">
        <f t="array" ref="H171">INDEX(Cable_L!$B$3:$B$80,MATCH(1,COUNTIFS(C171,Cable_L!$A$3:$A$80,$D171,Cable_L!$C$3:$C$80),0))</f>
        <v>1a</v>
      </c>
      <c r="I171" s="14"/>
      <c r="J171" s="225" t="str">
        <f t="shared" si="8"/>
        <v>31 - J12 - 6/5  1a</v>
      </c>
      <c r="K171" s="61"/>
      <c r="L171" s="2"/>
      <c r="M171" s="2"/>
      <c r="N171" s="226"/>
    </row>
    <row r="172" spans="1:14" x14ac:dyDescent="0.25">
      <c r="A172">
        <f t="shared" si="6"/>
        <v>168</v>
      </c>
      <c r="B172" s="150" t="s">
        <v>1011</v>
      </c>
      <c r="C172" s="65" t="str">
        <f t="shared" si="7"/>
        <v>31</v>
      </c>
      <c r="D172" s="2" t="s">
        <v>1358</v>
      </c>
      <c r="E172" s="61"/>
      <c r="F172" s="2"/>
      <c r="G172" s="2"/>
      <c r="H172" s="14" t="str" cm="1">
        <f t="array" ref="H172">INDEX(Cable_L!$B$3:$B$80,MATCH(1,COUNTIFS(C172,Cable_L!$A$3:$A$80,$D172,Cable_L!$C$3:$C$80),0))</f>
        <v>1a</v>
      </c>
      <c r="I172" s="14"/>
      <c r="J172" s="225" t="str">
        <f t="shared" si="8"/>
        <v>31 - J12 - 8/7  1a</v>
      </c>
      <c r="K172" s="61"/>
      <c r="L172" s="2"/>
      <c r="M172" s="2"/>
      <c r="N172" s="226"/>
    </row>
    <row r="173" spans="1:14" x14ac:dyDescent="0.25">
      <c r="A173">
        <f t="shared" si="6"/>
        <v>169</v>
      </c>
      <c r="B173" s="212" t="s">
        <v>1018</v>
      </c>
      <c r="C173" s="65" t="str">
        <f t="shared" si="7"/>
        <v>31</v>
      </c>
      <c r="D173" s="2" t="s">
        <v>1358</v>
      </c>
      <c r="E173" s="69"/>
      <c r="F173" s="2"/>
      <c r="G173" s="191"/>
      <c r="H173" s="14" t="str" cm="1">
        <f t="array" ref="H173">INDEX(Cable_L!$B$3:$B$80,MATCH(1,COUNTIFS(C173,Cable_L!$A$3:$A$80,$D173,Cable_L!$C$3:$C$80),0))</f>
        <v>1a</v>
      </c>
      <c r="I173" s="14"/>
      <c r="J173" s="225" t="str">
        <f t="shared" si="8"/>
        <v>31 - J13 - 2/1  1a</v>
      </c>
      <c r="K173" s="61"/>
      <c r="L173" s="2"/>
      <c r="M173" s="2"/>
      <c r="N173" s="226"/>
    </row>
    <row r="174" spans="1:14" x14ac:dyDescent="0.25">
      <c r="A174">
        <f t="shared" si="6"/>
        <v>170</v>
      </c>
      <c r="B174" s="212" t="s">
        <v>1017</v>
      </c>
      <c r="C174" s="65" t="str">
        <f t="shared" si="7"/>
        <v>31</v>
      </c>
      <c r="D174" s="2" t="s">
        <v>1358</v>
      </c>
      <c r="E174" s="69"/>
      <c r="F174" s="191"/>
      <c r="G174" s="191"/>
      <c r="H174" s="14" t="str" cm="1">
        <f t="array" ref="H174">INDEX(Cable_L!$B$3:$B$80,MATCH(1,COUNTIFS(C174,Cable_L!$A$3:$A$80,$D174,Cable_L!$C$3:$C$80),0))</f>
        <v>1a</v>
      </c>
      <c r="I174" s="14"/>
      <c r="J174" s="225" t="str">
        <f t="shared" si="8"/>
        <v>31 - J13 - 4/3  1a</v>
      </c>
      <c r="K174" s="61"/>
      <c r="L174" s="2"/>
      <c r="M174" s="2"/>
      <c r="N174" s="226"/>
    </row>
    <row r="175" spans="1:14" x14ac:dyDescent="0.25">
      <c r="A175">
        <f t="shared" si="6"/>
        <v>171</v>
      </c>
      <c r="B175" s="150" t="s">
        <v>1016</v>
      </c>
      <c r="C175" s="65" t="str">
        <f t="shared" si="7"/>
        <v>31</v>
      </c>
      <c r="D175" s="2" t="s">
        <v>1358</v>
      </c>
      <c r="E175" s="61"/>
      <c r="F175" s="2"/>
      <c r="G175" s="2"/>
      <c r="H175" s="14" t="str" cm="1">
        <f t="array" ref="H175">INDEX(Cable_L!$B$3:$B$80,MATCH(1,COUNTIFS(C175,Cable_L!$A$3:$A$80,$D175,Cable_L!$C$3:$C$80),0))</f>
        <v>1a</v>
      </c>
      <c r="I175" s="14"/>
      <c r="J175" s="225" t="str">
        <f t="shared" si="8"/>
        <v>31 - J13 - 6/5  1a</v>
      </c>
      <c r="K175" s="61"/>
      <c r="L175" s="2"/>
      <c r="M175" s="2"/>
      <c r="N175" s="226"/>
    </row>
    <row r="176" spans="1:14" x14ac:dyDescent="0.25">
      <c r="A176">
        <f t="shared" si="6"/>
        <v>172</v>
      </c>
      <c r="B176" s="212" t="s">
        <v>1015</v>
      </c>
      <c r="C176" s="65" t="str">
        <f t="shared" si="7"/>
        <v>31</v>
      </c>
      <c r="D176" s="2" t="s">
        <v>1358</v>
      </c>
      <c r="E176" s="69"/>
      <c r="F176" s="2"/>
      <c r="G176" s="2"/>
      <c r="H176" s="14" t="str" cm="1">
        <f t="array" ref="H176">INDEX(Cable_L!$B$3:$B$80,MATCH(1,COUNTIFS(C176,Cable_L!$A$3:$A$80,$D176,Cable_L!$C$3:$C$80),0))</f>
        <v>1a</v>
      </c>
      <c r="I176" s="14"/>
      <c r="J176" s="225" t="str">
        <f t="shared" si="8"/>
        <v>31 - J13 - 8/7  1a</v>
      </c>
      <c r="K176" s="61"/>
      <c r="L176" s="2"/>
      <c r="M176" s="2"/>
      <c r="N176" s="226"/>
    </row>
    <row r="177" spans="1:15" x14ac:dyDescent="0.25">
      <c r="A177">
        <f t="shared" si="6"/>
        <v>173</v>
      </c>
      <c r="B177" s="212" t="s">
        <v>996</v>
      </c>
      <c r="C177" s="65" t="str">
        <f t="shared" si="7"/>
        <v>32</v>
      </c>
      <c r="D177" s="2" t="s">
        <v>1358</v>
      </c>
      <c r="E177" s="69"/>
      <c r="F177" s="2"/>
      <c r="G177" s="2"/>
      <c r="H177" s="14" t="str" cm="1">
        <f t="array" ref="H177">INDEX(Cable_L!$B$3:$B$80,MATCH(1,COUNTIFS(C177,Cable_L!$A$3:$A$80,$D177,Cable_L!$C$3:$C$80),0))</f>
        <v>1a</v>
      </c>
      <c r="I177" s="14"/>
      <c r="J177" s="225" t="str">
        <f t="shared" si="8"/>
        <v>32 - J12 - 2/1  1a</v>
      </c>
      <c r="K177" s="61"/>
      <c r="L177" s="2"/>
      <c r="M177" s="2"/>
      <c r="N177" s="226"/>
    </row>
    <row r="178" spans="1:15" x14ac:dyDescent="0.25">
      <c r="A178">
        <f t="shared" si="6"/>
        <v>174</v>
      </c>
      <c r="B178" s="212" t="s">
        <v>995</v>
      </c>
      <c r="C178" s="65" t="str">
        <f t="shared" si="7"/>
        <v>32</v>
      </c>
      <c r="D178" s="2" t="s">
        <v>1358</v>
      </c>
      <c r="E178" s="69"/>
      <c r="F178" s="2"/>
      <c r="G178" s="2"/>
      <c r="H178" s="14" t="str" cm="1">
        <f t="array" ref="H178">INDEX(Cable_L!$B$3:$B$80,MATCH(1,COUNTIFS(C178,Cable_L!$A$3:$A$80,$D178,Cable_L!$C$3:$C$80),0))</f>
        <v>1a</v>
      </c>
      <c r="I178" s="14"/>
      <c r="J178" s="225" t="str">
        <f t="shared" si="8"/>
        <v>32 - J12 - 4/3  1a</v>
      </c>
      <c r="K178" s="61"/>
      <c r="L178" s="2"/>
      <c r="M178" s="2"/>
      <c r="N178" s="226"/>
    </row>
    <row r="179" spans="1:15" x14ac:dyDescent="0.25">
      <c r="A179">
        <f t="shared" si="6"/>
        <v>175</v>
      </c>
      <c r="B179" s="212" t="s">
        <v>998</v>
      </c>
      <c r="C179" s="65" t="str">
        <f t="shared" si="7"/>
        <v>32</v>
      </c>
      <c r="D179" s="2" t="s">
        <v>1358</v>
      </c>
      <c r="E179" s="69"/>
      <c r="F179" s="2"/>
      <c r="G179" s="2"/>
      <c r="H179" s="14" t="str" cm="1">
        <f t="array" ref="H179">INDEX(Cable_L!$B$3:$B$80,MATCH(1,COUNTIFS(C179,Cable_L!$A$3:$A$80,$D179,Cable_L!$C$3:$C$80),0))</f>
        <v>1a</v>
      </c>
      <c r="I179" s="14"/>
      <c r="J179" s="225" t="str">
        <f t="shared" si="8"/>
        <v>32 - J13 - 2/1  1a</v>
      </c>
      <c r="K179" s="61"/>
      <c r="L179" s="2"/>
      <c r="M179" s="2"/>
      <c r="N179" s="226"/>
    </row>
    <row r="180" spans="1:15" x14ac:dyDescent="0.25">
      <c r="A180">
        <f t="shared" si="6"/>
        <v>176</v>
      </c>
      <c r="B180" s="150" t="s">
        <v>997</v>
      </c>
      <c r="C180" s="65" t="str">
        <f t="shared" si="7"/>
        <v>32</v>
      </c>
      <c r="D180" s="2" t="s">
        <v>1358</v>
      </c>
      <c r="E180" s="61"/>
      <c r="F180" s="2"/>
      <c r="G180" s="2"/>
      <c r="H180" s="14" t="str" cm="1">
        <f t="array" ref="H180">INDEX(Cable_L!$B$3:$B$80,MATCH(1,COUNTIFS(C180,Cable_L!$A$3:$A$80,$D180,Cable_L!$C$3:$C$80),0))</f>
        <v>1a</v>
      </c>
      <c r="I180" s="14"/>
      <c r="J180" s="225" t="str">
        <f t="shared" si="8"/>
        <v>32 - J13 - 4/3  1a</v>
      </c>
      <c r="K180" s="61"/>
      <c r="L180" s="2"/>
      <c r="M180" s="2"/>
      <c r="N180" s="226"/>
    </row>
    <row r="181" spans="1:15" x14ac:dyDescent="0.25">
      <c r="A181">
        <f t="shared" si="6"/>
        <v>177</v>
      </c>
      <c r="B181" s="212" t="s">
        <v>1002</v>
      </c>
      <c r="C181" s="65" t="str">
        <f t="shared" si="7"/>
        <v>33</v>
      </c>
      <c r="D181" s="2" t="s">
        <v>1358</v>
      </c>
      <c r="E181" s="87"/>
      <c r="F181" s="2"/>
      <c r="G181" s="2"/>
      <c r="H181" s="14" t="str" cm="1">
        <f t="array" ref="H181">INDEX(Cable_L!$B$3:$B$80,MATCH(1,COUNTIFS(C181,Cable_L!$A$3:$A$80,$D181,Cable_L!$C$3:$C$80),0))</f>
        <v>1a</v>
      </c>
      <c r="I181" s="14"/>
      <c r="J181" s="225" t="str">
        <f t="shared" si="8"/>
        <v>33 - J12 - 2/1  1a</v>
      </c>
      <c r="K181" s="61"/>
      <c r="L181" s="2"/>
      <c r="M181" s="2"/>
      <c r="N181" s="226"/>
    </row>
    <row r="182" spans="1:15" x14ac:dyDescent="0.25">
      <c r="A182">
        <f t="shared" si="6"/>
        <v>178</v>
      </c>
      <c r="B182" s="212" t="s">
        <v>1001</v>
      </c>
      <c r="C182" s="65" t="str">
        <f t="shared" si="7"/>
        <v>33</v>
      </c>
      <c r="D182" s="2" t="s">
        <v>1358</v>
      </c>
      <c r="E182" s="69"/>
      <c r="F182" s="2"/>
      <c r="G182" s="2"/>
      <c r="H182" s="14" t="str" cm="1">
        <f t="array" ref="H182">INDEX(Cable_L!$B$3:$B$80,MATCH(1,COUNTIFS(C182,Cable_L!$A$3:$A$80,$D182,Cable_L!$C$3:$C$80),0))</f>
        <v>1a</v>
      </c>
      <c r="I182" s="14"/>
      <c r="J182" s="225" t="str">
        <f t="shared" si="8"/>
        <v>33 - J12 - 4/3  1a</v>
      </c>
      <c r="K182" s="61"/>
      <c r="L182" s="2"/>
      <c r="M182" s="2"/>
      <c r="N182" s="226"/>
    </row>
    <row r="183" spans="1:15" x14ac:dyDescent="0.25">
      <c r="A183">
        <f t="shared" si="6"/>
        <v>179</v>
      </c>
      <c r="B183" s="212" t="s">
        <v>1000</v>
      </c>
      <c r="C183" s="65" t="str">
        <f t="shared" si="7"/>
        <v>33</v>
      </c>
      <c r="D183" s="2" t="s">
        <v>1358</v>
      </c>
      <c r="E183" s="69"/>
      <c r="F183" s="2"/>
      <c r="G183" s="2"/>
      <c r="H183" s="14" t="str" cm="1">
        <f t="array" ref="H183">INDEX(Cable_L!$B$3:$B$80,MATCH(1,COUNTIFS(C183,Cable_L!$A$3:$A$80,$D183,Cable_L!$C$3:$C$80),0))</f>
        <v>1a</v>
      </c>
      <c r="I183" s="14"/>
      <c r="J183" s="225" t="str">
        <f t="shared" si="8"/>
        <v>33 - J12 - 6/5  1a</v>
      </c>
      <c r="K183" s="61"/>
      <c r="L183" s="2"/>
      <c r="M183" s="2"/>
      <c r="N183" s="226"/>
    </row>
    <row r="184" spans="1:15" x14ac:dyDescent="0.25">
      <c r="A184">
        <f t="shared" si="6"/>
        <v>180</v>
      </c>
      <c r="B184" s="212" t="s">
        <v>999</v>
      </c>
      <c r="C184" s="65" t="str">
        <f t="shared" si="7"/>
        <v>33</v>
      </c>
      <c r="D184" s="2" t="s">
        <v>1358</v>
      </c>
      <c r="E184" s="69"/>
      <c r="F184" s="2"/>
      <c r="G184" s="84"/>
      <c r="H184" s="14" t="str" cm="1">
        <f t="array" ref="H184">INDEX(Cable_L!$B$3:$B$80,MATCH(1,COUNTIFS(C184,Cable_L!$A$3:$A$80,$D184,Cable_L!$C$3:$C$80),0))</f>
        <v>1a</v>
      </c>
      <c r="I184" s="14"/>
      <c r="J184" s="225" t="str">
        <f t="shared" si="8"/>
        <v>33 - J12 - 8/7  1a</v>
      </c>
      <c r="K184" s="61"/>
      <c r="L184" s="2"/>
      <c r="M184" s="2"/>
      <c r="N184" s="226"/>
    </row>
    <row r="185" spans="1:15" x14ac:dyDescent="0.25">
      <c r="A185">
        <f t="shared" si="6"/>
        <v>181</v>
      </c>
      <c r="B185" s="212" t="s">
        <v>1006</v>
      </c>
      <c r="C185" s="65" t="str">
        <f t="shared" si="7"/>
        <v>33</v>
      </c>
      <c r="D185" s="2" t="s">
        <v>1358</v>
      </c>
      <c r="E185" s="69"/>
      <c r="F185" s="2"/>
      <c r="G185" s="2"/>
      <c r="H185" s="14" t="str" cm="1">
        <f t="array" ref="H185">INDEX(Cable_L!$B$3:$B$80,MATCH(1,COUNTIFS(C185,Cable_L!$A$3:$A$80,$D185,Cable_L!$C$3:$C$80),0))</f>
        <v>1a</v>
      </c>
      <c r="I185" s="14"/>
      <c r="J185" s="225" t="str">
        <f t="shared" si="8"/>
        <v>33 - J13 - 2/1  1a</v>
      </c>
      <c r="K185" s="61"/>
      <c r="L185" s="2"/>
      <c r="M185" s="2"/>
      <c r="N185" s="226"/>
    </row>
    <row r="186" spans="1:15" x14ac:dyDescent="0.25">
      <c r="A186">
        <f t="shared" si="6"/>
        <v>182</v>
      </c>
      <c r="B186" s="214" t="s">
        <v>1005</v>
      </c>
      <c r="C186" s="65" t="str">
        <f t="shared" si="7"/>
        <v>33</v>
      </c>
      <c r="D186" s="2" t="s">
        <v>1358</v>
      </c>
      <c r="E186" s="69"/>
      <c r="F186" s="2"/>
      <c r="G186" s="2"/>
      <c r="H186" s="14" t="str" cm="1">
        <f t="array" ref="H186">INDEX(Cable_L!$B$3:$B$80,MATCH(1,COUNTIFS(C186,Cable_L!$A$3:$A$80,$D186,Cable_L!$C$3:$C$80),0))</f>
        <v>1a</v>
      </c>
      <c r="I186" s="14"/>
      <c r="J186" s="225" t="str">
        <f t="shared" si="8"/>
        <v>33 - J13 - 4/3  1a</v>
      </c>
      <c r="K186" s="61"/>
      <c r="L186" s="2"/>
      <c r="M186" s="2"/>
      <c r="N186" s="226"/>
    </row>
    <row r="187" spans="1:15" x14ac:dyDescent="0.25">
      <c r="A187">
        <f t="shared" si="6"/>
        <v>183</v>
      </c>
      <c r="B187" s="211" t="s">
        <v>1004</v>
      </c>
      <c r="C187" s="65" t="str">
        <f t="shared" si="7"/>
        <v>33</v>
      </c>
      <c r="D187" s="2" t="s">
        <v>1358</v>
      </c>
      <c r="E187" s="69"/>
      <c r="F187" s="2"/>
      <c r="G187" s="2"/>
      <c r="H187" s="14" t="str" cm="1">
        <f t="array" ref="H187">INDEX(Cable_L!$B$3:$B$80,MATCH(1,COUNTIFS(C187,Cable_L!$A$3:$A$80,$D187,Cable_L!$C$3:$C$80),0))</f>
        <v>1a</v>
      </c>
      <c r="I187" s="14"/>
      <c r="J187" s="225" t="str">
        <f t="shared" si="8"/>
        <v>33 - J13 - 6/5  1a</v>
      </c>
      <c r="K187" s="61"/>
      <c r="L187" s="2"/>
      <c r="M187" s="2"/>
      <c r="N187" s="226"/>
    </row>
    <row r="188" spans="1:15" x14ac:dyDescent="0.25">
      <c r="A188">
        <f t="shared" si="6"/>
        <v>184</v>
      </c>
      <c r="B188" s="212" t="s">
        <v>1003</v>
      </c>
      <c r="C188" s="65" t="str">
        <f t="shared" si="7"/>
        <v>33</v>
      </c>
      <c r="D188" s="2" t="s">
        <v>1358</v>
      </c>
      <c r="E188" s="69"/>
      <c r="F188" s="2"/>
      <c r="G188" s="2"/>
      <c r="H188" s="14" t="str" cm="1">
        <f t="array" ref="H188">INDEX(Cable_L!$B$3:$B$80,MATCH(1,COUNTIFS(C188,Cable_L!$A$3:$A$80,$D188,Cable_L!$C$3:$C$80),0))</f>
        <v>1a</v>
      </c>
      <c r="I188" s="14"/>
      <c r="J188" s="225" t="str">
        <f t="shared" si="8"/>
        <v>33 - J13 - 8/7  1a</v>
      </c>
      <c r="K188" s="61"/>
      <c r="L188" s="2"/>
      <c r="M188" s="2"/>
      <c r="N188" s="226"/>
    </row>
    <row r="189" spans="1:15" x14ac:dyDescent="0.25">
      <c r="A189">
        <f t="shared" si="6"/>
        <v>185</v>
      </c>
      <c r="B189" s="216" t="s">
        <v>1480</v>
      </c>
      <c r="C189" s="65" t="str">
        <f t="shared" si="7"/>
        <v>34</v>
      </c>
      <c r="D189" s="2" t="s">
        <v>1358</v>
      </c>
      <c r="E189" s="69"/>
      <c r="F189" s="2"/>
      <c r="G189" s="2"/>
      <c r="H189" s="14" t="str" cm="1">
        <f t="array" ref="H189">INDEX(Cable_L!$B$3:$B$80,MATCH(1,COUNTIFS(C189,Cable_L!$A$3:$A$80,$D189,Cable_L!$C$3:$C$80),0))</f>
        <v>1a</v>
      </c>
      <c r="I189" s="14"/>
      <c r="J189" s="225" t="str">
        <f t="shared" si="8"/>
        <v>34 - J12 - 4/3  1a</v>
      </c>
      <c r="K189" s="61"/>
      <c r="L189" s="2"/>
      <c r="M189" s="2"/>
      <c r="N189" s="226"/>
    </row>
    <row r="190" spans="1:15" x14ac:dyDescent="0.25">
      <c r="A190">
        <f t="shared" ref="A190:A253" si="9">A189+1</f>
        <v>186</v>
      </c>
      <c r="B190" s="216" t="s">
        <v>1479</v>
      </c>
      <c r="C190" s="65" t="str">
        <f t="shared" si="7"/>
        <v>34</v>
      </c>
      <c r="D190" s="2" t="s">
        <v>1358</v>
      </c>
      <c r="E190" s="69"/>
      <c r="F190" s="2"/>
      <c r="G190" s="2"/>
      <c r="H190" s="14" t="str" cm="1">
        <f t="array" ref="H190">INDEX(Cable_L!$B$3:$B$80,MATCH(1,COUNTIFS(C190,Cable_L!$A$3:$A$80,$D190,Cable_L!$C$3:$C$80),0))</f>
        <v>1a</v>
      </c>
      <c r="I190" s="14"/>
      <c r="J190" s="225" t="str">
        <f t="shared" si="8"/>
        <v>34 - J12 - 6/5  1a</v>
      </c>
      <c r="K190" s="61"/>
      <c r="L190" s="2"/>
      <c r="M190" s="2"/>
      <c r="N190" s="226"/>
    </row>
    <row r="191" spans="1:15" x14ac:dyDescent="0.25">
      <c r="A191">
        <f t="shared" si="9"/>
        <v>187</v>
      </c>
      <c r="B191" s="212" t="s">
        <v>1513</v>
      </c>
      <c r="C191" s="65" t="str">
        <f t="shared" si="7"/>
        <v>34</v>
      </c>
      <c r="D191" s="14" t="s">
        <v>1358</v>
      </c>
      <c r="E191" s="70"/>
      <c r="H191" s="14" t="str" cm="1">
        <f t="array" ref="H191">INDEX(Cable_L!$B$3:$B$80,MATCH(1,COUNTIFS(C191,Cable_L!$A$3:$A$80,$D191,Cable_L!$C$3:$C$80),0))</f>
        <v>1a</v>
      </c>
      <c r="I191" s="14"/>
      <c r="J191" s="225" t="str">
        <f t="shared" si="8"/>
        <v>34 - J13 - 2/1  1a</v>
      </c>
      <c r="K191" s="198"/>
      <c r="N191" s="226"/>
      <c r="O191" t="s">
        <v>1514</v>
      </c>
    </row>
    <row r="192" spans="1:15" x14ac:dyDescent="0.25">
      <c r="A192">
        <f t="shared" si="9"/>
        <v>188</v>
      </c>
      <c r="B192" s="216" t="s">
        <v>1482</v>
      </c>
      <c r="C192" s="65" t="str">
        <f t="shared" si="7"/>
        <v>34</v>
      </c>
      <c r="D192" s="2" t="s">
        <v>1358</v>
      </c>
      <c r="E192" s="69"/>
      <c r="F192" s="2"/>
      <c r="G192" s="2"/>
      <c r="H192" s="14" t="str" cm="1">
        <f t="array" ref="H192">INDEX(Cable_L!$B$3:$B$80,MATCH(1,COUNTIFS(C192,Cable_L!$A$3:$A$80,$D192,Cable_L!$C$3:$C$80),0))</f>
        <v>1a</v>
      </c>
      <c r="I192" s="14"/>
      <c r="J192" s="225" t="str">
        <f t="shared" si="8"/>
        <v>34 - J13 - 4/3  1a</v>
      </c>
      <c r="K192" s="61"/>
      <c r="L192" s="2"/>
      <c r="M192" s="2"/>
      <c r="N192" s="226"/>
    </row>
    <row r="193" spans="1:14" x14ac:dyDescent="0.25">
      <c r="A193">
        <f t="shared" si="9"/>
        <v>189</v>
      </c>
      <c r="B193" s="217" t="s">
        <v>1481</v>
      </c>
      <c r="C193" s="65" t="str">
        <f t="shared" si="7"/>
        <v>34</v>
      </c>
      <c r="D193" s="2" t="s">
        <v>1358</v>
      </c>
      <c r="E193" s="69"/>
      <c r="F193" s="2"/>
      <c r="G193" s="2"/>
      <c r="H193" s="14" t="str" cm="1">
        <f t="array" ref="H193">INDEX(Cable_L!$B$3:$B$80,MATCH(1,COUNTIFS(C193,Cable_L!$A$3:$A$80,$D193,Cable_L!$C$3:$C$80),0))</f>
        <v>1a</v>
      </c>
      <c r="I193" s="14"/>
      <c r="J193" s="225" t="str">
        <f t="shared" si="8"/>
        <v>34 - J13 - 6/5  1a</v>
      </c>
      <c r="K193" s="61"/>
      <c r="L193" s="2"/>
      <c r="M193" s="2"/>
      <c r="N193" s="226"/>
    </row>
    <row r="194" spans="1:14" x14ac:dyDescent="0.25">
      <c r="A194">
        <f t="shared" si="9"/>
        <v>190</v>
      </c>
      <c r="B194" s="219" t="s">
        <v>1478</v>
      </c>
      <c r="C194" s="65" t="str">
        <f t="shared" si="7"/>
        <v>34</v>
      </c>
      <c r="D194" s="2" t="s">
        <v>1358</v>
      </c>
      <c r="E194" s="69"/>
      <c r="F194" s="2"/>
      <c r="G194" s="84"/>
      <c r="H194" s="14" t="str" cm="1">
        <f t="array" ref="H194">INDEX(Cable_L!$B$3:$B$80,MATCH(1,COUNTIFS(C194,Cable_L!$A$3:$A$80,$D194,Cable_L!$C$3:$C$80),0))</f>
        <v>1a</v>
      </c>
      <c r="I194" s="14"/>
      <c r="J194" s="225" t="str">
        <f t="shared" si="8"/>
        <v>34 - J13 - 8/7  1a</v>
      </c>
      <c r="K194" s="61"/>
      <c r="L194" s="2"/>
      <c r="M194" s="2"/>
      <c r="N194" s="226"/>
    </row>
    <row r="195" spans="1:14" x14ac:dyDescent="0.25">
      <c r="A195">
        <f t="shared" si="9"/>
        <v>191</v>
      </c>
      <c r="B195" s="216" t="s">
        <v>1484</v>
      </c>
      <c r="C195" s="65" t="str">
        <f t="shared" si="7"/>
        <v>35</v>
      </c>
      <c r="D195" s="2" t="s">
        <v>1358</v>
      </c>
      <c r="E195" s="69"/>
      <c r="F195" s="2"/>
      <c r="G195" s="69"/>
      <c r="H195" s="14" t="str" cm="1">
        <f t="array" ref="H195">INDEX(Cable_L!$B$3:$B$80,MATCH(1,COUNTIFS(C195,Cable_L!$A$3:$A$80,$D195,Cable_L!$C$3:$C$80),0))</f>
        <v>3a</v>
      </c>
      <c r="I195" s="14"/>
      <c r="J195" s="225" t="str">
        <f t="shared" si="8"/>
        <v>35 - J12 - 6/5  3a</v>
      </c>
      <c r="K195" s="61"/>
      <c r="L195" s="2"/>
      <c r="M195" s="61"/>
      <c r="N195" s="226"/>
    </row>
    <row r="196" spans="1:14" x14ac:dyDescent="0.25">
      <c r="A196">
        <f t="shared" si="9"/>
        <v>192</v>
      </c>
      <c r="B196" s="216" t="s">
        <v>1486</v>
      </c>
      <c r="C196" s="65" t="str">
        <f t="shared" si="7"/>
        <v>35</v>
      </c>
      <c r="D196" s="2" t="s">
        <v>1358</v>
      </c>
      <c r="E196" s="69"/>
      <c r="F196" s="2"/>
      <c r="G196" s="69"/>
      <c r="H196" s="14" t="str" cm="1">
        <f t="array" ref="H196">INDEX(Cable_L!$B$3:$B$80,MATCH(1,COUNTIFS(C196,Cable_L!$A$3:$A$80,$D196,Cable_L!$C$3:$C$80),0))</f>
        <v>3a</v>
      </c>
      <c r="I196" s="14"/>
      <c r="J196" s="225" t="str">
        <f t="shared" si="8"/>
        <v>35 - J13 - 2/1  3a</v>
      </c>
      <c r="K196" s="61"/>
      <c r="L196" s="2"/>
      <c r="M196" s="61"/>
      <c r="N196" s="226"/>
    </row>
    <row r="197" spans="1:14" x14ac:dyDescent="0.25">
      <c r="A197">
        <f t="shared" si="9"/>
        <v>193</v>
      </c>
      <c r="B197" s="216" t="s">
        <v>1487</v>
      </c>
      <c r="C197" s="65" t="str">
        <f t="shared" ref="C197:C260" si="10">IF(LEFT(B197,3)="2.5", MID(B197,7,2),LEFT(B197,2))</f>
        <v>35</v>
      </c>
      <c r="D197" s="2" t="s">
        <v>1358</v>
      </c>
      <c r="E197" s="61"/>
      <c r="F197" s="2"/>
      <c r="G197" s="61"/>
      <c r="H197" s="14" t="str" cm="1">
        <f t="array" ref="H197">INDEX(Cable_L!$B$3:$B$80,MATCH(1,COUNTIFS(C197,Cable_L!$A$3:$A$80,$D197,Cable_L!$C$3:$C$80),0))</f>
        <v>3a</v>
      </c>
      <c r="I197" s="14"/>
      <c r="J197" s="225" t="str">
        <f t="shared" ref="J197:J260" si="11">_xlfn.CONCAT(B197,"  ",H197)</f>
        <v>35 - J13 - 4/3  3a</v>
      </c>
      <c r="K197" s="61"/>
      <c r="L197" s="2"/>
      <c r="M197" s="61"/>
      <c r="N197" s="226"/>
    </row>
    <row r="198" spans="1:14" x14ac:dyDescent="0.25">
      <c r="A198">
        <f t="shared" si="9"/>
        <v>194</v>
      </c>
      <c r="B198" s="218" t="s">
        <v>1485</v>
      </c>
      <c r="C198" s="65" t="str">
        <f t="shared" si="10"/>
        <v>35</v>
      </c>
      <c r="D198" s="2" t="s">
        <v>1358</v>
      </c>
      <c r="E198" s="61"/>
      <c r="F198" s="2"/>
      <c r="G198" s="61"/>
      <c r="H198" s="14" t="str" cm="1">
        <f t="array" ref="H198">INDEX(Cable_L!$B$3:$B$80,MATCH(1,COUNTIFS(C198,Cable_L!$A$3:$A$80,$D198,Cable_L!$C$3:$C$80),0))</f>
        <v>3a</v>
      </c>
      <c r="I198" s="14"/>
      <c r="J198" s="225" t="str">
        <f t="shared" si="11"/>
        <v>35 - J13 - 6/5  3a</v>
      </c>
      <c r="K198" s="61"/>
      <c r="L198" s="2"/>
      <c r="M198" s="61"/>
      <c r="N198" s="226"/>
    </row>
    <row r="199" spans="1:14" x14ac:dyDescent="0.25">
      <c r="A199">
        <f t="shared" si="9"/>
        <v>195</v>
      </c>
      <c r="B199" s="216" t="s">
        <v>1483</v>
      </c>
      <c r="C199" s="65" t="str">
        <f t="shared" si="10"/>
        <v>35</v>
      </c>
      <c r="D199" s="2" t="s">
        <v>1358</v>
      </c>
      <c r="E199" s="69"/>
      <c r="F199" s="2"/>
      <c r="G199" s="61"/>
      <c r="H199" s="14" t="str" cm="1">
        <f t="array" ref="H199">INDEX(Cable_L!$B$3:$B$80,MATCH(1,COUNTIFS(C199,Cable_L!$A$3:$A$80,$D199,Cable_L!$C$3:$C$80),0))</f>
        <v>3a</v>
      </c>
      <c r="I199" s="14"/>
      <c r="J199" s="225" t="str">
        <f t="shared" si="11"/>
        <v>35 - J13 - 8/7  3a</v>
      </c>
      <c r="K199" s="61"/>
      <c r="L199" s="2"/>
      <c r="M199" s="61"/>
      <c r="N199" s="226"/>
    </row>
    <row r="200" spans="1:14" x14ac:dyDescent="0.25">
      <c r="A200">
        <f t="shared" si="9"/>
        <v>196</v>
      </c>
      <c r="B200" s="216" t="s">
        <v>1489</v>
      </c>
      <c r="C200" s="65" t="str">
        <f t="shared" si="10"/>
        <v>36</v>
      </c>
      <c r="D200" s="2" t="s">
        <v>1358</v>
      </c>
      <c r="E200" s="69"/>
      <c r="F200" s="2"/>
      <c r="G200" s="61"/>
      <c r="H200" s="14" t="str" cm="1">
        <f t="array" ref="H200">INDEX(Cable_L!$B$3:$B$80,MATCH(1,COUNTIFS(C200,Cable_L!$A$3:$A$80,$D200,Cable_L!$C$3:$C$80),0))</f>
        <v>3a</v>
      </c>
      <c r="I200" s="14"/>
      <c r="J200" s="225" t="str">
        <f t="shared" si="11"/>
        <v>36 - J12 - 6/5  3a</v>
      </c>
      <c r="K200" s="61"/>
      <c r="L200" s="2"/>
      <c r="M200" s="61"/>
      <c r="N200" s="226"/>
    </row>
    <row r="201" spans="1:14" x14ac:dyDescent="0.25">
      <c r="A201">
        <f t="shared" si="9"/>
        <v>197</v>
      </c>
      <c r="B201" s="216" t="s">
        <v>1491</v>
      </c>
      <c r="C201" s="65" t="str">
        <f t="shared" si="10"/>
        <v>36</v>
      </c>
      <c r="D201" s="2" t="s">
        <v>1358</v>
      </c>
      <c r="E201" s="69"/>
      <c r="F201" s="2"/>
      <c r="G201" s="69"/>
      <c r="H201" s="14" t="str" cm="1">
        <f t="array" ref="H201">INDEX(Cable_L!$B$3:$B$80,MATCH(1,COUNTIFS(C201,Cable_L!$A$3:$A$80,$D201,Cable_L!$C$3:$C$80),0))</f>
        <v>3a</v>
      </c>
      <c r="I201" s="14"/>
      <c r="J201" s="225" t="str">
        <f t="shared" si="11"/>
        <v>36 - J13 - 2/1  3a</v>
      </c>
      <c r="K201" s="61"/>
      <c r="L201" s="2"/>
      <c r="M201" s="61"/>
      <c r="N201" s="226"/>
    </row>
    <row r="202" spans="1:14" x14ac:dyDescent="0.25">
      <c r="A202">
        <f t="shared" si="9"/>
        <v>198</v>
      </c>
      <c r="B202" s="217" t="s">
        <v>1492</v>
      </c>
      <c r="C202" s="65" t="str">
        <f t="shared" si="10"/>
        <v>36</v>
      </c>
      <c r="D202" s="2" t="s">
        <v>1358</v>
      </c>
      <c r="E202" s="61"/>
      <c r="F202" s="2"/>
      <c r="G202" s="61"/>
      <c r="H202" s="14" t="str" cm="1">
        <f t="array" ref="H202">INDEX(Cable_L!$B$3:$B$80,MATCH(1,COUNTIFS(C202,Cable_L!$A$3:$A$80,$D202,Cable_L!$C$3:$C$80),0))</f>
        <v>3a</v>
      </c>
      <c r="I202" s="14"/>
      <c r="J202" s="225" t="str">
        <f t="shared" si="11"/>
        <v>36 - J13 - 4/3  3a</v>
      </c>
      <c r="K202" s="61"/>
      <c r="L202" s="2"/>
      <c r="M202" s="61"/>
      <c r="N202" s="226"/>
    </row>
    <row r="203" spans="1:14" x14ac:dyDescent="0.25">
      <c r="A203">
        <f t="shared" si="9"/>
        <v>199</v>
      </c>
      <c r="B203" s="219" t="s">
        <v>1490</v>
      </c>
      <c r="C203" s="65" t="str">
        <f t="shared" si="10"/>
        <v>36</v>
      </c>
      <c r="D203" s="2" t="s">
        <v>1358</v>
      </c>
      <c r="E203" s="86"/>
      <c r="F203" s="2"/>
      <c r="G203" s="2"/>
      <c r="H203" s="14" t="str" cm="1">
        <f t="array" ref="H203">INDEX(Cable_L!$B$3:$B$80,MATCH(1,COUNTIFS(C203,Cable_L!$A$3:$A$80,$D203,Cable_L!$C$3:$C$80),0))</f>
        <v>3a</v>
      </c>
      <c r="I203" s="14"/>
      <c r="J203" s="225" t="str">
        <f t="shared" si="11"/>
        <v>36 - J13 - 6/5  3a</v>
      </c>
      <c r="K203" s="61"/>
      <c r="L203" s="2"/>
      <c r="M203" s="2"/>
      <c r="N203" s="226"/>
    </row>
    <row r="204" spans="1:14" x14ac:dyDescent="0.25">
      <c r="A204">
        <f t="shared" si="9"/>
        <v>200</v>
      </c>
      <c r="B204" s="216" t="s">
        <v>1488</v>
      </c>
      <c r="C204" s="65" t="str">
        <f t="shared" si="10"/>
        <v>36</v>
      </c>
      <c r="D204" s="2" t="s">
        <v>1358</v>
      </c>
      <c r="E204" s="86"/>
      <c r="F204" s="2"/>
      <c r="G204" s="61"/>
      <c r="H204" s="14" t="str" cm="1">
        <f t="array" ref="H204">INDEX(Cable_L!$B$3:$B$80,MATCH(1,COUNTIFS(C204,Cable_L!$A$3:$A$80,$D204,Cable_L!$C$3:$C$80),0))</f>
        <v>3a</v>
      </c>
      <c r="I204" s="14"/>
      <c r="J204" s="225" t="str">
        <f t="shared" si="11"/>
        <v>36 - J13 - 8/7  3a</v>
      </c>
      <c r="K204" s="61"/>
      <c r="L204" s="2"/>
      <c r="M204" s="61"/>
      <c r="N204" s="226"/>
    </row>
    <row r="205" spans="1:14" x14ac:dyDescent="0.25">
      <c r="A205">
        <f t="shared" si="9"/>
        <v>201</v>
      </c>
      <c r="B205" s="212" t="s">
        <v>678</v>
      </c>
      <c r="C205" s="65" t="str">
        <f t="shared" si="10"/>
        <v>37</v>
      </c>
      <c r="D205" s="2" t="s">
        <v>1379</v>
      </c>
      <c r="E205" s="82"/>
      <c r="F205" s="2"/>
      <c r="G205" s="2"/>
      <c r="H205" s="14" t="str" cm="1">
        <f t="array" ref="H205">INDEX(Cable_L!$B$3:$B$80,MATCH(1,COUNTIFS(C205,Cable_L!$A$3:$A$80,$D205,Cable_L!$C$3:$C$80),0))</f>
        <v>3d</v>
      </c>
      <c r="I205" s="14"/>
      <c r="J205" s="225" t="str">
        <f t="shared" si="11"/>
        <v>37 - J12 - 2/1  3d</v>
      </c>
      <c r="K205" s="194"/>
      <c r="L205" s="2"/>
      <c r="M205" s="2"/>
      <c r="N205" s="226"/>
    </row>
    <row r="206" spans="1:14" x14ac:dyDescent="0.25">
      <c r="A206">
        <f t="shared" si="9"/>
        <v>202</v>
      </c>
      <c r="B206" s="212" t="s">
        <v>677</v>
      </c>
      <c r="C206" s="65" t="str">
        <f t="shared" si="10"/>
        <v>37</v>
      </c>
      <c r="D206" s="2" t="s">
        <v>1379</v>
      </c>
      <c r="E206" s="194"/>
      <c r="F206" s="2"/>
      <c r="G206" s="68"/>
      <c r="H206" s="14" t="str" cm="1">
        <f t="array" ref="H206">INDEX(Cable_L!$B$3:$B$80,MATCH(1,COUNTIFS(C206,Cable_L!$A$3:$A$80,$D206,Cable_L!$C$3:$C$80),0))</f>
        <v>3d</v>
      </c>
      <c r="I206" s="14"/>
      <c r="J206" s="225" t="str">
        <f t="shared" si="11"/>
        <v>37 - J12 - 4/3  3d</v>
      </c>
      <c r="K206" s="194"/>
      <c r="L206" s="2"/>
      <c r="M206" s="68"/>
      <c r="N206" s="226"/>
    </row>
    <row r="207" spans="1:14" x14ac:dyDescent="0.25">
      <c r="A207">
        <f t="shared" si="9"/>
        <v>203</v>
      </c>
      <c r="B207" s="150" t="s">
        <v>676</v>
      </c>
      <c r="C207" s="65" t="str">
        <f t="shared" si="10"/>
        <v>37</v>
      </c>
      <c r="D207" s="2" t="s">
        <v>1357</v>
      </c>
      <c r="E207" s="68"/>
      <c r="F207" s="2"/>
      <c r="G207" s="194"/>
      <c r="H207" s="14" t="str" cm="1">
        <f t="array" ref="H207">INDEX(Cable_L!$B$3:$B$80,MATCH(1,COUNTIFS(C207,Cable_L!$A$3:$A$80,$D207,Cable_L!$C$3:$C$80),0))</f>
        <v>3c</v>
      </c>
      <c r="I207" s="14"/>
      <c r="J207" s="225" t="str">
        <f t="shared" si="11"/>
        <v>37 - J12 - 6/5  3c</v>
      </c>
      <c r="K207" s="68"/>
      <c r="L207" s="2"/>
      <c r="M207" s="194"/>
      <c r="N207" s="226"/>
    </row>
    <row r="208" spans="1:14" x14ac:dyDescent="0.25">
      <c r="A208">
        <f t="shared" si="9"/>
        <v>204</v>
      </c>
      <c r="B208" s="212" t="s">
        <v>675</v>
      </c>
      <c r="C208" s="65" t="str">
        <f t="shared" si="10"/>
        <v>37</v>
      </c>
      <c r="D208" s="2" t="s">
        <v>1357</v>
      </c>
      <c r="E208" s="81"/>
      <c r="F208" s="2"/>
      <c r="G208" s="194"/>
      <c r="H208" s="14" t="str" cm="1">
        <f t="array" ref="H208">INDEX(Cable_L!$B$3:$B$80,MATCH(1,COUNTIFS(C208,Cable_L!$A$3:$A$80,$D208,Cable_L!$C$3:$C$80),0))</f>
        <v>3c</v>
      </c>
      <c r="I208" s="14"/>
      <c r="J208" s="225" t="str">
        <f t="shared" si="11"/>
        <v>37 - J12 - 8/7  3c</v>
      </c>
      <c r="K208" s="68"/>
      <c r="L208" s="2"/>
      <c r="M208" s="194"/>
      <c r="N208" s="226"/>
    </row>
    <row r="209" spans="1:14" x14ac:dyDescent="0.25">
      <c r="A209">
        <f t="shared" si="9"/>
        <v>205</v>
      </c>
      <c r="B209" s="212" t="s">
        <v>681</v>
      </c>
      <c r="C209" s="65" t="str">
        <f t="shared" si="10"/>
        <v>37</v>
      </c>
      <c r="D209" s="2" t="s">
        <v>1357</v>
      </c>
      <c r="E209" s="81"/>
      <c r="F209" s="2"/>
      <c r="G209" s="194"/>
      <c r="H209" s="14" t="str" cm="1">
        <f t="array" ref="H209">INDEX(Cable_L!$B$3:$B$80,MATCH(1,COUNTIFS(C209,Cable_L!$A$3:$A$80,$D209,Cable_L!$C$3:$C$80),0))</f>
        <v>3c</v>
      </c>
      <c r="I209" s="14"/>
      <c r="J209" s="225" t="str">
        <f t="shared" si="11"/>
        <v>37 - J13 - 4/3  3c</v>
      </c>
      <c r="K209" s="68"/>
      <c r="L209" s="2"/>
      <c r="M209" s="194"/>
      <c r="N209" s="226"/>
    </row>
    <row r="210" spans="1:14" x14ac:dyDescent="0.25">
      <c r="A210">
        <f t="shared" si="9"/>
        <v>206</v>
      </c>
      <c r="B210" s="212" t="s">
        <v>680</v>
      </c>
      <c r="C210" s="65" t="str">
        <f t="shared" si="10"/>
        <v>37</v>
      </c>
      <c r="D210" s="2" t="s">
        <v>1357</v>
      </c>
      <c r="E210" s="80"/>
      <c r="F210" s="2"/>
      <c r="G210" s="194"/>
      <c r="H210" s="14" t="str" cm="1">
        <f t="array" ref="H210">INDEX(Cable_L!$B$3:$B$80,MATCH(1,COUNTIFS(C210,Cable_L!$A$3:$A$80,$D210,Cable_L!$C$3:$C$80),0))</f>
        <v>3c</v>
      </c>
      <c r="I210" s="14"/>
      <c r="J210" s="225" t="str">
        <f t="shared" si="11"/>
        <v>37 - J13 - 6/5  3c</v>
      </c>
      <c r="K210" s="68"/>
      <c r="L210" s="2"/>
      <c r="M210" s="194"/>
      <c r="N210" s="226"/>
    </row>
    <row r="211" spans="1:14" x14ac:dyDescent="0.25">
      <c r="A211">
        <f t="shared" si="9"/>
        <v>207</v>
      </c>
      <c r="B211" s="214" t="s">
        <v>679</v>
      </c>
      <c r="C211" s="65" t="str">
        <f t="shared" si="10"/>
        <v>37</v>
      </c>
      <c r="D211" s="2" t="s">
        <v>1357</v>
      </c>
      <c r="E211" s="68"/>
      <c r="F211" s="2"/>
      <c r="G211" s="194"/>
      <c r="H211" s="14" t="str" cm="1">
        <f t="array" ref="H211">INDEX(Cable_L!$B$3:$B$80,MATCH(1,COUNTIFS(C211,Cable_L!$A$3:$A$80,$D211,Cable_L!$C$3:$C$80),0))</f>
        <v>3c</v>
      </c>
      <c r="I211" s="14"/>
      <c r="J211" s="225" t="str">
        <f t="shared" si="11"/>
        <v>37 - J13 - 8/7  3c</v>
      </c>
      <c r="K211" s="68"/>
      <c r="L211" s="2"/>
      <c r="M211" s="194"/>
      <c r="N211" s="226"/>
    </row>
    <row r="212" spans="1:14" x14ac:dyDescent="0.25">
      <c r="A212">
        <f t="shared" si="9"/>
        <v>208</v>
      </c>
      <c r="B212" s="211" t="s">
        <v>685</v>
      </c>
      <c r="C212" s="65" t="str">
        <f t="shared" si="10"/>
        <v>38</v>
      </c>
      <c r="D212" s="2" t="s">
        <v>1379</v>
      </c>
      <c r="E212" s="79"/>
      <c r="F212" s="2"/>
      <c r="G212" s="81"/>
      <c r="H212" s="14" t="str" cm="1">
        <f t="array" ref="H212">INDEX(Cable_L!$B$3:$B$80,MATCH(1,COUNTIFS(C212,Cable_L!$A$3:$A$80,$D212,Cable_L!$C$3:$C$80),0))</f>
        <v>3d</v>
      </c>
      <c r="I212" s="14"/>
      <c r="J212" s="225" t="str">
        <f t="shared" si="11"/>
        <v>38 - J12 - 2/1  3d</v>
      </c>
      <c r="K212" s="194"/>
      <c r="L212" s="2"/>
      <c r="M212" s="68"/>
      <c r="N212" s="226"/>
    </row>
    <row r="213" spans="1:14" x14ac:dyDescent="0.25">
      <c r="A213">
        <f t="shared" si="9"/>
        <v>209</v>
      </c>
      <c r="B213" s="212" t="s">
        <v>684</v>
      </c>
      <c r="C213" s="65" t="str">
        <f t="shared" si="10"/>
        <v>38</v>
      </c>
      <c r="D213" s="2" t="s">
        <v>1379</v>
      </c>
      <c r="E213" s="79"/>
      <c r="F213" s="2"/>
      <c r="G213" s="80"/>
      <c r="H213" s="14" t="str" cm="1">
        <f t="array" ref="H213">INDEX(Cable_L!$B$3:$B$80,MATCH(1,COUNTIFS(C213,Cable_L!$A$3:$A$80,$D213,Cable_L!$C$3:$C$80),0))</f>
        <v>3d</v>
      </c>
      <c r="I213" s="14"/>
      <c r="J213" s="225" t="str">
        <f t="shared" si="11"/>
        <v>38 - J12 - 4/3  3d</v>
      </c>
      <c r="K213" s="194"/>
      <c r="L213" s="2"/>
      <c r="M213" s="68"/>
      <c r="N213" s="226"/>
    </row>
    <row r="214" spans="1:14" x14ac:dyDescent="0.25">
      <c r="A214">
        <f t="shared" si="9"/>
        <v>210</v>
      </c>
      <c r="B214" s="212" t="s">
        <v>683</v>
      </c>
      <c r="C214" s="65" t="str">
        <f t="shared" si="10"/>
        <v>38</v>
      </c>
      <c r="D214" s="2" t="s">
        <v>1357</v>
      </c>
      <c r="E214" s="68"/>
      <c r="F214" s="2"/>
      <c r="G214" s="194"/>
      <c r="H214" s="14" t="str" cm="1">
        <f t="array" ref="H214">INDEX(Cable_L!$B$3:$B$80,MATCH(1,COUNTIFS(C214,Cable_L!$A$3:$A$80,$D214,Cable_L!$C$3:$C$80),0))</f>
        <v>3c</v>
      </c>
      <c r="I214" s="14"/>
      <c r="J214" s="225" t="str">
        <f t="shared" si="11"/>
        <v>38 - J12 - 6/5  3c</v>
      </c>
      <c r="K214" s="68"/>
      <c r="L214" s="2"/>
      <c r="M214" s="194"/>
      <c r="N214" s="226"/>
    </row>
    <row r="215" spans="1:14" x14ac:dyDescent="0.25">
      <c r="A215">
        <f t="shared" si="9"/>
        <v>211</v>
      </c>
      <c r="B215" s="212" t="s">
        <v>682</v>
      </c>
      <c r="C215" s="65" t="str">
        <f t="shared" si="10"/>
        <v>38</v>
      </c>
      <c r="D215" s="2" t="s">
        <v>1357</v>
      </c>
      <c r="E215" s="68"/>
      <c r="F215" s="2"/>
      <c r="G215" s="194"/>
      <c r="H215" s="14" t="str" cm="1">
        <f t="array" ref="H215">INDEX(Cable_L!$B$3:$B$80,MATCH(1,COUNTIFS(C215,Cable_L!$A$3:$A$80,$D215,Cable_L!$C$3:$C$80),0))</f>
        <v>3c</v>
      </c>
      <c r="I215" s="14"/>
      <c r="J215" s="225" t="str">
        <f t="shared" si="11"/>
        <v>38 - J12 - 8/7  3c</v>
      </c>
      <c r="K215" s="68"/>
      <c r="L215" s="2"/>
      <c r="M215" s="194"/>
      <c r="N215" s="226"/>
    </row>
    <row r="216" spans="1:14" x14ac:dyDescent="0.25">
      <c r="A216">
        <f t="shared" si="9"/>
        <v>212</v>
      </c>
      <c r="B216" s="150" t="s">
        <v>688</v>
      </c>
      <c r="C216" s="65" t="str">
        <f t="shared" si="10"/>
        <v>38</v>
      </c>
      <c r="D216" s="2" t="s">
        <v>1379</v>
      </c>
      <c r="E216" s="194"/>
      <c r="F216" s="2"/>
      <c r="G216" s="68"/>
      <c r="H216" s="14" t="str" cm="1">
        <f t="array" ref="H216">INDEX(Cable_L!$B$3:$B$80,MATCH(1,COUNTIFS(C216,Cable_L!$A$3:$A$80,$D216,Cable_L!$C$3:$C$80),0))</f>
        <v>3d</v>
      </c>
      <c r="I216" s="14"/>
      <c r="J216" s="225" t="str">
        <f t="shared" si="11"/>
        <v>38 - J13 - 4/3  3d</v>
      </c>
      <c r="K216" s="194"/>
      <c r="L216" s="2"/>
      <c r="M216" s="68"/>
      <c r="N216" s="226"/>
    </row>
    <row r="217" spans="1:14" x14ac:dyDescent="0.25">
      <c r="A217">
        <f t="shared" si="9"/>
        <v>213</v>
      </c>
      <c r="B217" s="212" t="s">
        <v>687</v>
      </c>
      <c r="C217" s="65" t="str">
        <f t="shared" si="10"/>
        <v>38</v>
      </c>
      <c r="D217" s="2" t="s">
        <v>1357</v>
      </c>
      <c r="E217" s="81"/>
      <c r="F217" s="2"/>
      <c r="G217" s="194"/>
      <c r="H217" s="14" t="str" cm="1">
        <f t="array" ref="H217">INDEX(Cable_L!$B$3:$B$80,MATCH(1,COUNTIFS(C217,Cable_L!$A$3:$A$80,$D217,Cable_L!$C$3:$C$80),0))</f>
        <v>3c</v>
      </c>
      <c r="I217" s="14"/>
      <c r="J217" s="225" t="str">
        <f t="shared" si="11"/>
        <v>38 - J13 - 6/5  3c</v>
      </c>
      <c r="K217" s="68"/>
      <c r="L217" s="2"/>
      <c r="M217" s="194"/>
      <c r="N217" s="226"/>
    </row>
    <row r="218" spans="1:14" x14ac:dyDescent="0.25">
      <c r="A218">
        <f t="shared" si="9"/>
        <v>214</v>
      </c>
      <c r="B218" s="212" t="s">
        <v>686</v>
      </c>
      <c r="C218" s="65" t="str">
        <f t="shared" si="10"/>
        <v>38</v>
      </c>
      <c r="D218" s="2" t="s">
        <v>1357</v>
      </c>
      <c r="E218" s="81"/>
      <c r="F218" s="2"/>
      <c r="G218" s="194"/>
      <c r="H218" s="14" t="str" cm="1">
        <f t="array" ref="H218">INDEX(Cable_L!$B$3:$B$80,MATCH(1,COUNTIFS(C218,Cable_L!$A$3:$A$80,$D218,Cable_L!$C$3:$C$80),0))</f>
        <v>3c</v>
      </c>
      <c r="I218" s="14"/>
      <c r="J218" s="225" t="str">
        <f t="shared" si="11"/>
        <v>38 - J13 - 8/7  3c</v>
      </c>
      <c r="K218" s="68"/>
      <c r="L218" s="2"/>
      <c r="M218" s="194"/>
      <c r="N218" s="226"/>
    </row>
    <row r="219" spans="1:14" x14ac:dyDescent="0.25">
      <c r="A219">
        <f t="shared" si="9"/>
        <v>215</v>
      </c>
      <c r="B219" s="212" t="s">
        <v>692</v>
      </c>
      <c r="C219" s="65" t="str">
        <f t="shared" si="10"/>
        <v>39</v>
      </c>
      <c r="D219" s="2" t="s">
        <v>1379</v>
      </c>
      <c r="E219" s="82"/>
      <c r="F219" s="2"/>
      <c r="G219" s="84"/>
      <c r="H219" s="14" t="str" cm="1">
        <f t="array" ref="H219">INDEX(Cable_L!$B$3:$B$80,MATCH(1,COUNTIFS(C219,Cable_L!$A$3:$A$80,$D219,Cable_L!$C$3:$C$80),0))</f>
        <v>4b</v>
      </c>
      <c r="I219" s="14"/>
      <c r="J219" s="225" t="str">
        <f t="shared" si="11"/>
        <v>39 - J12 - 2/1  4b</v>
      </c>
      <c r="K219" s="194"/>
      <c r="L219" s="2"/>
      <c r="M219" s="2"/>
      <c r="N219" s="226"/>
    </row>
    <row r="220" spans="1:14" x14ac:dyDescent="0.25">
      <c r="A220">
        <f t="shared" si="9"/>
        <v>216</v>
      </c>
      <c r="B220" s="214" t="s">
        <v>691</v>
      </c>
      <c r="C220" s="65" t="str">
        <f t="shared" si="10"/>
        <v>39</v>
      </c>
      <c r="D220" s="2" t="s">
        <v>1379</v>
      </c>
      <c r="E220" s="194"/>
      <c r="F220" s="2"/>
      <c r="G220" s="2"/>
      <c r="H220" s="14" t="str" cm="1">
        <f t="array" ref="H220">INDEX(Cable_L!$B$3:$B$80,MATCH(1,COUNTIFS(C220,Cable_L!$A$3:$A$80,$D220,Cable_L!$C$3:$C$80),0))</f>
        <v>4b</v>
      </c>
      <c r="I220" s="14"/>
      <c r="J220" s="225" t="str">
        <f t="shared" si="11"/>
        <v>39 - J12 - 4/3  4b</v>
      </c>
      <c r="K220" s="194"/>
      <c r="L220" s="2"/>
      <c r="M220" s="2"/>
      <c r="N220" s="226"/>
    </row>
    <row r="221" spans="1:14" x14ac:dyDescent="0.25">
      <c r="A221">
        <f t="shared" si="9"/>
        <v>217</v>
      </c>
      <c r="B221" s="211" t="s">
        <v>690</v>
      </c>
      <c r="C221" s="65" t="str">
        <f t="shared" si="10"/>
        <v>39</v>
      </c>
      <c r="D221" s="2" t="s">
        <v>1379</v>
      </c>
      <c r="E221" s="82"/>
      <c r="F221" s="2"/>
      <c r="G221" s="2"/>
      <c r="H221" s="14" t="str" cm="1">
        <f t="array" ref="H221">INDEX(Cable_L!$B$3:$B$80,MATCH(1,COUNTIFS(C221,Cable_L!$A$3:$A$80,$D221,Cable_L!$C$3:$C$80),0))</f>
        <v>4b</v>
      </c>
      <c r="I221" s="14"/>
      <c r="J221" s="225" t="str">
        <f t="shared" si="11"/>
        <v>39 - J12 - 6/5  4b</v>
      </c>
      <c r="K221" s="194"/>
      <c r="L221" s="2"/>
      <c r="M221" s="2"/>
      <c r="N221" s="226"/>
    </row>
    <row r="222" spans="1:14" x14ac:dyDescent="0.25">
      <c r="A222">
        <f t="shared" si="9"/>
        <v>218</v>
      </c>
      <c r="B222" s="212" t="s">
        <v>689</v>
      </c>
      <c r="C222" s="65" t="str">
        <f t="shared" si="10"/>
        <v>39</v>
      </c>
      <c r="D222" s="2" t="s">
        <v>1379</v>
      </c>
      <c r="E222" s="82"/>
      <c r="F222" s="2"/>
      <c r="G222" s="84"/>
      <c r="H222" s="14" t="str" cm="1">
        <f t="array" ref="H222">INDEX(Cable_L!$B$3:$B$80,MATCH(1,COUNTIFS(C222,Cable_L!$A$3:$A$80,$D222,Cable_L!$C$3:$C$80),0))</f>
        <v>4b</v>
      </c>
      <c r="I222" s="14"/>
      <c r="J222" s="225" t="str">
        <f t="shared" si="11"/>
        <v>39 - J12 - 8/7  4b</v>
      </c>
      <c r="K222" s="194"/>
      <c r="L222" s="2"/>
      <c r="M222" s="2"/>
      <c r="N222" s="226"/>
    </row>
    <row r="223" spans="1:14" x14ac:dyDescent="0.25">
      <c r="A223">
        <f t="shared" si="9"/>
        <v>219</v>
      </c>
      <c r="B223" s="212" t="s">
        <v>696</v>
      </c>
      <c r="C223" s="65" t="str">
        <f t="shared" si="10"/>
        <v>39</v>
      </c>
      <c r="D223" s="2" t="s">
        <v>1379</v>
      </c>
      <c r="E223" s="82"/>
      <c r="F223" s="2"/>
      <c r="G223" s="2"/>
      <c r="H223" s="14" t="str" cm="1">
        <f t="array" ref="H223">INDEX(Cable_L!$B$3:$B$80,MATCH(1,COUNTIFS(C223,Cable_L!$A$3:$A$80,$D223,Cable_L!$C$3:$C$80),0))</f>
        <v>4b</v>
      </c>
      <c r="I223" s="14"/>
      <c r="J223" s="225" t="str">
        <f t="shared" si="11"/>
        <v>39 - J13 - 2/1  4b</v>
      </c>
      <c r="K223" s="194"/>
      <c r="L223" s="2"/>
      <c r="M223" s="2"/>
      <c r="N223" s="226"/>
    </row>
    <row r="224" spans="1:14" x14ac:dyDescent="0.25">
      <c r="A224">
        <f t="shared" si="9"/>
        <v>220</v>
      </c>
      <c r="B224" s="212" t="s">
        <v>695</v>
      </c>
      <c r="C224" s="65" t="str">
        <f t="shared" si="10"/>
        <v>39</v>
      </c>
      <c r="D224" s="2" t="s">
        <v>1379</v>
      </c>
      <c r="E224" s="194"/>
      <c r="F224" s="2"/>
      <c r="G224" s="2"/>
      <c r="H224" s="14" t="str" cm="1">
        <f t="array" ref="H224">INDEX(Cable_L!$B$3:$B$80,MATCH(1,COUNTIFS(C224,Cable_L!$A$3:$A$80,$D224,Cable_L!$C$3:$C$80),0))</f>
        <v>4b</v>
      </c>
      <c r="I224" s="14"/>
      <c r="J224" s="225" t="str">
        <f t="shared" si="11"/>
        <v>39 - J13 - 4/3  4b</v>
      </c>
      <c r="K224" s="194"/>
      <c r="L224" s="2"/>
      <c r="M224" s="2"/>
      <c r="N224" s="226"/>
    </row>
    <row r="225" spans="1:14" x14ac:dyDescent="0.25">
      <c r="A225">
        <f t="shared" si="9"/>
        <v>221</v>
      </c>
      <c r="B225" s="150" t="s">
        <v>694</v>
      </c>
      <c r="C225" s="65" t="str">
        <f t="shared" si="10"/>
        <v>39</v>
      </c>
      <c r="D225" s="2" t="s">
        <v>1379</v>
      </c>
      <c r="E225" s="194"/>
      <c r="F225" s="2"/>
      <c r="G225" s="2"/>
      <c r="H225" s="14" t="str" cm="1">
        <f t="array" ref="H225">INDEX(Cable_L!$B$3:$B$80,MATCH(1,COUNTIFS(C225,Cable_L!$A$3:$A$80,$D225,Cable_L!$C$3:$C$80),0))</f>
        <v>4b</v>
      </c>
      <c r="I225" s="14"/>
      <c r="J225" s="225" t="str">
        <f t="shared" si="11"/>
        <v>39 - J13 - 6/5  4b</v>
      </c>
      <c r="K225" s="194"/>
      <c r="L225" s="2"/>
      <c r="M225" s="2"/>
      <c r="N225" s="226"/>
    </row>
    <row r="226" spans="1:14" x14ac:dyDescent="0.25">
      <c r="A226">
        <f t="shared" si="9"/>
        <v>222</v>
      </c>
      <c r="B226" s="212" t="s">
        <v>693</v>
      </c>
      <c r="C226" s="65" t="str">
        <f t="shared" si="10"/>
        <v>39</v>
      </c>
      <c r="D226" s="2" t="s">
        <v>1379</v>
      </c>
      <c r="E226" s="79"/>
      <c r="F226" s="2"/>
      <c r="G226" s="2"/>
      <c r="H226" s="14" t="str" cm="1">
        <f t="array" ref="H226">INDEX(Cable_L!$B$3:$B$80,MATCH(1,COUNTIFS(C226,Cable_L!$A$3:$A$80,$D226,Cable_L!$C$3:$C$80),0))</f>
        <v>4b</v>
      </c>
      <c r="I226" s="14"/>
      <c r="J226" s="225" t="str">
        <f t="shared" si="11"/>
        <v>39 - J13 - 8/7  4b</v>
      </c>
      <c r="K226" s="194"/>
      <c r="L226" s="2"/>
      <c r="M226" s="2"/>
      <c r="N226" s="226"/>
    </row>
    <row r="227" spans="1:14" x14ac:dyDescent="0.25">
      <c r="A227">
        <f t="shared" si="9"/>
        <v>223</v>
      </c>
      <c r="B227" s="206" t="s">
        <v>462</v>
      </c>
      <c r="C227" s="65" t="str">
        <f t="shared" si="10"/>
        <v xml:space="preserve">4 </v>
      </c>
      <c r="D227" s="2" t="s">
        <v>1359</v>
      </c>
      <c r="E227" s="98"/>
      <c r="F227" s="2"/>
      <c r="G227" s="2"/>
      <c r="H227" s="14" t="str" cm="1">
        <f t="array" ref="H227">INDEX(Cable_L!$B$3:$B$80,MATCH(1,COUNTIFS(C227,Cable_L!$A$3:$A$80,$D227,Cable_L!$C$3:$C$80),0))</f>
        <v>2a</v>
      </c>
      <c r="I227" s="14"/>
      <c r="J227" s="225" t="str">
        <f t="shared" si="11"/>
        <v>4 - J12 - 2/1  2a</v>
      </c>
      <c r="K227" s="190"/>
      <c r="L227" s="2"/>
      <c r="M227" s="2"/>
      <c r="N227" s="226"/>
    </row>
    <row r="228" spans="1:14" x14ac:dyDescent="0.25">
      <c r="A228">
        <f t="shared" si="9"/>
        <v>224</v>
      </c>
      <c r="B228" s="206" t="s">
        <v>461</v>
      </c>
      <c r="C228" s="65" t="str">
        <f t="shared" si="10"/>
        <v xml:space="preserve">4 </v>
      </c>
      <c r="D228" s="2" t="s">
        <v>1359</v>
      </c>
      <c r="E228" s="98"/>
      <c r="F228" s="2"/>
      <c r="G228" s="2"/>
      <c r="H228" s="14" t="str" cm="1">
        <f t="array" ref="H228">INDEX(Cable_L!$B$3:$B$80,MATCH(1,COUNTIFS(C228,Cable_L!$A$3:$A$80,$D228,Cable_L!$C$3:$C$80),0))</f>
        <v>2a</v>
      </c>
      <c r="I228" s="14"/>
      <c r="J228" s="225" t="str">
        <f t="shared" si="11"/>
        <v>4 - J12 - 4/3  2a</v>
      </c>
      <c r="K228" s="190"/>
      <c r="L228" s="2"/>
      <c r="M228" s="2"/>
      <c r="N228" s="226"/>
    </row>
    <row r="229" spans="1:14" x14ac:dyDescent="0.25">
      <c r="A229">
        <f t="shared" si="9"/>
        <v>225</v>
      </c>
      <c r="B229" s="209" t="s">
        <v>460</v>
      </c>
      <c r="C229" s="65" t="str">
        <f t="shared" si="10"/>
        <v xml:space="preserve">4 </v>
      </c>
      <c r="D229" s="2" t="s">
        <v>1359</v>
      </c>
      <c r="E229" s="96"/>
      <c r="F229" s="2"/>
      <c r="G229" s="2"/>
      <c r="H229" s="14" t="str" cm="1">
        <f t="array" ref="H229">INDEX(Cable_L!$B$3:$B$80,MATCH(1,COUNTIFS(C229,Cable_L!$A$3:$A$80,$D229,Cable_L!$C$3:$C$80),0))</f>
        <v>2a</v>
      </c>
      <c r="I229" s="14"/>
      <c r="J229" s="225" t="str">
        <f t="shared" si="11"/>
        <v>4 - J12 - 6/5  2a</v>
      </c>
      <c r="K229" s="190"/>
      <c r="L229" s="2"/>
      <c r="M229" s="2"/>
      <c r="N229" s="226"/>
    </row>
    <row r="230" spans="1:14" x14ac:dyDescent="0.25">
      <c r="A230">
        <f t="shared" si="9"/>
        <v>226</v>
      </c>
      <c r="B230" s="205" t="s">
        <v>459</v>
      </c>
      <c r="C230" s="65" t="str">
        <f t="shared" si="10"/>
        <v xml:space="preserve">4 </v>
      </c>
      <c r="D230" s="2" t="s">
        <v>1359</v>
      </c>
      <c r="E230" s="98"/>
      <c r="F230" s="2"/>
      <c r="G230" s="191"/>
      <c r="H230" s="14" t="str" cm="1">
        <f t="array" ref="H230">INDEX(Cable_L!$B$3:$B$80,MATCH(1,COUNTIFS(C230,Cable_L!$A$3:$A$80,$D230,Cable_L!$C$3:$C$80),0))</f>
        <v>2a</v>
      </c>
      <c r="I230" s="14"/>
      <c r="J230" s="225" t="str">
        <f t="shared" si="11"/>
        <v>4 - J12 - 8/7  2a</v>
      </c>
      <c r="K230" s="190"/>
      <c r="L230" s="2"/>
      <c r="M230" s="2"/>
      <c r="N230" s="226"/>
    </row>
    <row r="231" spans="1:14" x14ac:dyDescent="0.25">
      <c r="A231">
        <f t="shared" si="9"/>
        <v>227</v>
      </c>
      <c r="B231" s="206" t="s">
        <v>464</v>
      </c>
      <c r="C231" s="65" t="str">
        <f t="shared" si="10"/>
        <v xml:space="preserve">4 </v>
      </c>
      <c r="D231" s="2" t="s">
        <v>1359</v>
      </c>
      <c r="E231" s="98"/>
      <c r="F231" s="2"/>
      <c r="G231" s="84"/>
      <c r="H231" s="14" t="str" cm="1">
        <f t="array" ref="H231">INDEX(Cable_L!$B$3:$B$80,MATCH(1,COUNTIFS(C231,Cable_L!$A$3:$A$80,$D231,Cable_L!$C$3:$C$80),0))</f>
        <v>2a</v>
      </c>
      <c r="I231" s="14"/>
      <c r="J231" s="225" t="str">
        <f t="shared" si="11"/>
        <v>4 - J13 - 4/3  2a</v>
      </c>
      <c r="K231" s="190"/>
      <c r="L231" s="2"/>
      <c r="M231" s="2"/>
      <c r="N231" s="226"/>
    </row>
    <row r="232" spans="1:14" x14ac:dyDescent="0.25">
      <c r="A232">
        <f t="shared" si="9"/>
        <v>228</v>
      </c>
      <c r="B232" s="153" t="s">
        <v>463</v>
      </c>
      <c r="C232" s="65" t="str">
        <f t="shared" si="10"/>
        <v xml:space="preserve">4 </v>
      </c>
      <c r="D232" s="2" t="s">
        <v>1359</v>
      </c>
      <c r="E232" s="96"/>
      <c r="F232" s="2"/>
      <c r="G232" s="2"/>
      <c r="H232" s="14" t="str" cm="1">
        <f t="array" ref="H232">INDEX(Cable_L!$B$3:$B$80,MATCH(1,COUNTIFS(C232,Cable_L!$A$3:$A$80,$D232,Cable_L!$C$3:$C$80),0))</f>
        <v>2a</v>
      </c>
      <c r="I232" s="14"/>
      <c r="J232" s="225" t="str">
        <f t="shared" si="11"/>
        <v>4 - J13 - 8/7  2a</v>
      </c>
      <c r="K232" s="190"/>
      <c r="L232" s="2"/>
      <c r="M232" s="2"/>
      <c r="N232" s="226"/>
    </row>
    <row r="233" spans="1:14" x14ac:dyDescent="0.25">
      <c r="A233">
        <f t="shared" si="9"/>
        <v>229</v>
      </c>
      <c r="B233" s="211" t="s">
        <v>700</v>
      </c>
      <c r="C233" s="65" t="str">
        <f t="shared" si="10"/>
        <v>40</v>
      </c>
      <c r="D233" s="2" t="s">
        <v>1379</v>
      </c>
      <c r="E233" s="79"/>
      <c r="F233" s="2"/>
      <c r="G233" s="2"/>
      <c r="H233" s="14" t="str" cm="1">
        <f t="array" ref="H233">INDEX(Cable_L!$B$3:$B$80,MATCH(1,COUNTIFS(C233,Cable_L!$A$3:$A$80,$D233,Cable_L!$C$3:$C$80),0))</f>
        <v>4b</v>
      </c>
      <c r="I233" s="14"/>
      <c r="J233" s="225" t="str">
        <f t="shared" si="11"/>
        <v>40 - J12 - 2/1  4b</v>
      </c>
      <c r="K233" s="194"/>
      <c r="L233" s="2"/>
      <c r="M233" s="2"/>
      <c r="N233" s="226"/>
    </row>
    <row r="234" spans="1:14" x14ac:dyDescent="0.25">
      <c r="A234">
        <f t="shared" si="9"/>
        <v>230</v>
      </c>
      <c r="B234" s="212" t="s">
        <v>699</v>
      </c>
      <c r="C234" s="65" t="str">
        <f t="shared" si="10"/>
        <v>40</v>
      </c>
      <c r="D234" s="2" t="s">
        <v>1379</v>
      </c>
      <c r="E234" s="194"/>
      <c r="F234" s="2"/>
      <c r="G234" s="2"/>
      <c r="H234" s="14" t="str" cm="1">
        <f t="array" ref="H234">INDEX(Cable_L!$B$3:$B$80,MATCH(1,COUNTIFS(C234,Cable_L!$A$3:$A$80,$D234,Cable_L!$C$3:$C$80),0))</f>
        <v>4b</v>
      </c>
      <c r="I234" s="14"/>
      <c r="J234" s="225" t="str">
        <f t="shared" si="11"/>
        <v>40 - J12 - 4/3  4b</v>
      </c>
      <c r="K234" s="194"/>
      <c r="L234" s="2"/>
      <c r="M234" s="2"/>
      <c r="N234" s="226"/>
    </row>
    <row r="235" spans="1:14" x14ac:dyDescent="0.25">
      <c r="A235">
        <f t="shared" si="9"/>
        <v>231</v>
      </c>
      <c r="B235" s="212" t="s">
        <v>698</v>
      </c>
      <c r="C235" s="65" t="str">
        <f t="shared" si="10"/>
        <v>40</v>
      </c>
      <c r="D235" s="2" t="s">
        <v>1379</v>
      </c>
      <c r="E235" s="79"/>
      <c r="F235" s="2"/>
      <c r="H235" s="14" t="str" cm="1">
        <f t="array" ref="H235">INDEX(Cable_L!$B$3:$B$80,MATCH(1,COUNTIFS(C235,Cable_L!$A$3:$A$80,$D235,Cable_L!$C$3:$C$80),0))</f>
        <v>4b</v>
      </c>
      <c r="I235" s="14"/>
      <c r="J235" s="225" t="str">
        <f t="shared" si="11"/>
        <v>40 - J12 - 6/5  4b</v>
      </c>
      <c r="K235" s="194"/>
      <c r="L235" s="2"/>
      <c r="N235" s="226"/>
    </row>
    <row r="236" spans="1:14" x14ac:dyDescent="0.25">
      <c r="A236">
        <f t="shared" si="9"/>
        <v>232</v>
      </c>
      <c r="B236" s="212" t="s">
        <v>697</v>
      </c>
      <c r="C236" s="65" t="str">
        <f t="shared" si="10"/>
        <v>40</v>
      </c>
      <c r="D236" s="2" t="s">
        <v>1379</v>
      </c>
      <c r="E236" s="79"/>
      <c r="F236" s="2"/>
      <c r="G236" s="2"/>
      <c r="H236" s="14" t="str" cm="1">
        <f t="array" ref="H236">INDEX(Cable_L!$B$3:$B$80,MATCH(1,COUNTIFS(C236,Cable_L!$A$3:$A$80,$D236,Cable_L!$C$3:$C$80),0))</f>
        <v>4b</v>
      </c>
      <c r="I236" s="14"/>
      <c r="J236" s="225" t="str">
        <f t="shared" si="11"/>
        <v>40 - J12 - 8/7  4b</v>
      </c>
      <c r="K236" s="194"/>
      <c r="L236" s="2"/>
      <c r="M236" s="2"/>
      <c r="N236" s="226"/>
    </row>
    <row r="237" spans="1:14" x14ac:dyDescent="0.25">
      <c r="A237">
        <f t="shared" si="9"/>
        <v>233</v>
      </c>
      <c r="B237" s="214" t="s">
        <v>704</v>
      </c>
      <c r="C237" s="65" t="str">
        <f t="shared" si="10"/>
        <v>40</v>
      </c>
      <c r="D237" s="2" t="s">
        <v>1379</v>
      </c>
      <c r="E237" s="194"/>
      <c r="F237" s="2"/>
      <c r="G237" s="2"/>
      <c r="H237" s="14" t="str" cm="1">
        <f t="array" ref="H237">INDEX(Cable_L!$B$3:$B$80,MATCH(1,COUNTIFS(C237,Cable_L!$A$3:$A$80,$D237,Cable_L!$C$3:$C$80),0))</f>
        <v>4b</v>
      </c>
      <c r="I237" s="14"/>
      <c r="J237" s="225" t="str">
        <f t="shared" si="11"/>
        <v>40 - J13 - 2/1  4b</v>
      </c>
      <c r="K237" s="194"/>
      <c r="L237" s="2"/>
      <c r="M237" s="2"/>
      <c r="N237" s="226"/>
    </row>
    <row r="238" spans="1:14" x14ac:dyDescent="0.25">
      <c r="A238">
        <f t="shared" si="9"/>
        <v>234</v>
      </c>
      <c r="B238" s="211" t="s">
        <v>703</v>
      </c>
      <c r="C238" s="65" t="str">
        <f t="shared" si="10"/>
        <v>40</v>
      </c>
      <c r="D238" s="2" t="s">
        <v>1379</v>
      </c>
      <c r="E238" s="83"/>
      <c r="F238" s="2"/>
      <c r="G238" s="2"/>
      <c r="H238" s="14" t="str" cm="1">
        <f t="array" ref="H238">INDEX(Cable_L!$B$3:$B$80,MATCH(1,COUNTIFS(C238,Cable_L!$A$3:$A$80,$D238,Cable_L!$C$3:$C$80),0))</f>
        <v>4b</v>
      </c>
      <c r="I238" s="14"/>
      <c r="J238" s="225" t="str">
        <f t="shared" si="11"/>
        <v>40 - J13 - 4/3  4b</v>
      </c>
      <c r="K238" s="194"/>
      <c r="L238" s="2"/>
      <c r="M238" s="2"/>
      <c r="N238" s="226"/>
    </row>
    <row r="239" spans="1:14" x14ac:dyDescent="0.25">
      <c r="A239">
        <f t="shared" si="9"/>
        <v>235</v>
      </c>
      <c r="B239" s="212" t="s">
        <v>702</v>
      </c>
      <c r="C239" s="65" t="str">
        <f t="shared" si="10"/>
        <v>40</v>
      </c>
      <c r="D239" s="2" t="s">
        <v>1379</v>
      </c>
      <c r="E239" s="79"/>
      <c r="F239" s="2"/>
      <c r="G239" s="2"/>
      <c r="H239" s="14" t="str" cm="1">
        <f t="array" ref="H239">INDEX(Cable_L!$B$3:$B$80,MATCH(1,COUNTIFS(C239,Cable_L!$A$3:$A$80,$D239,Cable_L!$C$3:$C$80),0))</f>
        <v>4b</v>
      </c>
      <c r="I239" s="14"/>
      <c r="J239" s="225" t="str">
        <f t="shared" si="11"/>
        <v>40 - J13 - 6/5  4b</v>
      </c>
      <c r="K239" s="194"/>
      <c r="L239" s="2"/>
      <c r="M239" s="2"/>
      <c r="N239" s="226"/>
    </row>
    <row r="240" spans="1:14" x14ac:dyDescent="0.25">
      <c r="A240">
        <f t="shared" si="9"/>
        <v>236</v>
      </c>
      <c r="B240" s="212" t="s">
        <v>701</v>
      </c>
      <c r="C240" s="65" t="str">
        <f t="shared" si="10"/>
        <v>40</v>
      </c>
      <c r="D240" s="2" t="s">
        <v>1379</v>
      </c>
      <c r="E240" s="79"/>
      <c r="F240" s="2"/>
      <c r="H240" s="14" t="str" cm="1">
        <f t="array" ref="H240">INDEX(Cable_L!$B$3:$B$80,MATCH(1,COUNTIFS(C240,Cable_L!$A$3:$A$80,$D240,Cable_L!$C$3:$C$80),0))</f>
        <v>4b</v>
      </c>
      <c r="I240" s="14"/>
      <c r="J240" s="225" t="str">
        <f t="shared" si="11"/>
        <v>40 - J13 - 8/7  4b</v>
      </c>
      <c r="K240" s="194"/>
      <c r="L240" s="2"/>
      <c r="N240" s="226"/>
    </row>
    <row r="241" spans="1:14" x14ac:dyDescent="0.25">
      <c r="A241">
        <f t="shared" si="9"/>
        <v>237</v>
      </c>
      <c r="B241" s="212" t="s">
        <v>707</v>
      </c>
      <c r="C241" s="65" t="str">
        <f t="shared" si="10"/>
        <v>41</v>
      </c>
      <c r="D241" s="2" t="s">
        <v>1379</v>
      </c>
      <c r="E241" s="79"/>
      <c r="F241" s="2"/>
      <c r="G241" s="2"/>
      <c r="H241" s="14" t="str" cm="1">
        <f t="array" ref="H241">INDEX(Cable_L!$B$3:$B$80,MATCH(1,COUNTIFS(C241,Cable_L!$A$3:$A$80,$D241,Cable_L!$C$3:$C$80),0))</f>
        <v>4b</v>
      </c>
      <c r="I241" s="14"/>
      <c r="J241" s="225" t="str">
        <f t="shared" si="11"/>
        <v>41 - J12 - 2/1  4b</v>
      </c>
      <c r="K241" s="194"/>
      <c r="L241" s="2"/>
      <c r="M241" s="2"/>
      <c r="N241" s="226"/>
    </row>
    <row r="242" spans="1:14" x14ac:dyDescent="0.25">
      <c r="A242">
        <f t="shared" si="9"/>
        <v>238</v>
      </c>
      <c r="B242" s="212" t="s">
        <v>492</v>
      </c>
      <c r="C242" s="65" t="str">
        <f t="shared" si="10"/>
        <v>41</v>
      </c>
      <c r="D242" s="2" t="s">
        <v>1379</v>
      </c>
      <c r="E242" s="79"/>
      <c r="F242" s="2"/>
      <c r="G242" s="2"/>
      <c r="H242" s="14" t="str" cm="1">
        <f t="array" ref="H242">INDEX(Cable_L!$B$3:$B$80,MATCH(1,COUNTIFS(C242,Cable_L!$A$3:$A$80,$D242,Cable_L!$C$3:$C$80),0))</f>
        <v>4b</v>
      </c>
      <c r="I242" s="14"/>
      <c r="J242" s="225" t="str">
        <f t="shared" si="11"/>
        <v>41 - J12 - 4/3  4b</v>
      </c>
      <c r="K242" s="194"/>
      <c r="L242" s="2"/>
      <c r="M242" s="2"/>
      <c r="N242" s="226"/>
    </row>
    <row r="243" spans="1:14" x14ac:dyDescent="0.25">
      <c r="A243">
        <f t="shared" si="9"/>
        <v>239</v>
      </c>
      <c r="B243" s="212" t="s">
        <v>706</v>
      </c>
      <c r="C243" s="65" t="str">
        <f t="shared" si="10"/>
        <v>41</v>
      </c>
      <c r="D243" s="2" t="s">
        <v>1379</v>
      </c>
      <c r="E243" s="79"/>
      <c r="F243" s="2"/>
      <c r="G243" s="2"/>
      <c r="H243" s="14" t="str" cm="1">
        <f t="array" ref="H243">INDEX(Cable_L!$B$3:$B$80,MATCH(1,COUNTIFS(C243,Cable_L!$A$3:$A$80,$D243,Cable_L!$C$3:$C$80),0))</f>
        <v>4b</v>
      </c>
      <c r="I243" s="14"/>
      <c r="J243" s="225" t="str">
        <f t="shared" si="11"/>
        <v>41 - J12 - 6/5  4b</v>
      </c>
      <c r="K243" s="194"/>
      <c r="L243" s="2"/>
      <c r="M243" s="2"/>
      <c r="N243" s="226"/>
    </row>
    <row r="244" spans="1:14" x14ac:dyDescent="0.25">
      <c r="A244">
        <f t="shared" si="9"/>
        <v>240</v>
      </c>
      <c r="B244" s="150" t="s">
        <v>705</v>
      </c>
      <c r="C244" s="65" t="str">
        <f t="shared" si="10"/>
        <v>41</v>
      </c>
      <c r="D244" s="2" t="s">
        <v>1379</v>
      </c>
      <c r="E244" s="194"/>
      <c r="F244" s="2"/>
      <c r="G244" s="2"/>
      <c r="H244" s="14" t="str" cm="1">
        <f t="array" ref="H244">INDEX(Cable_L!$B$3:$B$80,MATCH(1,COUNTIFS(C244,Cable_L!$A$3:$A$80,$D244,Cable_L!$C$3:$C$80),0))</f>
        <v>4b</v>
      </c>
      <c r="I244" s="14"/>
      <c r="J244" s="225" t="str">
        <f t="shared" si="11"/>
        <v>41 - J12 - 8/7  4b</v>
      </c>
      <c r="K244" s="194"/>
      <c r="L244" s="2"/>
      <c r="M244" s="2"/>
      <c r="N244" s="226"/>
    </row>
    <row r="245" spans="1:14" x14ac:dyDescent="0.25">
      <c r="A245">
        <f t="shared" si="9"/>
        <v>241</v>
      </c>
      <c r="B245" s="212" t="s">
        <v>711</v>
      </c>
      <c r="C245" s="65" t="str">
        <f t="shared" si="10"/>
        <v>41</v>
      </c>
      <c r="D245" s="2" t="s">
        <v>1379</v>
      </c>
      <c r="E245" s="79"/>
      <c r="F245" s="2"/>
      <c r="G245" s="2"/>
      <c r="H245" s="14" t="str" cm="1">
        <f t="array" ref="H245">INDEX(Cable_L!$B$3:$B$80,MATCH(1,COUNTIFS(C245,Cable_L!$A$3:$A$80,$D245,Cable_L!$C$3:$C$80),0))</f>
        <v>4b</v>
      </c>
      <c r="I245" s="14"/>
      <c r="J245" s="225" t="str">
        <f t="shared" si="11"/>
        <v>41 - J13 - 2/1  4b</v>
      </c>
      <c r="K245" s="194"/>
      <c r="L245" s="2"/>
      <c r="M245" s="2"/>
      <c r="N245" s="226"/>
    </row>
    <row r="246" spans="1:14" x14ac:dyDescent="0.25">
      <c r="A246">
        <f t="shared" si="9"/>
        <v>242</v>
      </c>
      <c r="B246" s="212" t="s">
        <v>710</v>
      </c>
      <c r="C246" s="65" t="str">
        <f t="shared" si="10"/>
        <v>41</v>
      </c>
      <c r="D246" s="2" t="s">
        <v>1379</v>
      </c>
      <c r="E246" s="79"/>
      <c r="F246" s="2"/>
      <c r="G246" s="2"/>
      <c r="H246" s="14" t="str" cm="1">
        <f t="array" ref="H246">INDEX(Cable_L!$B$3:$B$80,MATCH(1,COUNTIFS(C246,Cable_L!$A$3:$A$80,$D246,Cable_L!$C$3:$C$80),0))</f>
        <v>4b</v>
      </c>
      <c r="I246" s="14"/>
      <c r="J246" s="225" t="str">
        <f t="shared" si="11"/>
        <v>41 - J13 - 4/3  4b</v>
      </c>
      <c r="K246" s="194"/>
      <c r="L246" s="2"/>
      <c r="M246" s="2"/>
      <c r="N246" s="226"/>
    </row>
    <row r="247" spans="1:14" x14ac:dyDescent="0.25">
      <c r="A247">
        <f t="shared" si="9"/>
        <v>243</v>
      </c>
      <c r="B247" s="212" t="s">
        <v>709</v>
      </c>
      <c r="C247" s="65" t="str">
        <f t="shared" si="10"/>
        <v>41</v>
      </c>
      <c r="D247" s="2" t="s">
        <v>1379</v>
      </c>
      <c r="E247" s="79"/>
      <c r="F247" s="2"/>
      <c r="G247" s="2"/>
      <c r="H247" s="14" t="str" cm="1">
        <f t="array" ref="H247">INDEX(Cable_L!$B$3:$B$80,MATCH(1,COUNTIFS(C247,Cable_L!$A$3:$A$80,$D247,Cable_L!$C$3:$C$80),0))</f>
        <v>4b</v>
      </c>
      <c r="I247" s="14"/>
      <c r="J247" s="225" t="str">
        <f t="shared" si="11"/>
        <v>41 - J13 - 6/5  4b</v>
      </c>
      <c r="K247" s="194"/>
      <c r="L247" s="2"/>
      <c r="M247" s="2"/>
      <c r="N247" s="226"/>
    </row>
    <row r="248" spans="1:14" x14ac:dyDescent="0.25">
      <c r="A248">
        <f t="shared" si="9"/>
        <v>244</v>
      </c>
      <c r="B248" s="212" t="s">
        <v>708</v>
      </c>
      <c r="C248" s="65" t="str">
        <f t="shared" si="10"/>
        <v>41</v>
      </c>
      <c r="D248" s="2" t="s">
        <v>1379</v>
      </c>
      <c r="E248" s="79"/>
      <c r="F248" s="2"/>
      <c r="G248" s="2"/>
      <c r="H248" s="14" t="str" cm="1">
        <f t="array" ref="H248">INDEX(Cable_L!$B$3:$B$80,MATCH(1,COUNTIFS(C248,Cable_L!$A$3:$A$80,$D248,Cable_L!$C$3:$C$80),0))</f>
        <v>4b</v>
      </c>
      <c r="I248" s="14"/>
      <c r="J248" s="225" t="str">
        <f t="shared" si="11"/>
        <v>41 - J13 - 8/7  4b</v>
      </c>
      <c r="K248" s="194"/>
      <c r="L248" s="2"/>
      <c r="M248" s="2"/>
      <c r="N248" s="226"/>
    </row>
    <row r="249" spans="1:14" x14ac:dyDescent="0.25">
      <c r="A249">
        <f t="shared" si="9"/>
        <v>245</v>
      </c>
      <c r="B249" s="212" t="s">
        <v>715</v>
      </c>
      <c r="C249" s="65" t="str">
        <f t="shared" si="10"/>
        <v>42</v>
      </c>
      <c r="D249" s="2" t="s">
        <v>1379</v>
      </c>
      <c r="E249" s="79"/>
      <c r="F249" s="2"/>
      <c r="G249" s="2"/>
      <c r="H249" s="14" t="str" cm="1">
        <f t="array" ref="H249">INDEX(Cable_L!$B$3:$B$80,MATCH(1,COUNTIFS(C249,Cable_L!$A$3:$A$80,$D249,Cable_L!$C$3:$C$80),0))</f>
        <v>4b</v>
      </c>
      <c r="I249" s="14"/>
      <c r="J249" s="225" t="str">
        <f t="shared" si="11"/>
        <v>42 - J12 - 2/1  4b</v>
      </c>
      <c r="K249" s="194"/>
      <c r="L249" s="2"/>
      <c r="M249" s="2"/>
      <c r="N249" s="226"/>
    </row>
    <row r="250" spans="1:14" x14ac:dyDescent="0.25">
      <c r="A250">
        <f t="shared" si="9"/>
        <v>246</v>
      </c>
      <c r="B250" s="212" t="s">
        <v>714</v>
      </c>
      <c r="C250" s="65" t="str">
        <f t="shared" si="10"/>
        <v>42</v>
      </c>
      <c r="D250" s="2" t="s">
        <v>1379</v>
      </c>
      <c r="E250" s="79"/>
      <c r="F250" s="2"/>
      <c r="G250" s="2"/>
      <c r="H250" s="14" t="str" cm="1">
        <f t="array" ref="H250">INDEX(Cable_L!$B$3:$B$80,MATCH(1,COUNTIFS(C250,Cable_L!$A$3:$A$80,$D250,Cable_L!$C$3:$C$80),0))</f>
        <v>4b</v>
      </c>
      <c r="I250" s="14"/>
      <c r="J250" s="225" t="str">
        <f t="shared" si="11"/>
        <v>42 - J12 - 4/3  4b</v>
      </c>
      <c r="K250" s="194"/>
      <c r="L250" s="2"/>
      <c r="M250" s="2"/>
      <c r="N250" s="226"/>
    </row>
    <row r="251" spans="1:14" x14ac:dyDescent="0.25">
      <c r="A251">
        <f t="shared" si="9"/>
        <v>247</v>
      </c>
      <c r="B251" s="150" t="s">
        <v>713</v>
      </c>
      <c r="C251" s="65" t="str">
        <f t="shared" si="10"/>
        <v>42</v>
      </c>
      <c r="D251" s="2" t="s">
        <v>1379</v>
      </c>
      <c r="E251" s="194"/>
      <c r="F251" s="2"/>
      <c r="G251" s="2"/>
      <c r="H251" s="14" t="str" cm="1">
        <f t="array" ref="H251">INDEX(Cable_L!$B$3:$B$80,MATCH(1,COUNTIFS(C251,Cable_L!$A$3:$A$80,$D251,Cable_L!$C$3:$C$80),0))</f>
        <v>4b</v>
      </c>
      <c r="I251" s="14"/>
      <c r="J251" s="225" t="str">
        <f t="shared" si="11"/>
        <v>42 - J12 - 6/5  4b</v>
      </c>
      <c r="K251" s="194"/>
      <c r="L251" s="2"/>
      <c r="M251" s="2"/>
      <c r="N251" s="226"/>
    </row>
    <row r="252" spans="1:14" x14ac:dyDescent="0.25">
      <c r="A252">
        <f t="shared" si="9"/>
        <v>248</v>
      </c>
      <c r="B252" s="212" t="s">
        <v>712</v>
      </c>
      <c r="C252" s="65" t="str">
        <f t="shared" si="10"/>
        <v>42</v>
      </c>
      <c r="D252" s="2" t="s">
        <v>1379</v>
      </c>
      <c r="E252" s="82"/>
      <c r="F252" s="2"/>
      <c r="G252" s="191"/>
      <c r="H252" s="14" t="str" cm="1">
        <f t="array" ref="H252">INDEX(Cable_L!$B$3:$B$80,MATCH(1,COUNTIFS(C252,Cable_L!$A$3:$A$80,$D252,Cable_L!$C$3:$C$80),0))</f>
        <v>4b</v>
      </c>
      <c r="I252" s="14"/>
      <c r="J252" s="225" t="str">
        <f t="shared" si="11"/>
        <v>42 - J12 - 8/7  4b</v>
      </c>
      <c r="K252" s="194"/>
      <c r="L252" s="2"/>
      <c r="M252" s="2"/>
      <c r="N252" s="226"/>
    </row>
    <row r="253" spans="1:14" x14ac:dyDescent="0.25">
      <c r="A253">
        <f t="shared" si="9"/>
        <v>249</v>
      </c>
      <c r="B253" s="212" t="s">
        <v>719</v>
      </c>
      <c r="C253" s="65" t="str">
        <f t="shared" si="10"/>
        <v>42</v>
      </c>
      <c r="D253" s="2" t="s">
        <v>1379</v>
      </c>
      <c r="E253" s="79"/>
      <c r="F253" s="84"/>
      <c r="G253" s="84"/>
      <c r="H253" s="14" t="str" cm="1">
        <f t="array" ref="H253">INDEX(Cable_L!$B$3:$B$80,MATCH(1,COUNTIFS(C253,Cable_L!$A$3:$A$80,$D253,Cable_L!$C$3:$C$80),0))</f>
        <v>4b</v>
      </c>
      <c r="I253" s="14"/>
      <c r="J253" s="225" t="str">
        <f t="shared" si="11"/>
        <v>42 - J13 - 2/1  4b</v>
      </c>
      <c r="K253" s="194"/>
      <c r="L253" s="2"/>
      <c r="M253" s="2"/>
      <c r="N253" s="226"/>
    </row>
    <row r="254" spans="1:14" x14ac:dyDescent="0.25">
      <c r="A254">
        <f t="shared" ref="A254:A317" si="12">A253+1</f>
        <v>250</v>
      </c>
      <c r="B254" s="212" t="s">
        <v>718</v>
      </c>
      <c r="C254" s="65" t="str">
        <f t="shared" si="10"/>
        <v>42</v>
      </c>
      <c r="D254" s="2" t="s">
        <v>1379</v>
      </c>
      <c r="E254" s="194"/>
      <c r="F254" s="2"/>
      <c r="G254" s="2"/>
      <c r="H254" s="14" t="str" cm="1">
        <f t="array" ref="H254">INDEX(Cable_L!$B$3:$B$80,MATCH(1,COUNTIFS(C254,Cable_L!$A$3:$A$80,$D254,Cable_L!$C$3:$C$80),0))</f>
        <v>4b</v>
      </c>
      <c r="I254" s="14"/>
      <c r="J254" s="225" t="str">
        <f t="shared" si="11"/>
        <v>42 - J13 - 4/3  4b</v>
      </c>
      <c r="K254" s="194"/>
      <c r="L254" s="2"/>
      <c r="M254" s="2"/>
      <c r="N254" s="226"/>
    </row>
    <row r="255" spans="1:14" x14ac:dyDescent="0.25">
      <c r="A255">
        <f t="shared" si="12"/>
        <v>251</v>
      </c>
      <c r="B255" s="214" t="s">
        <v>717</v>
      </c>
      <c r="C255" s="65" t="str">
        <f t="shared" si="10"/>
        <v>42</v>
      </c>
      <c r="D255" s="2" t="s">
        <v>1379</v>
      </c>
      <c r="E255" s="194"/>
      <c r="F255" s="2"/>
      <c r="G255" s="2"/>
      <c r="H255" s="14" t="str" cm="1">
        <f t="array" ref="H255">INDEX(Cable_L!$B$3:$B$80,MATCH(1,COUNTIFS(C255,Cable_L!$A$3:$A$80,$D255,Cable_L!$C$3:$C$80),0))</f>
        <v>4b</v>
      </c>
      <c r="I255" s="14"/>
      <c r="J255" s="225" t="str">
        <f t="shared" si="11"/>
        <v>42 - J13 - 6/5  4b</v>
      </c>
      <c r="K255" s="194"/>
      <c r="L255" s="2"/>
      <c r="M255" s="2"/>
      <c r="N255" s="226"/>
    </row>
    <row r="256" spans="1:14" x14ac:dyDescent="0.25">
      <c r="A256">
        <f t="shared" si="12"/>
        <v>252</v>
      </c>
      <c r="B256" s="211" t="s">
        <v>716</v>
      </c>
      <c r="C256" s="65" t="str">
        <f t="shared" si="10"/>
        <v>42</v>
      </c>
      <c r="D256" s="2" t="s">
        <v>1379</v>
      </c>
      <c r="E256" s="79"/>
      <c r="F256" s="2"/>
      <c r="G256" s="2"/>
      <c r="H256" s="14" t="str" cm="1">
        <f t="array" ref="H256">INDEX(Cable_L!$B$3:$B$80,MATCH(1,COUNTIFS(C256,Cable_L!$A$3:$A$80,$D256,Cable_L!$C$3:$C$80),0))</f>
        <v>4b</v>
      </c>
      <c r="I256" s="14"/>
      <c r="J256" s="225" t="str">
        <f t="shared" si="11"/>
        <v>42 - J13 - 8/7  4b</v>
      </c>
      <c r="K256" s="194"/>
      <c r="L256" s="2"/>
      <c r="M256" s="2"/>
      <c r="N256" s="226"/>
    </row>
    <row r="257" spans="1:14" x14ac:dyDescent="0.25">
      <c r="A257">
        <f t="shared" si="12"/>
        <v>253</v>
      </c>
      <c r="B257" s="212" t="s">
        <v>721</v>
      </c>
      <c r="C257" s="65" t="str">
        <f t="shared" si="10"/>
        <v>43</v>
      </c>
      <c r="D257" s="2" t="s">
        <v>1379</v>
      </c>
      <c r="E257" s="194"/>
      <c r="F257" s="2"/>
      <c r="G257" s="2"/>
      <c r="H257" s="14" t="str" cm="1">
        <f t="array" ref="H257">INDEX(Cable_L!$B$3:$B$80,MATCH(1,COUNTIFS(C257,Cable_L!$A$3:$A$80,$D257,Cable_L!$C$3:$C$80),0))</f>
        <v>4b</v>
      </c>
      <c r="I257" s="14"/>
      <c r="J257" s="225" t="str">
        <f t="shared" si="11"/>
        <v>43 - J12 - 2/1  4b</v>
      </c>
      <c r="K257" s="194"/>
      <c r="L257" s="2"/>
      <c r="M257" s="2"/>
      <c r="N257" s="226"/>
    </row>
    <row r="258" spans="1:14" x14ac:dyDescent="0.25">
      <c r="A258">
        <f t="shared" si="12"/>
        <v>254</v>
      </c>
      <c r="B258" s="212" t="s">
        <v>720</v>
      </c>
      <c r="C258" s="65" t="str">
        <f t="shared" si="10"/>
        <v>43</v>
      </c>
      <c r="D258" s="2" t="s">
        <v>1379</v>
      </c>
      <c r="E258" s="79"/>
      <c r="F258" s="2"/>
      <c r="G258" s="2"/>
      <c r="H258" s="14" t="str" cm="1">
        <f t="array" ref="H258">INDEX(Cable_L!$B$3:$B$80,MATCH(1,COUNTIFS(C258,Cable_L!$A$3:$A$80,$D258,Cable_L!$C$3:$C$80),0))</f>
        <v>4b</v>
      </c>
      <c r="I258" s="14"/>
      <c r="J258" s="225" t="str">
        <f t="shared" si="11"/>
        <v>43 - J12 - 4/3  4b</v>
      </c>
      <c r="K258" s="194"/>
      <c r="L258" s="2"/>
      <c r="M258" s="2"/>
      <c r="N258" s="226"/>
    </row>
    <row r="259" spans="1:14" x14ac:dyDescent="0.25">
      <c r="A259">
        <f t="shared" si="12"/>
        <v>255</v>
      </c>
      <c r="B259" s="213" t="s">
        <v>1248</v>
      </c>
      <c r="C259" s="65" t="str">
        <f t="shared" si="10"/>
        <v>43</v>
      </c>
      <c r="D259" s="2" t="s">
        <v>1379</v>
      </c>
      <c r="E259" s="194"/>
      <c r="F259" s="2"/>
      <c r="G259" s="2"/>
      <c r="H259" s="14" t="str" cm="1">
        <f t="array" ref="H259">INDEX(Cable_L!$B$3:$B$80,MATCH(1,COUNTIFS(C259,Cable_L!$A$3:$A$80,$D259,Cable_L!$C$3:$C$80),0))</f>
        <v>4b</v>
      </c>
      <c r="I259" s="14"/>
      <c r="J259" s="225" t="str">
        <f t="shared" si="11"/>
        <v>43 - J12 - 6/5  4b</v>
      </c>
      <c r="K259" s="194"/>
      <c r="L259" s="2"/>
      <c r="M259" s="2"/>
      <c r="N259" s="226"/>
    </row>
    <row r="260" spans="1:14" x14ac:dyDescent="0.25">
      <c r="A260">
        <f t="shared" si="12"/>
        <v>256</v>
      </c>
      <c r="B260" s="220" t="s">
        <v>1249</v>
      </c>
      <c r="C260" s="65" t="str">
        <f t="shared" si="10"/>
        <v>43</v>
      </c>
      <c r="D260" s="2" t="s">
        <v>1379</v>
      </c>
      <c r="E260" s="194"/>
      <c r="F260" s="2"/>
      <c r="G260" s="2"/>
      <c r="H260" s="14" t="str" cm="1">
        <f t="array" ref="H260">INDEX(Cable_L!$B$3:$B$80,MATCH(1,COUNTIFS(C260,Cable_L!$A$3:$A$80,$D260,Cable_L!$C$3:$C$80),0))</f>
        <v>4b</v>
      </c>
      <c r="I260" s="14"/>
      <c r="J260" s="225" t="str">
        <f t="shared" si="11"/>
        <v>43 - J12 - 8/7  4b</v>
      </c>
      <c r="K260" s="194"/>
      <c r="L260" s="2"/>
      <c r="M260" s="2"/>
      <c r="N260" s="226"/>
    </row>
    <row r="261" spans="1:14" x14ac:dyDescent="0.25">
      <c r="A261">
        <f t="shared" si="12"/>
        <v>257</v>
      </c>
      <c r="B261" s="212" t="s">
        <v>808</v>
      </c>
      <c r="C261" s="65" t="str">
        <f t="shared" ref="C261:C324" si="13">IF(LEFT(B261,3)="2.5", MID(B261,7,2),LEFT(B261,2))</f>
        <v>43</v>
      </c>
      <c r="D261" s="2" t="s">
        <v>1379</v>
      </c>
      <c r="E261" s="79"/>
      <c r="F261" s="2"/>
      <c r="G261" s="2"/>
      <c r="H261" s="14" t="str" cm="1">
        <f t="array" ref="H261">INDEX(Cable_L!$B$3:$B$80,MATCH(1,COUNTIFS(C261,Cable_L!$A$3:$A$80,$D261,Cable_L!$C$3:$C$80),0))</f>
        <v>4b</v>
      </c>
      <c r="I261" s="14"/>
      <c r="J261" s="225" t="str">
        <f t="shared" ref="J261:J324" si="14">_xlfn.CONCAT(B261,"  ",H261)</f>
        <v>43 - J13 - 2/1  4b</v>
      </c>
      <c r="K261" s="194"/>
      <c r="L261" s="2"/>
      <c r="M261" s="2"/>
      <c r="N261" s="226"/>
    </row>
    <row r="262" spans="1:14" x14ac:dyDescent="0.25">
      <c r="A262">
        <f t="shared" si="12"/>
        <v>258</v>
      </c>
      <c r="B262" s="212" t="s">
        <v>722</v>
      </c>
      <c r="C262" s="65" t="str">
        <f t="shared" si="13"/>
        <v>43</v>
      </c>
      <c r="D262" s="2" t="s">
        <v>1379</v>
      </c>
      <c r="E262" s="79"/>
      <c r="F262" s="2"/>
      <c r="G262" s="2"/>
      <c r="H262" s="14" t="str" cm="1">
        <f t="array" ref="H262">INDEX(Cable_L!$B$3:$B$80,MATCH(1,COUNTIFS(C262,Cable_L!$A$3:$A$80,$D262,Cable_L!$C$3:$C$80),0))</f>
        <v>4b</v>
      </c>
      <c r="I262" s="14"/>
      <c r="J262" s="225" t="str">
        <f t="shared" si="14"/>
        <v>43 - J13 - 4/3  4b</v>
      </c>
      <c r="K262" s="194"/>
      <c r="L262" s="2"/>
      <c r="M262" s="2"/>
      <c r="N262" s="226"/>
    </row>
    <row r="263" spans="1:14" x14ac:dyDescent="0.25">
      <c r="A263">
        <f t="shared" si="12"/>
        <v>259</v>
      </c>
      <c r="B263" s="213" t="s">
        <v>1250</v>
      </c>
      <c r="C263" s="65" t="str">
        <f t="shared" si="13"/>
        <v>43</v>
      </c>
      <c r="D263" s="2" t="s">
        <v>1379</v>
      </c>
      <c r="E263" s="79"/>
      <c r="F263" s="2"/>
      <c r="G263" s="84"/>
      <c r="H263" s="14" t="str" cm="1">
        <f t="array" ref="H263">INDEX(Cable_L!$B$3:$B$80,MATCH(1,COUNTIFS(C263,Cable_L!$A$3:$A$80,$D263,Cable_L!$C$3:$C$80),0))</f>
        <v>4b</v>
      </c>
      <c r="I263" s="14"/>
      <c r="J263" s="225" t="str">
        <f t="shared" si="14"/>
        <v>43 - J13 - 6/5  4b</v>
      </c>
      <c r="K263" s="194"/>
      <c r="L263" s="2"/>
      <c r="M263" s="2"/>
      <c r="N263" s="226"/>
    </row>
    <row r="264" spans="1:14" x14ac:dyDescent="0.25">
      <c r="A264">
        <f t="shared" si="12"/>
        <v>260</v>
      </c>
      <c r="B264" s="215" t="s">
        <v>1251</v>
      </c>
      <c r="C264" s="65" t="str">
        <f t="shared" si="13"/>
        <v>43</v>
      </c>
      <c r="D264" s="2" t="s">
        <v>1379</v>
      </c>
      <c r="E264" s="194"/>
      <c r="F264" s="2"/>
      <c r="G264" s="2"/>
      <c r="H264" s="14" t="str" cm="1">
        <f t="array" ref="H264">INDEX(Cable_L!$B$3:$B$80,MATCH(1,COUNTIFS(C264,Cable_L!$A$3:$A$80,$D264,Cable_L!$C$3:$C$80),0))</f>
        <v>4b</v>
      </c>
      <c r="I264" s="14"/>
      <c r="J264" s="225" t="str">
        <f t="shared" si="14"/>
        <v>43 - J13 - 8/7  4b</v>
      </c>
      <c r="K264" s="194"/>
      <c r="L264" s="2"/>
      <c r="M264" s="2"/>
      <c r="N264" s="226"/>
    </row>
    <row r="265" spans="1:14" x14ac:dyDescent="0.25">
      <c r="A265">
        <f t="shared" si="12"/>
        <v>261</v>
      </c>
      <c r="B265" s="211" t="s">
        <v>724</v>
      </c>
      <c r="C265" s="65" t="str">
        <f t="shared" si="13"/>
        <v>44</v>
      </c>
      <c r="D265" s="2" t="s">
        <v>1379</v>
      </c>
      <c r="E265" s="79"/>
      <c r="F265" s="2"/>
      <c r="G265" s="2"/>
      <c r="H265" s="14" t="str" cm="1">
        <f t="array" ref="H265">INDEX(Cable_L!$B$3:$B$80,MATCH(1,COUNTIFS(C265,Cable_L!$A$3:$A$80,$D265,Cable_L!$C$3:$C$80),0))</f>
        <v>4b</v>
      </c>
      <c r="I265" s="14"/>
      <c r="J265" s="225" t="str">
        <f t="shared" si="14"/>
        <v>44 - J12 - 2/1  4b</v>
      </c>
      <c r="K265" s="194"/>
      <c r="L265" s="2"/>
      <c r="M265" s="2"/>
      <c r="N265" s="226"/>
    </row>
    <row r="266" spans="1:14" x14ac:dyDescent="0.25">
      <c r="A266">
        <f t="shared" si="12"/>
        <v>262</v>
      </c>
      <c r="B266" s="212" t="s">
        <v>723</v>
      </c>
      <c r="C266" s="65" t="str">
        <f t="shared" si="13"/>
        <v>44</v>
      </c>
      <c r="D266" s="2" t="s">
        <v>1379</v>
      </c>
      <c r="E266" s="79"/>
      <c r="F266" s="2"/>
      <c r="G266" s="2"/>
      <c r="H266" s="14" t="str" cm="1">
        <f t="array" ref="H266">INDEX(Cable_L!$B$3:$B$80,MATCH(1,COUNTIFS(C266,Cable_L!$A$3:$A$80,$D266,Cable_L!$C$3:$C$80),0))</f>
        <v>4b</v>
      </c>
      <c r="I266" s="14"/>
      <c r="J266" s="225" t="str">
        <f t="shared" si="14"/>
        <v>44 - J12 - 4/3  4b</v>
      </c>
      <c r="K266" s="194"/>
      <c r="L266" s="2"/>
      <c r="M266" s="2"/>
      <c r="N266" s="226"/>
    </row>
    <row r="267" spans="1:14" x14ac:dyDescent="0.25">
      <c r="A267">
        <f t="shared" si="12"/>
        <v>263</v>
      </c>
      <c r="B267" s="213" t="s">
        <v>1252</v>
      </c>
      <c r="C267" s="65" t="str">
        <f t="shared" si="13"/>
        <v>44</v>
      </c>
      <c r="D267" s="2" t="s">
        <v>1379</v>
      </c>
      <c r="E267" s="79"/>
      <c r="F267" s="2"/>
      <c r="G267" s="2"/>
      <c r="H267" s="14" t="str" cm="1">
        <f t="array" ref="H267">INDEX(Cable_L!$B$3:$B$80,MATCH(1,COUNTIFS(C267,Cable_L!$A$3:$A$80,$D267,Cable_L!$C$3:$C$80),0))</f>
        <v>4b</v>
      </c>
      <c r="I267" s="14"/>
      <c r="J267" s="225" t="str">
        <f t="shared" si="14"/>
        <v>44 - J12 - 6/5  4b</v>
      </c>
      <c r="K267" s="194"/>
      <c r="L267" s="2"/>
      <c r="M267" s="2"/>
      <c r="N267" s="226"/>
    </row>
    <row r="268" spans="1:14" x14ac:dyDescent="0.25">
      <c r="A268">
        <f t="shared" si="12"/>
        <v>264</v>
      </c>
      <c r="B268" s="213" t="s">
        <v>1253</v>
      </c>
      <c r="C268" s="65" t="str">
        <f t="shared" si="13"/>
        <v>44</v>
      </c>
      <c r="D268" s="2" t="s">
        <v>1379</v>
      </c>
      <c r="E268" s="194"/>
      <c r="F268" s="2"/>
      <c r="G268" s="2"/>
      <c r="H268" s="14" t="str" cm="1">
        <f t="array" ref="H268">INDEX(Cable_L!$B$3:$B$80,MATCH(1,COUNTIFS(C268,Cable_L!$A$3:$A$80,$D268,Cable_L!$C$3:$C$80),0))</f>
        <v>4b</v>
      </c>
      <c r="I268" s="14"/>
      <c r="J268" s="225" t="str">
        <f t="shared" si="14"/>
        <v>44 - J12 - 8/7  4b</v>
      </c>
      <c r="K268" s="194"/>
      <c r="L268" s="2"/>
      <c r="M268" s="2"/>
      <c r="N268" s="226"/>
    </row>
    <row r="269" spans="1:14" x14ac:dyDescent="0.25">
      <c r="A269">
        <f t="shared" si="12"/>
        <v>265</v>
      </c>
      <c r="B269" s="150" t="s">
        <v>726</v>
      </c>
      <c r="C269" s="65" t="str">
        <f t="shared" si="13"/>
        <v>44</v>
      </c>
      <c r="D269" s="2" t="s">
        <v>1379</v>
      </c>
      <c r="E269" s="194"/>
      <c r="F269" s="2"/>
      <c r="G269" s="2"/>
      <c r="H269" s="14" t="str" cm="1">
        <f t="array" ref="H269">INDEX(Cable_L!$B$3:$B$80,MATCH(1,COUNTIFS(C269,Cable_L!$A$3:$A$80,$D269,Cable_L!$C$3:$C$80),0))</f>
        <v>4b</v>
      </c>
      <c r="I269" s="14"/>
      <c r="J269" s="225" t="str">
        <f t="shared" si="14"/>
        <v>44 - J13 - 2/1  4b</v>
      </c>
      <c r="K269" s="194"/>
      <c r="L269" s="2"/>
      <c r="M269" s="2"/>
      <c r="N269" s="226"/>
    </row>
    <row r="270" spans="1:14" x14ac:dyDescent="0.25">
      <c r="A270">
        <f t="shared" si="12"/>
        <v>266</v>
      </c>
      <c r="B270" s="212" t="s">
        <v>725</v>
      </c>
      <c r="C270" s="65" t="str">
        <f t="shared" si="13"/>
        <v>44</v>
      </c>
      <c r="D270" s="2" t="s">
        <v>1379</v>
      </c>
      <c r="E270" s="79"/>
      <c r="F270" s="2"/>
      <c r="G270" s="84"/>
      <c r="H270" s="14" t="str" cm="1">
        <f t="array" ref="H270">INDEX(Cable_L!$B$3:$B$80,MATCH(1,COUNTIFS(C270,Cable_L!$A$3:$A$80,$D270,Cable_L!$C$3:$C$80),0))</f>
        <v>4b</v>
      </c>
      <c r="I270" s="14"/>
      <c r="J270" s="225" t="str">
        <f t="shared" si="14"/>
        <v>44 - J13 - 4/3  4b</v>
      </c>
      <c r="K270" s="194"/>
      <c r="L270" s="2"/>
      <c r="M270" s="2"/>
      <c r="N270" s="226"/>
    </row>
    <row r="271" spans="1:14" x14ac:dyDescent="0.25">
      <c r="A271">
        <f t="shared" si="12"/>
        <v>267</v>
      </c>
      <c r="B271" s="213" t="s">
        <v>1254</v>
      </c>
      <c r="C271" s="65" t="str">
        <f t="shared" si="13"/>
        <v>44</v>
      </c>
      <c r="D271" s="2" t="s">
        <v>1379</v>
      </c>
      <c r="E271" s="79"/>
      <c r="F271" s="84"/>
      <c r="G271" s="84"/>
      <c r="H271" s="14" t="str" cm="1">
        <f t="array" ref="H271">INDEX(Cable_L!$B$3:$B$80,MATCH(1,COUNTIFS(C271,Cable_L!$A$3:$A$80,$D271,Cable_L!$C$3:$C$80),0))</f>
        <v>4b</v>
      </c>
      <c r="I271" s="14"/>
      <c r="J271" s="225" t="str">
        <f t="shared" si="14"/>
        <v>44 - J13 - 6/5  4b</v>
      </c>
      <c r="K271" s="194"/>
      <c r="L271" s="2"/>
      <c r="M271" s="2"/>
      <c r="N271" s="226"/>
    </row>
    <row r="272" spans="1:14" x14ac:dyDescent="0.25">
      <c r="A272">
        <f t="shared" si="12"/>
        <v>268</v>
      </c>
      <c r="B272" s="213" t="s">
        <v>1255</v>
      </c>
      <c r="C272" s="65" t="str">
        <f t="shared" si="13"/>
        <v>44</v>
      </c>
      <c r="D272" s="2" t="s">
        <v>1379</v>
      </c>
      <c r="E272" s="194"/>
      <c r="F272" s="2"/>
      <c r="G272" s="2"/>
      <c r="H272" s="14" t="str" cm="1">
        <f t="array" ref="H272">INDEX(Cable_L!$B$3:$B$80,MATCH(1,COUNTIFS(C272,Cable_L!$A$3:$A$80,$D272,Cable_L!$C$3:$C$80),0))</f>
        <v>4b</v>
      </c>
      <c r="I272" s="14"/>
      <c r="J272" s="225" t="str">
        <f t="shared" si="14"/>
        <v>44 - J13 - 8/7  4b</v>
      </c>
      <c r="K272" s="194"/>
      <c r="L272" s="2"/>
      <c r="M272" s="2"/>
      <c r="N272" s="226"/>
    </row>
    <row r="273" spans="1:14" x14ac:dyDescent="0.25">
      <c r="A273">
        <f t="shared" si="12"/>
        <v>269</v>
      </c>
      <c r="B273" s="214" t="s">
        <v>728</v>
      </c>
      <c r="C273" s="65" t="str">
        <f t="shared" si="13"/>
        <v>45</v>
      </c>
      <c r="D273" s="2" t="s">
        <v>1379</v>
      </c>
      <c r="E273" s="194"/>
      <c r="F273" s="2"/>
      <c r="G273" s="2"/>
      <c r="H273" s="14" t="str" cm="1">
        <f t="array" ref="H273">INDEX(Cable_L!$B$3:$B$80,MATCH(1,COUNTIFS(C273,Cable_L!$A$3:$A$80,$D273,Cable_L!$C$3:$C$80),0))</f>
        <v>4b</v>
      </c>
      <c r="I273" s="14"/>
      <c r="J273" s="225" t="str">
        <f t="shared" si="14"/>
        <v>45 - J12 - 2/1  4b</v>
      </c>
      <c r="K273" s="194"/>
      <c r="L273" s="2"/>
      <c r="M273" s="2"/>
      <c r="N273" s="226"/>
    </row>
    <row r="274" spans="1:14" x14ac:dyDescent="0.25">
      <c r="A274">
        <f t="shared" si="12"/>
        <v>270</v>
      </c>
      <c r="B274" s="211" t="s">
        <v>727</v>
      </c>
      <c r="C274" s="65" t="str">
        <f t="shared" si="13"/>
        <v>45</v>
      </c>
      <c r="D274" s="2" t="s">
        <v>1379</v>
      </c>
      <c r="E274" s="79"/>
      <c r="F274" s="2"/>
      <c r="G274" s="2"/>
      <c r="H274" s="14" t="str" cm="1">
        <f t="array" ref="H274">INDEX(Cable_L!$B$3:$B$80,MATCH(1,COUNTIFS(C274,Cable_L!$A$3:$A$80,$D274,Cable_L!$C$3:$C$80),0))</f>
        <v>4b</v>
      </c>
      <c r="I274" s="14"/>
      <c r="J274" s="225" t="str">
        <f t="shared" si="14"/>
        <v>45 - J12 - 4/3  4b</v>
      </c>
      <c r="K274" s="194"/>
      <c r="L274" s="2"/>
      <c r="M274" s="2"/>
      <c r="N274" s="226"/>
    </row>
    <row r="275" spans="1:14" x14ac:dyDescent="0.25">
      <c r="A275">
        <f t="shared" si="12"/>
        <v>271</v>
      </c>
      <c r="B275" s="213" t="s">
        <v>1256</v>
      </c>
      <c r="C275" s="65" t="str">
        <f t="shared" si="13"/>
        <v>45</v>
      </c>
      <c r="D275" s="2" t="s">
        <v>1379</v>
      </c>
      <c r="E275" s="79"/>
      <c r="F275" s="2"/>
      <c r="G275" s="2"/>
      <c r="H275" s="14" t="str" cm="1">
        <f t="array" ref="H275">INDEX(Cable_L!$B$3:$B$80,MATCH(1,COUNTIFS(C275,Cable_L!$A$3:$A$80,$D275,Cable_L!$C$3:$C$80),0))</f>
        <v>4b</v>
      </c>
      <c r="I275" s="14"/>
      <c r="J275" s="225" t="str">
        <f t="shared" si="14"/>
        <v>45 - J12 - 6/5  4b</v>
      </c>
      <c r="K275" s="194"/>
      <c r="L275" s="2"/>
      <c r="M275" s="2"/>
      <c r="N275" s="226"/>
    </row>
    <row r="276" spans="1:14" x14ac:dyDescent="0.25">
      <c r="A276">
        <f t="shared" si="12"/>
        <v>272</v>
      </c>
      <c r="B276" s="213" t="s">
        <v>1257</v>
      </c>
      <c r="C276" s="65" t="str">
        <f t="shared" si="13"/>
        <v>45</v>
      </c>
      <c r="D276" s="2" t="s">
        <v>1379</v>
      </c>
      <c r="E276" s="79"/>
      <c r="F276" s="2"/>
      <c r="G276" s="2"/>
      <c r="H276" s="14" t="str" cm="1">
        <f t="array" ref="H276">INDEX(Cable_L!$B$3:$B$80,MATCH(1,COUNTIFS(C276,Cable_L!$A$3:$A$80,$D276,Cable_L!$C$3:$C$80),0))</f>
        <v>4b</v>
      </c>
      <c r="I276" s="14"/>
      <c r="J276" s="225" t="str">
        <f t="shared" si="14"/>
        <v>45 - J12 - 8/7  4b</v>
      </c>
      <c r="K276" s="194"/>
      <c r="L276" s="2"/>
      <c r="M276" s="2"/>
      <c r="N276" s="226"/>
    </row>
    <row r="277" spans="1:14" x14ac:dyDescent="0.25">
      <c r="A277">
        <f t="shared" si="12"/>
        <v>273</v>
      </c>
      <c r="B277" s="150" t="s">
        <v>729</v>
      </c>
      <c r="C277" s="65" t="str">
        <f t="shared" si="13"/>
        <v>45</v>
      </c>
      <c r="D277" s="14" t="s">
        <v>1379</v>
      </c>
      <c r="E277" s="196"/>
      <c r="H277" s="14" t="str" cm="1">
        <f t="array" ref="H277">INDEX(Cable_L!$B$3:$B$80,MATCH(1,COUNTIFS(C277,Cable_L!$A$3:$A$80,$D277,Cable_L!$C$3:$C$80),0))</f>
        <v>4b</v>
      </c>
      <c r="I277" s="14"/>
      <c r="J277" s="225" t="str">
        <f t="shared" si="14"/>
        <v>45 - J13 - 8/7  4b</v>
      </c>
      <c r="K277" s="196"/>
      <c r="N277" s="226"/>
    </row>
    <row r="278" spans="1:14" x14ac:dyDescent="0.25">
      <c r="A278">
        <f t="shared" si="12"/>
        <v>274</v>
      </c>
      <c r="B278" s="212" t="s">
        <v>732</v>
      </c>
      <c r="C278" s="65" t="str">
        <f t="shared" si="13"/>
        <v>46</v>
      </c>
      <c r="D278" s="2" t="s">
        <v>1379</v>
      </c>
      <c r="E278" s="79"/>
      <c r="F278" s="2"/>
      <c r="G278" s="2"/>
      <c r="H278" s="14" t="str" cm="1">
        <f t="array" ref="H278">INDEX(Cable_L!$B$3:$B$80,MATCH(1,COUNTIFS(C278,Cable_L!$A$3:$A$80,$D278,Cable_L!$C$3:$C$80),0))</f>
        <v>4b</v>
      </c>
      <c r="I278" s="14"/>
      <c r="J278" s="225" t="str">
        <f t="shared" si="14"/>
        <v>46 - J12 - 2/1  4b</v>
      </c>
      <c r="K278" s="194"/>
      <c r="L278" s="2"/>
      <c r="M278" s="2"/>
      <c r="N278" s="226"/>
    </row>
    <row r="279" spans="1:14" x14ac:dyDescent="0.25">
      <c r="A279">
        <f t="shared" si="12"/>
        <v>275</v>
      </c>
      <c r="B279" s="212" t="s">
        <v>731</v>
      </c>
      <c r="C279" s="65" t="str">
        <f t="shared" si="13"/>
        <v>46</v>
      </c>
      <c r="D279" s="2" t="s">
        <v>1379</v>
      </c>
      <c r="E279" s="79"/>
      <c r="F279" s="2"/>
      <c r="G279" s="2"/>
      <c r="H279" s="14" t="str" cm="1">
        <f t="array" ref="H279">INDEX(Cable_L!$B$3:$B$80,MATCH(1,COUNTIFS(C279,Cable_L!$A$3:$A$80,$D279,Cable_L!$C$3:$C$80),0))</f>
        <v>4b</v>
      </c>
      <c r="I279" s="14"/>
      <c r="J279" s="225" t="str">
        <f t="shared" si="14"/>
        <v>46 - J12 - 6/5  4b</v>
      </c>
      <c r="K279" s="194"/>
      <c r="L279" s="2"/>
      <c r="M279" s="2"/>
      <c r="N279" s="226"/>
    </row>
    <row r="280" spans="1:14" x14ac:dyDescent="0.25">
      <c r="A280">
        <f t="shared" si="12"/>
        <v>276</v>
      </c>
      <c r="B280" s="212" t="s">
        <v>730</v>
      </c>
      <c r="C280" s="65" t="str">
        <f t="shared" si="13"/>
        <v>46</v>
      </c>
      <c r="D280" s="2" t="s">
        <v>1379</v>
      </c>
      <c r="E280" s="79"/>
      <c r="F280" s="2"/>
      <c r="G280" s="2"/>
      <c r="H280" s="14" t="str" cm="1">
        <f t="array" ref="H280">INDEX(Cable_L!$B$3:$B$80,MATCH(1,COUNTIFS(C280,Cable_L!$A$3:$A$80,$D280,Cable_L!$C$3:$C$80),0))</f>
        <v>4b</v>
      </c>
      <c r="I280" s="14"/>
      <c r="J280" s="225" t="str">
        <f t="shared" si="14"/>
        <v>46 - J12 - 8/7  4b</v>
      </c>
      <c r="K280" s="194"/>
      <c r="L280" s="2"/>
      <c r="M280" s="2"/>
      <c r="N280" s="226"/>
    </row>
    <row r="281" spans="1:14" x14ac:dyDescent="0.25">
      <c r="A281">
        <f t="shared" si="12"/>
        <v>277</v>
      </c>
      <c r="B281" s="214" t="s">
        <v>734</v>
      </c>
      <c r="C281" s="65" t="str">
        <f t="shared" si="13"/>
        <v>46</v>
      </c>
      <c r="D281" s="2" t="s">
        <v>1379</v>
      </c>
      <c r="E281" s="194"/>
      <c r="F281" s="2"/>
      <c r="G281" s="2"/>
      <c r="H281" s="14" t="str" cm="1">
        <f t="array" ref="H281">INDEX(Cable_L!$B$3:$B$80,MATCH(1,COUNTIFS(C281,Cable_L!$A$3:$A$80,$D281,Cable_L!$C$3:$C$80),0))</f>
        <v>4b</v>
      </c>
      <c r="I281" s="14"/>
      <c r="J281" s="225" t="str">
        <f t="shared" si="14"/>
        <v>46 - J13 - 2/1  4b</v>
      </c>
      <c r="K281" s="194"/>
      <c r="L281" s="2"/>
      <c r="M281" s="2"/>
      <c r="N281" s="226"/>
    </row>
    <row r="282" spans="1:14" x14ac:dyDescent="0.25">
      <c r="A282">
        <f t="shared" si="12"/>
        <v>278</v>
      </c>
      <c r="B282" s="212" t="s">
        <v>733</v>
      </c>
      <c r="C282" s="65" t="str">
        <f t="shared" si="13"/>
        <v>46</v>
      </c>
      <c r="D282" s="2" t="s">
        <v>1379</v>
      </c>
      <c r="E282" s="79"/>
      <c r="F282" s="2"/>
      <c r="G282" s="202"/>
      <c r="H282" s="14" t="str" cm="1">
        <f t="array" ref="H282">INDEX(Cable_L!$B$3:$B$80,MATCH(1,COUNTIFS(C282,Cable_L!$A$3:$A$80,$D282,Cable_L!$C$3:$C$80),0))</f>
        <v>4b</v>
      </c>
      <c r="I282" s="14"/>
      <c r="J282" s="225" t="str">
        <f t="shared" si="14"/>
        <v>46 - J13 - 8/7  4b</v>
      </c>
      <c r="K282" s="194"/>
      <c r="L282" s="2"/>
      <c r="M282" s="2"/>
      <c r="N282" s="226"/>
    </row>
    <row r="283" spans="1:14" x14ac:dyDescent="0.25">
      <c r="A283">
        <f t="shared" si="12"/>
        <v>279</v>
      </c>
      <c r="B283" s="150" t="s">
        <v>738</v>
      </c>
      <c r="C283" s="65" t="str">
        <f t="shared" si="13"/>
        <v>47</v>
      </c>
      <c r="D283" s="2" t="s">
        <v>1379</v>
      </c>
      <c r="E283" s="195"/>
      <c r="F283" s="153"/>
      <c r="G283" s="153"/>
      <c r="H283" s="14" t="str" cm="1">
        <f t="array" ref="H283">INDEX(Cable_L!$B$3:$B$80,MATCH(1,COUNTIFS(C283,Cable_L!$A$3:$A$80,$D283,Cable_L!$C$3:$C$80),0))</f>
        <v>3d</v>
      </c>
      <c r="I283" s="14"/>
      <c r="J283" s="225" t="str">
        <f t="shared" si="14"/>
        <v>47 - J12 - 2/1  3d</v>
      </c>
      <c r="K283" s="195"/>
      <c r="L283" s="153"/>
      <c r="M283" s="153"/>
      <c r="N283" s="226"/>
    </row>
    <row r="284" spans="1:14" x14ac:dyDescent="0.25">
      <c r="A284">
        <f t="shared" si="12"/>
        <v>280</v>
      </c>
      <c r="B284" s="206" t="s">
        <v>737</v>
      </c>
      <c r="C284" s="65" t="str">
        <f t="shared" si="13"/>
        <v>47</v>
      </c>
      <c r="D284" s="2" t="s">
        <v>1379</v>
      </c>
      <c r="E284" s="155"/>
      <c r="F284" s="153"/>
      <c r="G284" s="200"/>
      <c r="H284" s="14" t="str" cm="1">
        <f t="array" ref="H284">INDEX(Cable_L!$B$3:$B$80,MATCH(1,COUNTIFS(C284,Cable_L!$A$3:$A$80,$D284,Cable_L!$C$3:$C$80),0))</f>
        <v>3d</v>
      </c>
      <c r="I284" s="14"/>
      <c r="J284" s="225" t="str">
        <f t="shared" si="14"/>
        <v>47 - J12 - 4/3  3d</v>
      </c>
      <c r="K284" s="195"/>
      <c r="L284" s="153"/>
      <c r="M284" s="200"/>
      <c r="N284" s="226"/>
    </row>
    <row r="285" spans="1:14" x14ac:dyDescent="0.25">
      <c r="A285">
        <f t="shared" si="12"/>
        <v>281</v>
      </c>
      <c r="B285" s="206" t="s">
        <v>736</v>
      </c>
      <c r="C285" s="65" t="str">
        <f t="shared" si="13"/>
        <v>47</v>
      </c>
      <c r="D285" s="2" t="s">
        <v>1357</v>
      </c>
      <c r="E285" s="156"/>
      <c r="F285" s="153"/>
      <c r="G285" s="195"/>
      <c r="H285" s="14" t="str" cm="1">
        <f t="array" ref="H285">INDEX(Cable_L!$B$3:$B$80,MATCH(1,COUNTIFS(C285,Cable_L!$A$3:$A$80,$D285,Cable_L!$C$3:$C$80),0))</f>
        <v>3c</v>
      </c>
      <c r="I285" s="14"/>
      <c r="J285" s="225" t="str">
        <f t="shared" si="14"/>
        <v>47 - J12 - 6/5  3c</v>
      </c>
      <c r="K285" s="200"/>
      <c r="L285" s="153"/>
      <c r="M285" s="195"/>
      <c r="N285" s="226"/>
    </row>
    <row r="286" spans="1:14" x14ac:dyDescent="0.25">
      <c r="A286">
        <f t="shared" si="12"/>
        <v>282</v>
      </c>
      <c r="B286" s="206" t="s">
        <v>735</v>
      </c>
      <c r="C286" s="65" t="str">
        <f t="shared" si="13"/>
        <v>47</v>
      </c>
      <c r="D286" s="2" t="s">
        <v>1357</v>
      </c>
      <c r="E286" s="156"/>
      <c r="F286" s="153"/>
      <c r="G286" s="195"/>
      <c r="H286" s="14" t="str" cm="1">
        <f t="array" ref="H286">INDEX(Cable_L!$B$3:$B$80,MATCH(1,COUNTIFS(C286,Cable_L!$A$3:$A$80,$D286,Cable_L!$C$3:$C$80),0))</f>
        <v>3c</v>
      </c>
      <c r="I286" s="14"/>
      <c r="J286" s="225" t="str">
        <f t="shared" si="14"/>
        <v>47 - J12 - 8/7  3c</v>
      </c>
      <c r="K286" s="200"/>
      <c r="L286" s="153"/>
      <c r="M286" s="195"/>
      <c r="N286" s="226"/>
    </row>
    <row r="287" spans="1:14" x14ac:dyDescent="0.25">
      <c r="A287">
        <f t="shared" si="12"/>
        <v>283</v>
      </c>
      <c r="B287" s="206" t="s">
        <v>741</v>
      </c>
      <c r="C287" s="65" t="str">
        <f t="shared" si="13"/>
        <v>47</v>
      </c>
      <c r="D287" s="2" t="s">
        <v>1357</v>
      </c>
      <c r="E287" s="157"/>
      <c r="F287" s="153"/>
      <c r="G287" s="195"/>
      <c r="H287" s="14" t="str" cm="1">
        <f t="array" ref="H287">INDEX(Cable_L!$B$3:$B$80,MATCH(1,COUNTIFS(C287,Cable_L!$A$3:$A$80,$D287,Cable_L!$C$3:$C$80),0))</f>
        <v>3c</v>
      </c>
      <c r="I287" s="14"/>
      <c r="J287" s="225" t="str">
        <f t="shared" si="14"/>
        <v>47 - J13 - 4/3  3c</v>
      </c>
      <c r="K287" s="200"/>
      <c r="L287" s="153"/>
      <c r="M287" s="195"/>
      <c r="N287" s="226"/>
    </row>
    <row r="288" spans="1:14" x14ac:dyDescent="0.25">
      <c r="A288">
        <f t="shared" si="12"/>
        <v>284</v>
      </c>
      <c r="B288" s="153" t="s">
        <v>740</v>
      </c>
      <c r="C288" s="65" t="str">
        <f t="shared" si="13"/>
        <v>47</v>
      </c>
      <c r="D288" s="2" t="s">
        <v>1357</v>
      </c>
      <c r="E288" s="200"/>
      <c r="F288" s="153"/>
      <c r="G288" s="195"/>
      <c r="H288" s="14" t="str" cm="1">
        <f t="array" ref="H288">INDEX(Cable_L!$B$3:$B$80,MATCH(1,COUNTIFS(C288,Cable_L!$A$3:$A$80,$D288,Cable_L!$C$3:$C$80),0))</f>
        <v>3c</v>
      </c>
      <c r="I288" s="14"/>
      <c r="J288" s="225" t="str">
        <f t="shared" si="14"/>
        <v>47 - J13 - 6/5  3c</v>
      </c>
      <c r="K288" s="200"/>
      <c r="L288" s="153"/>
      <c r="M288" s="195"/>
      <c r="N288" s="226"/>
    </row>
    <row r="289" spans="1:14" x14ac:dyDescent="0.25">
      <c r="A289">
        <f t="shared" si="12"/>
        <v>285</v>
      </c>
      <c r="B289" s="206" t="s">
        <v>739</v>
      </c>
      <c r="C289" s="65" t="str">
        <f t="shared" si="13"/>
        <v>47</v>
      </c>
      <c r="D289" s="2" t="s">
        <v>1357</v>
      </c>
      <c r="E289" s="156"/>
      <c r="F289" s="153"/>
      <c r="G289" s="195"/>
      <c r="H289" s="14" t="str" cm="1">
        <f t="array" ref="H289">INDEX(Cable_L!$B$3:$B$80,MATCH(1,COUNTIFS(C289,Cable_L!$A$3:$A$80,$D289,Cable_L!$C$3:$C$80),0))</f>
        <v>3c</v>
      </c>
      <c r="I289" s="14"/>
      <c r="J289" s="225" t="str">
        <f t="shared" si="14"/>
        <v>47 - J13 - 8/7  3c</v>
      </c>
      <c r="K289" s="200"/>
      <c r="L289" s="153"/>
      <c r="M289" s="195"/>
      <c r="N289" s="226"/>
    </row>
    <row r="290" spans="1:14" x14ac:dyDescent="0.25">
      <c r="A290">
        <f t="shared" si="12"/>
        <v>286</v>
      </c>
      <c r="B290" s="206" t="s">
        <v>745</v>
      </c>
      <c r="C290" s="65" t="str">
        <f t="shared" si="13"/>
        <v>48</v>
      </c>
      <c r="D290" s="2" t="s">
        <v>1379</v>
      </c>
      <c r="E290" s="155"/>
      <c r="F290" s="153"/>
      <c r="G290" s="200"/>
      <c r="H290" s="14" t="str" cm="1">
        <f t="array" ref="H290">INDEX(Cable_L!$B$3:$B$80,MATCH(1,COUNTIFS(C290,Cable_L!$A$3:$A$80,$D290,Cable_L!$C$3:$C$80),0))</f>
        <v>3d</v>
      </c>
      <c r="I290" s="14"/>
      <c r="J290" s="225" t="str">
        <f t="shared" si="14"/>
        <v>48 - J12 - 2/1  3d</v>
      </c>
      <c r="K290" s="195"/>
      <c r="L290" s="153"/>
      <c r="M290" s="200"/>
      <c r="N290" s="226"/>
    </row>
    <row r="291" spans="1:14" x14ac:dyDescent="0.25">
      <c r="A291">
        <f t="shared" si="12"/>
        <v>287</v>
      </c>
      <c r="B291" s="206" t="s">
        <v>744</v>
      </c>
      <c r="C291" s="65" t="str">
        <f t="shared" si="13"/>
        <v>48</v>
      </c>
      <c r="D291" s="2" t="s">
        <v>1379</v>
      </c>
      <c r="E291" s="155"/>
      <c r="F291" s="153"/>
      <c r="G291" s="200"/>
      <c r="H291" s="14" t="str" cm="1">
        <f t="array" ref="H291">INDEX(Cable_L!$B$3:$B$80,MATCH(1,COUNTIFS(C291,Cable_L!$A$3:$A$80,$D291,Cable_L!$C$3:$C$80),0))</f>
        <v>3d</v>
      </c>
      <c r="I291" s="14"/>
      <c r="J291" s="225" t="str">
        <f t="shared" si="14"/>
        <v>48 - J12 - 4/3  3d</v>
      </c>
      <c r="K291" s="195"/>
      <c r="L291" s="153"/>
      <c r="M291" s="200"/>
      <c r="N291" s="226"/>
    </row>
    <row r="292" spans="1:14" x14ac:dyDescent="0.25">
      <c r="A292">
        <f t="shared" si="12"/>
        <v>288</v>
      </c>
      <c r="B292" s="206" t="s">
        <v>743</v>
      </c>
      <c r="C292" s="65" t="str">
        <f t="shared" si="13"/>
        <v>48</v>
      </c>
      <c r="D292" s="2" t="s">
        <v>1357</v>
      </c>
      <c r="E292" s="156"/>
      <c r="F292" s="153"/>
      <c r="G292" s="155"/>
      <c r="H292" s="14" t="str" cm="1">
        <f t="array" ref="H292">INDEX(Cable_L!$B$3:$B$80,MATCH(1,COUNTIFS(C292,Cable_L!$A$3:$A$80,$D292,Cable_L!$C$3:$C$80),0))</f>
        <v>3c</v>
      </c>
      <c r="I292" s="14"/>
      <c r="J292" s="225" t="str">
        <f t="shared" si="14"/>
        <v>48 - J12 - 6/5  3c</v>
      </c>
      <c r="K292" s="200"/>
      <c r="L292" s="153"/>
      <c r="M292" s="195"/>
      <c r="N292" s="226"/>
    </row>
    <row r="293" spans="1:14" x14ac:dyDescent="0.25">
      <c r="A293">
        <f t="shared" si="12"/>
        <v>289</v>
      </c>
      <c r="B293" s="206" t="s">
        <v>742</v>
      </c>
      <c r="C293" s="65" t="str">
        <f t="shared" si="13"/>
        <v>48</v>
      </c>
      <c r="D293" s="2" t="s">
        <v>1357</v>
      </c>
      <c r="E293" s="156"/>
      <c r="F293" s="153"/>
      <c r="G293" s="195"/>
      <c r="H293" s="14" t="str" cm="1">
        <f t="array" ref="H293">INDEX(Cable_L!$B$3:$B$80,MATCH(1,COUNTIFS(C293,Cable_L!$A$3:$A$80,$D293,Cable_L!$C$3:$C$80),0))</f>
        <v>3c</v>
      </c>
      <c r="I293" s="14"/>
      <c r="J293" s="225" t="str">
        <f t="shared" si="14"/>
        <v>48 - J12 - 8/7  3c</v>
      </c>
      <c r="K293" s="200"/>
      <c r="L293" s="153"/>
      <c r="M293" s="195"/>
      <c r="N293" s="226"/>
    </row>
    <row r="294" spans="1:14" x14ac:dyDescent="0.25">
      <c r="A294">
        <f t="shared" si="12"/>
        <v>290</v>
      </c>
      <c r="B294" s="209" t="s">
        <v>762</v>
      </c>
      <c r="C294" s="65" t="str">
        <f t="shared" si="13"/>
        <v>48</v>
      </c>
      <c r="D294" s="2" t="s">
        <v>1379</v>
      </c>
      <c r="E294" s="152"/>
      <c r="F294" s="153"/>
      <c r="G294" s="200"/>
      <c r="H294" s="14" t="str" cm="1">
        <f t="array" ref="H294">INDEX(Cable_L!$B$3:$B$80,MATCH(1,COUNTIFS(C294,Cable_L!$A$3:$A$80,$D294,Cable_L!$C$3:$C$80),0))</f>
        <v>3d</v>
      </c>
      <c r="I294" s="14"/>
      <c r="J294" s="225" t="str">
        <f t="shared" si="14"/>
        <v>48 - J13 - 4/3  3d</v>
      </c>
      <c r="K294" s="195"/>
      <c r="L294" s="153"/>
      <c r="M294" s="200"/>
      <c r="N294" s="226"/>
    </row>
    <row r="295" spans="1:14" x14ac:dyDescent="0.25">
      <c r="A295">
        <f t="shared" si="12"/>
        <v>291</v>
      </c>
      <c r="B295" s="205" t="s">
        <v>761</v>
      </c>
      <c r="C295" s="65" t="str">
        <f t="shared" si="13"/>
        <v>48</v>
      </c>
      <c r="D295" s="2" t="s">
        <v>1357</v>
      </c>
      <c r="E295" s="160"/>
      <c r="F295" s="153"/>
      <c r="G295" s="195"/>
      <c r="H295" s="14" t="str" cm="1">
        <f t="array" ref="H295">INDEX(Cable_L!$B$3:$B$80,MATCH(1,COUNTIFS(C295,Cable_L!$A$3:$A$80,$D295,Cable_L!$C$3:$C$80),0))</f>
        <v>3c</v>
      </c>
      <c r="I295" s="14"/>
      <c r="J295" s="225" t="str">
        <f t="shared" si="14"/>
        <v>48 - J13 - 6/5  3c</v>
      </c>
      <c r="K295" s="200"/>
      <c r="L295" s="153"/>
      <c r="M295" s="195"/>
      <c r="N295" s="226"/>
    </row>
    <row r="296" spans="1:14" x14ac:dyDescent="0.25">
      <c r="A296">
        <f t="shared" si="12"/>
        <v>292</v>
      </c>
      <c r="B296" s="206" t="s">
        <v>760</v>
      </c>
      <c r="C296" s="65" t="str">
        <f t="shared" si="13"/>
        <v>48</v>
      </c>
      <c r="D296" s="2" t="s">
        <v>1357</v>
      </c>
      <c r="E296" s="156"/>
      <c r="F296" s="153"/>
      <c r="G296" s="195"/>
      <c r="H296" s="14" t="str" cm="1">
        <f t="array" ref="H296">INDEX(Cable_L!$B$3:$B$80,MATCH(1,COUNTIFS(C296,Cable_L!$A$3:$A$80,$D296,Cable_L!$C$3:$C$80),0))</f>
        <v>3c</v>
      </c>
      <c r="I296" s="14"/>
      <c r="J296" s="225" t="str">
        <f t="shared" si="14"/>
        <v>48 - J13 - 8/7  3c</v>
      </c>
      <c r="K296" s="200"/>
      <c r="L296" s="153"/>
      <c r="M296" s="195"/>
      <c r="N296" s="226"/>
    </row>
    <row r="297" spans="1:14" x14ac:dyDescent="0.25">
      <c r="A297">
        <f t="shared" si="12"/>
        <v>293</v>
      </c>
      <c r="B297" s="206" t="s">
        <v>766</v>
      </c>
      <c r="C297" s="65" t="str">
        <f t="shared" si="13"/>
        <v>49</v>
      </c>
      <c r="D297" s="2" t="s">
        <v>1379</v>
      </c>
      <c r="E297" s="155"/>
      <c r="F297" s="153"/>
      <c r="G297" s="153"/>
      <c r="H297" s="14" t="str" cm="1">
        <f t="array" ref="H297">INDEX(Cable_L!$B$3:$B$80,MATCH(1,COUNTIFS(C297,Cable_L!$A$3:$A$80,$D297,Cable_L!$C$3:$C$80),0))</f>
        <v>4b</v>
      </c>
      <c r="I297" s="14"/>
      <c r="J297" s="225" t="str">
        <f t="shared" si="14"/>
        <v>49 - J12 - 2/1  4b</v>
      </c>
      <c r="K297" s="195"/>
      <c r="L297" s="153"/>
      <c r="M297" s="153"/>
      <c r="N297" s="226"/>
    </row>
    <row r="298" spans="1:14" x14ac:dyDescent="0.25">
      <c r="A298">
        <f t="shared" si="12"/>
        <v>294</v>
      </c>
      <c r="B298" s="206" t="s">
        <v>765</v>
      </c>
      <c r="C298" s="65" t="str">
        <f t="shared" si="13"/>
        <v>49</v>
      </c>
      <c r="D298" s="2" t="s">
        <v>1379</v>
      </c>
      <c r="E298" s="155"/>
      <c r="F298" s="153"/>
      <c r="G298" s="153"/>
      <c r="H298" s="14" t="str" cm="1">
        <f t="array" ref="H298">INDEX(Cable_L!$B$3:$B$80,MATCH(1,COUNTIFS(C298,Cable_L!$A$3:$A$80,$D298,Cable_L!$C$3:$C$80),0))</f>
        <v>4b</v>
      </c>
      <c r="I298" s="14"/>
      <c r="J298" s="225" t="str">
        <f t="shared" si="14"/>
        <v>49 - J12 - 4/3  4b</v>
      </c>
      <c r="K298" s="195"/>
      <c r="L298" s="153"/>
      <c r="M298" s="153"/>
      <c r="N298" s="226"/>
    </row>
    <row r="299" spans="1:14" x14ac:dyDescent="0.25">
      <c r="A299">
        <f t="shared" si="12"/>
        <v>295</v>
      </c>
      <c r="B299" s="206" t="s">
        <v>764</v>
      </c>
      <c r="C299" s="65" t="str">
        <f t="shared" si="13"/>
        <v>49</v>
      </c>
      <c r="D299" s="2" t="s">
        <v>1379</v>
      </c>
      <c r="E299" s="155"/>
      <c r="F299" s="153"/>
      <c r="G299" s="153"/>
      <c r="H299" s="14" t="str" cm="1">
        <f t="array" ref="H299">INDEX(Cable_L!$B$3:$B$80,MATCH(1,COUNTIFS(C299,Cable_L!$A$3:$A$80,$D299,Cable_L!$C$3:$C$80),0))</f>
        <v>4b</v>
      </c>
      <c r="I299" s="14"/>
      <c r="J299" s="225" t="str">
        <f t="shared" si="14"/>
        <v>49 - J12 - 6/5  4b</v>
      </c>
      <c r="K299" s="195"/>
      <c r="L299" s="153"/>
      <c r="M299" s="153"/>
      <c r="N299" s="226"/>
    </row>
    <row r="300" spans="1:14" x14ac:dyDescent="0.25">
      <c r="A300">
        <f t="shared" si="12"/>
        <v>296</v>
      </c>
      <c r="B300" s="206" t="s">
        <v>763</v>
      </c>
      <c r="C300" s="65" t="str">
        <f t="shared" si="13"/>
        <v>49</v>
      </c>
      <c r="D300" s="2" t="s">
        <v>1379</v>
      </c>
      <c r="E300" s="155"/>
      <c r="F300" s="153"/>
      <c r="G300" s="153"/>
      <c r="H300" s="14" t="str" cm="1">
        <f t="array" ref="H300">INDEX(Cable_L!$B$3:$B$80,MATCH(1,COUNTIFS(C300,Cable_L!$A$3:$A$80,$D300,Cable_L!$C$3:$C$80),0))</f>
        <v>4b</v>
      </c>
      <c r="I300" s="14"/>
      <c r="J300" s="225" t="str">
        <f t="shared" si="14"/>
        <v>49 - J12 - 8/7  4b</v>
      </c>
      <c r="K300" s="195"/>
      <c r="L300" s="153"/>
      <c r="M300" s="153"/>
      <c r="N300" s="226"/>
    </row>
    <row r="301" spans="1:14" x14ac:dyDescent="0.25">
      <c r="A301">
        <f t="shared" si="12"/>
        <v>297</v>
      </c>
      <c r="B301" s="209" t="s">
        <v>770</v>
      </c>
      <c r="C301" s="65" t="str">
        <f t="shared" si="13"/>
        <v>49</v>
      </c>
      <c r="D301" s="2" t="s">
        <v>1379</v>
      </c>
      <c r="E301" s="155"/>
      <c r="F301" s="153"/>
      <c r="G301" s="153"/>
      <c r="H301" s="14" t="str" cm="1">
        <f t="array" ref="H301">INDEX(Cable_L!$B$3:$B$80,MATCH(1,COUNTIFS(C301,Cable_L!$A$3:$A$80,$D301,Cable_L!$C$3:$C$80),0))</f>
        <v>4b</v>
      </c>
      <c r="I301" s="14"/>
      <c r="J301" s="225" t="str">
        <f t="shared" si="14"/>
        <v>49 - J13 - 2/1  4b</v>
      </c>
      <c r="K301" s="195"/>
      <c r="L301" s="153"/>
      <c r="M301" s="153"/>
      <c r="N301" s="226"/>
    </row>
    <row r="302" spans="1:14" x14ac:dyDescent="0.25">
      <c r="A302">
        <f t="shared" si="12"/>
        <v>298</v>
      </c>
      <c r="B302" s="211" t="s">
        <v>769</v>
      </c>
      <c r="C302" s="65" t="str">
        <f t="shared" si="13"/>
        <v>49</v>
      </c>
      <c r="D302" s="2" t="s">
        <v>1379</v>
      </c>
      <c r="E302" s="155"/>
      <c r="F302" s="153"/>
      <c r="G302" s="193"/>
      <c r="H302" s="14" t="str" cm="1">
        <f t="array" ref="H302">INDEX(Cable_L!$B$3:$B$80,MATCH(1,COUNTIFS(C302,Cable_L!$A$3:$A$80,$D302,Cable_L!$C$3:$C$80),0))</f>
        <v>4b</v>
      </c>
      <c r="I302" s="14"/>
      <c r="J302" s="225" t="str">
        <f t="shared" si="14"/>
        <v>49 - J13 - 4/3  4b</v>
      </c>
      <c r="K302" s="195"/>
      <c r="L302" s="153"/>
      <c r="M302" s="153"/>
      <c r="N302" s="226"/>
    </row>
    <row r="303" spans="1:14" x14ac:dyDescent="0.25">
      <c r="A303">
        <f t="shared" si="12"/>
        <v>299</v>
      </c>
      <c r="B303" s="206" t="s">
        <v>768</v>
      </c>
      <c r="C303" s="65" t="str">
        <f t="shared" si="13"/>
        <v>49</v>
      </c>
      <c r="D303" s="2" t="s">
        <v>1379</v>
      </c>
      <c r="E303" s="156"/>
      <c r="F303" s="195"/>
      <c r="G303" s="155"/>
      <c r="H303" s="14" t="str" cm="1">
        <f t="array" ref="H303">INDEX(Cable_L!$B$3:$B$80,MATCH(1,COUNTIFS(C303,Cable_L!$A$3:$A$80,$D303,Cable_L!$C$3:$C$80),0))</f>
        <v>4b</v>
      </c>
      <c r="I303" s="14"/>
      <c r="J303" s="225" t="str">
        <f t="shared" si="14"/>
        <v>49 - J13 - 6/5  4b</v>
      </c>
      <c r="K303" s="200"/>
      <c r="L303" s="195"/>
      <c r="M303" s="195"/>
      <c r="N303" s="226"/>
    </row>
    <row r="304" spans="1:14" x14ac:dyDescent="0.25">
      <c r="A304">
        <f t="shared" si="12"/>
        <v>300</v>
      </c>
      <c r="B304" s="206" t="s">
        <v>767</v>
      </c>
      <c r="C304" s="65" t="str">
        <f t="shared" si="13"/>
        <v>49</v>
      </c>
      <c r="D304" s="2" t="s">
        <v>1379</v>
      </c>
      <c r="E304" s="156"/>
      <c r="F304" s="195"/>
      <c r="G304" s="154"/>
      <c r="H304" s="14" t="str" cm="1">
        <f t="array" ref="H304">INDEX(Cable_L!$B$3:$B$80,MATCH(1,COUNTIFS(C304,Cable_L!$A$3:$A$80,$D304,Cable_L!$C$3:$C$80),0))</f>
        <v>4b</v>
      </c>
      <c r="I304" s="14"/>
      <c r="J304" s="225" t="str">
        <f t="shared" si="14"/>
        <v>49 - J13 - 8/7  4b</v>
      </c>
      <c r="K304" s="200"/>
      <c r="L304" s="195"/>
      <c r="M304" s="195"/>
      <c r="N304" s="226"/>
    </row>
    <row r="305" spans="1:14" x14ac:dyDescent="0.25">
      <c r="A305">
        <f t="shared" si="12"/>
        <v>301</v>
      </c>
      <c r="B305" s="206" t="s">
        <v>468</v>
      </c>
      <c r="C305" s="65" t="str">
        <f t="shared" si="13"/>
        <v xml:space="preserve">5 </v>
      </c>
      <c r="D305" s="2" t="s">
        <v>1359</v>
      </c>
      <c r="E305" s="96"/>
      <c r="F305" s="2"/>
      <c r="G305" s="2"/>
      <c r="H305" s="14" t="str" cm="1">
        <f t="array" ref="H305">INDEX(Cable_L!$B$3:$B$80,MATCH(1,COUNTIFS(C305,Cable_L!$A$3:$A$80,$D305,Cable_L!$C$3:$C$80),0))</f>
        <v>2a</v>
      </c>
      <c r="I305" s="14"/>
      <c r="J305" s="225" t="str">
        <f t="shared" si="14"/>
        <v>5 - J12 - 2/1  2a</v>
      </c>
      <c r="K305" s="190"/>
      <c r="L305" s="2"/>
      <c r="M305" s="2"/>
      <c r="N305" s="226"/>
    </row>
    <row r="306" spans="1:14" x14ac:dyDescent="0.25">
      <c r="A306">
        <f t="shared" si="12"/>
        <v>302</v>
      </c>
      <c r="B306" s="153" t="s">
        <v>467</v>
      </c>
      <c r="C306" s="65" t="str">
        <f t="shared" si="13"/>
        <v xml:space="preserve">5 </v>
      </c>
      <c r="D306" s="2" t="s">
        <v>1359</v>
      </c>
      <c r="E306" s="96"/>
      <c r="F306" s="2"/>
      <c r="G306" s="2"/>
      <c r="H306" s="14" t="str" cm="1">
        <f t="array" ref="H306">INDEX(Cable_L!$B$3:$B$80,MATCH(1,COUNTIFS(C306,Cable_L!$A$3:$A$80,$D306,Cable_L!$C$3:$C$80),0))</f>
        <v>2a</v>
      </c>
      <c r="I306" s="14"/>
      <c r="J306" s="225" t="str">
        <f t="shared" si="14"/>
        <v>5 - J12 - 4/3  2a</v>
      </c>
      <c r="K306" s="190"/>
      <c r="L306" s="2"/>
      <c r="M306" s="2"/>
      <c r="N306" s="226"/>
    </row>
    <row r="307" spans="1:14" x14ac:dyDescent="0.25">
      <c r="A307">
        <f t="shared" si="12"/>
        <v>303</v>
      </c>
      <c r="B307" s="206" t="s">
        <v>466</v>
      </c>
      <c r="C307" s="65" t="str">
        <f t="shared" si="13"/>
        <v xml:space="preserve">5 </v>
      </c>
      <c r="D307" s="2" t="s">
        <v>1359</v>
      </c>
      <c r="E307" s="98"/>
      <c r="F307" s="2"/>
      <c r="G307" s="2"/>
      <c r="H307" s="14" t="str" cm="1">
        <f t="array" ref="H307">INDEX(Cable_L!$B$3:$B$80,MATCH(1,COUNTIFS(C307,Cable_L!$A$3:$A$80,$D307,Cable_L!$C$3:$C$80),0))</f>
        <v>2a</v>
      </c>
      <c r="I307" s="14"/>
      <c r="J307" s="225" t="str">
        <f t="shared" si="14"/>
        <v>5 - J12 - 6/5  2a</v>
      </c>
      <c r="K307" s="190"/>
      <c r="L307" s="2"/>
      <c r="M307" s="2"/>
      <c r="N307" s="226"/>
    </row>
    <row r="308" spans="1:14" x14ac:dyDescent="0.25">
      <c r="A308">
        <f t="shared" si="12"/>
        <v>304</v>
      </c>
      <c r="B308" s="206" t="s">
        <v>465</v>
      </c>
      <c r="C308" s="65" t="str">
        <f t="shared" si="13"/>
        <v xml:space="preserve">5 </v>
      </c>
      <c r="D308" s="2" t="s">
        <v>1359</v>
      </c>
      <c r="E308" s="98"/>
      <c r="F308" s="2"/>
      <c r="G308" s="2"/>
      <c r="H308" s="14" t="str" cm="1">
        <f t="array" ref="H308">INDEX(Cable_L!$B$3:$B$80,MATCH(1,COUNTIFS(C308,Cable_L!$A$3:$A$80,$D308,Cable_L!$C$3:$C$80),0))</f>
        <v>2a</v>
      </c>
      <c r="I308" s="14"/>
      <c r="J308" s="225" t="str">
        <f t="shared" si="14"/>
        <v>5 - J12 - 8/7  2a</v>
      </c>
      <c r="K308" s="190"/>
      <c r="L308" s="2"/>
      <c r="M308" s="2"/>
      <c r="N308" s="226"/>
    </row>
    <row r="309" spans="1:14" x14ac:dyDescent="0.25">
      <c r="A309">
        <f t="shared" si="12"/>
        <v>305</v>
      </c>
      <c r="B309" s="206" t="s">
        <v>471</v>
      </c>
      <c r="C309" s="65" t="str">
        <f t="shared" si="13"/>
        <v xml:space="preserve">5 </v>
      </c>
      <c r="D309" s="2" t="s">
        <v>1359</v>
      </c>
      <c r="E309" s="98"/>
      <c r="F309" s="2"/>
      <c r="G309" s="84"/>
      <c r="H309" s="14" t="str" cm="1">
        <f t="array" ref="H309">INDEX(Cable_L!$B$3:$B$80,MATCH(1,COUNTIFS(C309,Cable_L!$A$3:$A$80,$D309,Cable_L!$C$3:$C$80),0))</f>
        <v>2a</v>
      </c>
      <c r="I309" s="14"/>
      <c r="J309" s="225" t="str">
        <f t="shared" si="14"/>
        <v>5 - J13 - 4/3  2a</v>
      </c>
      <c r="K309" s="190"/>
      <c r="L309" s="2"/>
      <c r="M309" s="2"/>
      <c r="N309" s="226"/>
    </row>
    <row r="310" spans="1:14" x14ac:dyDescent="0.25">
      <c r="A310">
        <f t="shared" si="12"/>
        <v>306</v>
      </c>
      <c r="B310" s="209" t="s">
        <v>469</v>
      </c>
      <c r="C310" s="65" t="str">
        <f t="shared" si="13"/>
        <v xml:space="preserve">5 </v>
      </c>
      <c r="D310" s="2" t="s">
        <v>1359</v>
      </c>
      <c r="E310" s="96"/>
      <c r="F310" s="2"/>
      <c r="G310" s="2"/>
      <c r="H310" s="14" t="str" cm="1">
        <f t="array" ref="H310">INDEX(Cable_L!$B$3:$B$80,MATCH(1,COUNTIFS(C310,Cable_L!$A$3:$A$80,$D310,Cable_L!$C$3:$C$80),0))</f>
        <v>2a</v>
      </c>
      <c r="I310" s="14"/>
      <c r="J310" s="225" t="str">
        <f t="shared" si="14"/>
        <v>5 - J13 - 8/7  2a</v>
      </c>
      <c r="K310" s="190"/>
      <c r="L310" s="2"/>
      <c r="M310" s="2"/>
      <c r="N310" s="226"/>
    </row>
    <row r="311" spans="1:14" x14ac:dyDescent="0.25">
      <c r="A311">
        <f t="shared" si="12"/>
        <v>307</v>
      </c>
      <c r="B311" s="205" t="s">
        <v>774</v>
      </c>
      <c r="C311" s="65" t="str">
        <f t="shared" si="13"/>
        <v>50</v>
      </c>
      <c r="D311" s="2" t="s">
        <v>1379</v>
      </c>
      <c r="E311" s="155"/>
      <c r="F311" s="153"/>
      <c r="G311" s="153"/>
      <c r="H311" s="14" t="str" cm="1">
        <f t="array" ref="H311">INDEX(Cable_L!$B$3:$B$80,MATCH(1,COUNTIFS(C311,Cable_L!$A$3:$A$80,$D311,Cable_L!$C$3:$C$80),0))</f>
        <v>4b</v>
      </c>
      <c r="I311" s="14"/>
      <c r="J311" s="225" t="str">
        <f t="shared" si="14"/>
        <v>50 - J12 - 2/1  4b</v>
      </c>
      <c r="K311" s="195"/>
      <c r="L311" s="153"/>
      <c r="M311" s="153"/>
      <c r="N311" s="226"/>
    </row>
    <row r="312" spans="1:14" x14ac:dyDescent="0.25">
      <c r="A312">
        <f t="shared" si="12"/>
        <v>308</v>
      </c>
      <c r="B312" s="206" t="s">
        <v>773</v>
      </c>
      <c r="C312" s="65" t="str">
        <f t="shared" si="13"/>
        <v>50</v>
      </c>
      <c r="D312" s="2" t="s">
        <v>1379</v>
      </c>
      <c r="E312" s="155"/>
      <c r="F312" s="153"/>
      <c r="G312" s="153"/>
      <c r="H312" s="14" t="str" cm="1">
        <f t="array" ref="H312">INDEX(Cable_L!$B$3:$B$80,MATCH(1,COUNTIFS(C312,Cable_L!$A$3:$A$80,$D312,Cable_L!$C$3:$C$80),0))</f>
        <v>4b</v>
      </c>
      <c r="I312" s="14"/>
      <c r="J312" s="225" t="str">
        <f t="shared" si="14"/>
        <v>50 - J12 - 4/3  4b</v>
      </c>
      <c r="K312" s="195"/>
      <c r="L312" s="153"/>
      <c r="M312" s="153"/>
      <c r="N312" s="226"/>
    </row>
    <row r="313" spans="1:14" x14ac:dyDescent="0.25">
      <c r="A313">
        <f t="shared" si="12"/>
        <v>309</v>
      </c>
      <c r="B313" s="206" t="s">
        <v>772</v>
      </c>
      <c r="C313" s="65" t="str">
        <f t="shared" si="13"/>
        <v>50</v>
      </c>
      <c r="D313" s="2" t="s">
        <v>1379</v>
      </c>
      <c r="E313" s="155"/>
      <c r="F313" s="153"/>
      <c r="G313" s="150"/>
      <c r="H313" s="14" t="str" cm="1">
        <f t="array" ref="H313">INDEX(Cable_L!$B$3:$B$80,MATCH(1,COUNTIFS(C313,Cable_L!$A$3:$A$80,$D313,Cable_L!$C$3:$C$80),0))</f>
        <v>4b</v>
      </c>
      <c r="I313" s="14"/>
      <c r="J313" s="225" t="str">
        <f t="shared" si="14"/>
        <v>50 - J12 - 6/5  4b</v>
      </c>
      <c r="K313" s="195"/>
      <c r="L313" s="153"/>
      <c r="M313" s="150"/>
      <c r="N313" s="226"/>
    </row>
    <row r="314" spans="1:14" x14ac:dyDescent="0.25">
      <c r="A314">
        <f t="shared" si="12"/>
        <v>310</v>
      </c>
      <c r="B314" s="206" t="s">
        <v>771</v>
      </c>
      <c r="C314" s="65" t="str">
        <f t="shared" si="13"/>
        <v>50</v>
      </c>
      <c r="D314" s="2" t="s">
        <v>1379</v>
      </c>
      <c r="E314" s="195"/>
      <c r="F314" s="153"/>
      <c r="G314" s="153"/>
      <c r="H314" s="14" t="str" cm="1">
        <f t="array" ref="H314">INDEX(Cable_L!$B$3:$B$80,MATCH(1,COUNTIFS(C314,Cable_L!$A$3:$A$80,$D314,Cable_L!$C$3:$C$80),0))</f>
        <v>4b</v>
      </c>
      <c r="I314" s="14"/>
      <c r="J314" s="225" t="str">
        <f t="shared" si="14"/>
        <v>50 - J12 - 8/7  4b</v>
      </c>
      <c r="K314" s="195"/>
      <c r="L314" s="153"/>
      <c r="M314" s="153"/>
      <c r="N314" s="226"/>
    </row>
    <row r="315" spans="1:14" x14ac:dyDescent="0.25">
      <c r="A315">
        <f t="shared" si="12"/>
        <v>311</v>
      </c>
      <c r="B315" s="153" t="s">
        <v>778</v>
      </c>
      <c r="C315" s="65" t="str">
        <f t="shared" si="13"/>
        <v>50</v>
      </c>
      <c r="D315" s="2" t="s">
        <v>1379</v>
      </c>
      <c r="E315" s="195"/>
      <c r="F315" s="153"/>
      <c r="G315" s="153"/>
      <c r="H315" s="14" t="str" cm="1">
        <f t="array" ref="H315">INDEX(Cable_L!$B$3:$B$80,MATCH(1,COUNTIFS(C315,Cable_L!$A$3:$A$80,$D315,Cable_L!$C$3:$C$80),0))</f>
        <v>4b</v>
      </c>
      <c r="I315" s="14"/>
      <c r="J315" s="225" t="str">
        <f t="shared" si="14"/>
        <v>50 - J13 - 2/1  4b</v>
      </c>
      <c r="K315" s="195"/>
      <c r="L315" s="153"/>
      <c r="M315" s="153"/>
      <c r="N315" s="226"/>
    </row>
    <row r="316" spans="1:14" x14ac:dyDescent="0.25">
      <c r="A316">
        <f t="shared" si="12"/>
        <v>312</v>
      </c>
      <c r="B316" s="206" t="s">
        <v>777</v>
      </c>
      <c r="C316" s="65" t="str">
        <f t="shared" si="13"/>
        <v>50</v>
      </c>
      <c r="D316" s="2" t="s">
        <v>1379</v>
      </c>
      <c r="E316" s="155"/>
      <c r="F316" s="153"/>
      <c r="G316" s="153"/>
      <c r="H316" s="14" t="str" cm="1">
        <f t="array" ref="H316">INDEX(Cable_L!$B$3:$B$80,MATCH(1,COUNTIFS(C316,Cable_L!$A$3:$A$80,$D316,Cable_L!$C$3:$C$80),0))</f>
        <v>4b</v>
      </c>
      <c r="I316" s="14"/>
      <c r="J316" s="225" t="str">
        <f t="shared" si="14"/>
        <v>50 - J13 - 4/3  4b</v>
      </c>
      <c r="K316" s="195"/>
      <c r="L316" s="153"/>
      <c r="M316" s="153"/>
      <c r="N316" s="226"/>
    </row>
    <row r="317" spans="1:14" x14ac:dyDescent="0.25">
      <c r="A317">
        <f t="shared" si="12"/>
        <v>313</v>
      </c>
      <c r="B317" s="206" t="s">
        <v>776</v>
      </c>
      <c r="C317" s="65" t="str">
        <f t="shared" si="13"/>
        <v>50</v>
      </c>
      <c r="D317" s="2" t="s">
        <v>1379</v>
      </c>
      <c r="E317" s="155"/>
      <c r="F317" s="153"/>
      <c r="G317" s="153"/>
      <c r="H317" s="14" t="str" cm="1">
        <f t="array" ref="H317">INDEX(Cable_L!$B$3:$B$80,MATCH(1,COUNTIFS(C317,Cable_L!$A$3:$A$80,$D317,Cable_L!$C$3:$C$80),0))</f>
        <v>4b</v>
      </c>
      <c r="I317" s="14"/>
      <c r="J317" s="225" t="str">
        <f t="shared" si="14"/>
        <v>50 - J13 - 6/5  4b</v>
      </c>
      <c r="K317" s="195"/>
      <c r="L317" s="153"/>
      <c r="M317" s="153"/>
      <c r="N317" s="226"/>
    </row>
    <row r="318" spans="1:14" x14ac:dyDescent="0.25">
      <c r="A318">
        <f t="shared" ref="A318:A381" si="15">A317+1</f>
        <v>314</v>
      </c>
      <c r="B318" s="206" t="s">
        <v>775</v>
      </c>
      <c r="C318" s="65" t="str">
        <f t="shared" si="13"/>
        <v>50</v>
      </c>
      <c r="D318" s="2" t="s">
        <v>1379</v>
      </c>
      <c r="E318" s="155"/>
      <c r="F318" s="153"/>
      <c r="G318" s="150"/>
      <c r="H318" s="14" t="str" cm="1">
        <f t="array" ref="H318">INDEX(Cable_L!$B$3:$B$80,MATCH(1,COUNTIFS(C318,Cable_L!$A$3:$A$80,$D318,Cable_L!$C$3:$C$80),0))</f>
        <v>4b</v>
      </c>
      <c r="I318" s="14"/>
      <c r="J318" s="225" t="str">
        <f t="shared" si="14"/>
        <v>50 - J13 - 8/7  4b</v>
      </c>
      <c r="K318" s="195"/>
      <c r="L318" s="153"/>
      <c r="M318" s="150"/>
      <c r="N318" s="226"/>
    </row>
    <row r="319" spans="1:14" x14ac:dyDescent="0.25">
      <c r="A319">
        <f t="shared" si="15"/>
        <v>315</v>
      </c>
      <c r="B319" s="209" t="s">
        <v>781</v>
      </c>
      <c r="C319" s="65" t="str">
        <f t="shared" si="13"/>
        <v>51</v>
      </c>
      <c r="D319" s="2" t="s">
        <v>1379</v>
      </c>
      <c r="E319" s="195"/>
      <c r="F319" s="153"/>
      <c r="G319" s="153"/>
      <c r="H319" s="14" t="str" cm="1">
        <f t="array" ref="H319">INDEX(Cable_L!$B$3:$B$80,MATCH(1,COUNTIFS(C319,Cable_L!$A$3:$A$80,$D319,Cable_L!$C$3:$C$80),0))</f>
        <v>4b</v>
      </c>
      <c r="I319" s="14"/>
      <c r="J319" s="225" t="str">
        <f t="shared" si="14"/>
        <v>51 - J12 - 2/1  4b</v>
      </c>
      <c r="K319" s="195"/>
      <c r="L319" s="153"/>
      <c r="M319" s="153"/>
      <c r="N319" s="226"/>
    </row>
    <row r="320" spans="1:14" x14ac:dyDescent="0.25">
      <c r="A320">
        <f t="shared" si="15"/>
        <v>316</v>
      </c>
      <c r="B320" s="205" t="s">
        <v>491</v>
      </c>
      <c r="C320" s="65" t="str">
        <f t="shared" si="13"/>
        <v>51</v>
      </c>
      <c r="D320" s="2" t="s">
        <v>1379</v>
      </c>
      <c r="E320" s="155"/>
      <c r="F320" s="153"/>
      <c r="G320" s="193"/>
      <c r="H320" s="14" t="str" cm="1">
        <f t="array" ref="H320">INDEX(Cable_L!$B$3:$B$80,MATCH(1,COUNTIFS(C320,Cable_L!$A$3:$A$80,$D320,Cable_L!$C$3:$C$80),0))</f>
        <v>4b</v>
      </c>
      <c r="I320" s="14"/>
      <c r="J320" s="225" t="str">
        <f t="shared" si="14"/>
        <v>51 - J12 - 4/3  4b</v>
      </c>
      <c r="K320" s="195"/>
      <c r="L320" s="153"/>
      <c r="M320" s="153"/>
      <c r="N320" s="226"/>
    </row>
    <row r="321" spans="1:14" x14ac:dyDescent="0.25">
      <c r="A321">
        <f t="shared" si="15"/>
        <v>317</v>
      </c>
      <c r="B321" s="212" t="s">
        <v>780</v>
      </c>
      <c r="C321" s="65" t="str">
        <f t="shared" si="13"/>
        <v>51</v>
      </c>
      <c r="D321" s="2" t="s">
        <v>1379</v>
      </c>
      <c r="E321" s="155"/>
      <c r="F321" s="153"/>
      <c r="G321" s="193"/>
      <c r="H321" s="14" t="str" cm="1">
        <f t="array" ref="H321">INDEX(Cable_L!$B$3:$B$80,MATCH(1,COUNTIFS(C321,Cable_L!$A$3:$A$80,$D321,Cable_L!$C$3:$C$80),0))</f>
        <v>4b</v>
      </c>
      <c r="I321" s="14"/>
      <c r="J321" s="225" t="str">
        <f t="shared" si="14"/>
        <v>51 - J12 - 6/5  4b</v>
      </c>
      <c r="K321" s="195"/>
      <c r="L321" s="153"/>
      <c r="M321" s="153"/>
      <c r="N321" s="226"/>
    </row>
    <row r="322" spans="1:14" x14ac:dyDescent="0.25">
      <c r="A322">
        <f t="shared" si="15"/>
        <v>318</v>
      </c>
      <c r="B322" s="212" t="s">
        <v>779</v>
      </c>
      <c r="C322" s="65" t="str">
        <f t="shared" si="13"/>
        <v>51</v>
      </c>
      <c r="D322" s="2" t="s">
        <v>1379</v>
      </c>
      <c r="E322" s="195"/>
      <c r="F322" s="153"/>
      <c r="G322" s="153"/>
      <c r="H322" s="14" t="str" cm="1">
        <f t="array" ref="H322">INDEX(Cable_L!$B$3:$B$80,MATCH(1,COUNTIFS(C322,Cable_L!$A$3:$A$80,$D322,Cable_L!$C$3:$C$80),0))</f>
        <v>4b</v>
      </c>
      <c r="I322" s="14"/>
      <c r="J322" s="225" t="str">
        <f t="shared" si="14"/>
        <v>51 - J12 - 8/7  4b</v>
      </c>
      <c r="K322" s="195"/>
      <c r="L322" s="153"/>
      <c r="M322" s="153"/>
      <c r="N322" s="226"/>
    </row>
    <row r="323" spans="1:14" x14ac:dyDescent="0.25">
      <c r="A323">
        <f t="shared" si="15"/>
        <v>319</v>
      </c>
      <c r="B323" s="206" t="s">
        <v>785</v>
      </c>
      <c r="C323" s="65" t="str">
        <f t="shared" si="13"/>
        <v>51</v>
      </c>
      <c r="D323" s="2" t="s">
        <v>1379</v>
      </c>
      <c r="E323" s="195"/>
      <c r="F323" s="153"/>
      <c r="G323" s="153"/>
      <c r="H323" s="14" t="str" cm="1">
        <f t="array" ref="H323">INDEX(Cable_L!$B$3:$B$80,MATCH(1,COUNTIFS(C323,Cable_L!$A$3:$A$80,$D323,Cable_L!$C$3:$C$80),0))</f>
        <v>4b</v>
      </c>
      <c r="I323" s="14"/>
      <c r="J323" s="225" t="str">
        <f t="shared" si="14"/>
        <v>51 - J13 - 2/1  4b</v>
      </c>
      <c r="K323" s="195"/>
      <c r="L323" s="153"/>
      <c r="M323" s="153"/>
      <c r="N323" s="226"/>
    </row>
    <row r="324" spans="1:14" x14ac:dyDescent="0.25">
      <c r="A324">
        <f t="shared" si="15"/>
        <v>320</v>
      </c>
      <c r="B324" s="153" t="s">
        <v>784</v>
      </c>
      <c r="C324" s="65" t="str">
        <f t="shared" si="13"/>
        <v>51</v>
      </c>
      <c r="D324" s="2" t="s">
        <v>1379</v>
      </c>
      <c r="E324" s="195"/>
      <c r="F324" s="153"/>
      <c r="G324" s="153"/>
      <c r="H324" s="14" t="str" cm="1">
        <f t="array" ref="H324">INDEX(Cable_L!$B$3:$B$80,MATCH(1,COUNTIFS(C324,Cable_L!$A$3:$A$80,$D324,Cable_L!$C$3:$C$80),0))</f>
        <v>4b</v>
      </c>
      <c r="I324" s="14"/>
      <c r="J324" s="225" t="str">
        <f t="shared" si="14"/>
        <v>51 - J13 - 4/3  4b</v>
      </c>
      <c r="K324" s="195"/>
      <c r="L324" s="153"/>
      <c r="M324" s="153"/>
      <c r="N324" s="226"/>
    </row>
    <row r="325" spans="1:14" x14ac:dyDescent="0.25">
      <c r="A325">
        <f t="shared" si="15"/>
        <v>321</v>
      </c>
      <c r="B325" s="206" t="s">
        <v>783</v>
      </c>
      <c r="C325" s="65" t="str">
        <f t="shared" ref="C325:C388" si="16">IF(LEFT(B325,3)="2.5", MID(B325,7,2),LEFT(B325,2))</f>
        <v>51</v>
      </c>
      <c r="D325" s="2" t="s">
        <v>1379</v>
      </c>
      <c r="E325" s="155"/>
      <c r="F325" s="153"/>
      <c r="G325" s="153"/>
      <c r="H325" s="14" t="str" cm="1">
        <f t="array" ref="H325">INDEX(Cable_L!$B$3:$B$80,MATCH(1,COUNTIFS(C325,Cable_L!$A$3:$A$80,$D325,Cable_L!$C$3:$C$80),0))</f>
        <v>4b</v>
      </c>
      <c r="I325" s="14"/>
      <c r="J325" s="225" t="str">
        <f t="shared" ref="J325:J388" si="17">_xlfn.CONCAT(B325,"  ",H325)</f>
        <v>51 - J13 - 6/5  4b</v>
      </c>
      <c r="K325" s="195"/>
      <c r="L325" s="153"/>
      <c r="M325" s="153"/>
      <c r="N325" s="226"/>
    </row>
    <row r="326" spans="1:14" x14ac:dyDescent="0.25">
      <c r="A326">
        <f t="shared" si="15"/>
        <v>322</v>
      </c>
      <c r="B326" s="206" t="s">
        <v>782</v>
      </c>
      <c r="C326" s="65" t="str">
        <f t="shared" si="16"/>
        <v>51</v>
      </c>
      <c r="D326" s="2" t="s">
        <v>1379</v>
      </c>
      <c r="E326" s="155"/>
      <c r="F326" s="153"/>
      <c r="G326" s="153"/>
      <c r="H326" s="14" t="str" cm="1">
        <f t="array" ref="H326">INDEX(Cable_L!$B$3:$B$80,MATCH(1,COUNTIFS(C326,Cable_L!$A$3:$A$80,$D326,Cable_L!$C$3:$C$80),0))</f>
        <v>4b</v>
      </c>
      <c r="I326" s="14"/>
      <c r="J326" s="225" t="str">
        <f t="shared" si="17"/>
        <v>51 - J13 - 8/7  4b</v>
      </c>
      <c r="K326" s="195"/>
      <c r="L326" s="153"/>
      <c r="M326" s="153"/>
      <c r="N326" s="226"/>
    </row>
    <row r="327" spans="1:14" x14ac:dyDescent="0.25">
      <c r="A327">
        <f t="shared" si="15"/>
        <v>323</v>
      </c>
      <c r="B327" s="206" t="s">
        <v>789</v>
      </c>
      <c r="C327" s="65" t="str">
        <f t="shared" si="16"/>
        <v>52</v>
      </c>
      <c r="D327" s="2" t="s">
        <v>1379</v>
      </c>
      <c r="E327" s="155"/>
      <c r="F327" s="153"/>
      <c r="G327" s="193"/>
      <c r="H327" s="14" t="str" cm="1">
        <f t="array" ref="H327">INDEX(Cable_L!$B$3:$B$80,MATCH(1,COUNTIFS(C327,Cable_L!$A$3:$A$80,$D327,Cable_L!$C$3:$C$80),0))</f>
        <v>4b</v>
      </c>
      <c r="I327" s="14"/>
      <c r="J327" s="225" t="str">
        <f t="shared" si="17"/>
        <v>52 - J12 - 2/1  4b</v>
      </c>
      <c r="K327" s="195"/>
      <c r="L327" s="153"/>
      <c r="M327" s="153"/>
      <c r="N327" s="226"/>
    </row>
    <row r="328" spans="1:14" x14ac:dyDescent="0.25">
      <c r="A328">
        <f t="shared" si="15"/>
        <v>324</v>
      </c>
      <c r="B328" s="209" t="s">
        <v>788</v>
      </c>
      <c r="C328" s="65" t="str">
        <f t="shared" si="16"/>
        <v>52</v>
      </c>
      <c r="D328" s="2" t="s">
        <v>1379</v>
      </c>
      <c r="E328" s="195"/>
      <c r="F328" s="153"/>
      <c r="G328" s="153"/>
      <c r="H328" s="14" t="str" cm="1">
        <f t="array" ref="H328">INDEX(Cable_L!$B$3:$B$80,MATCH(1,COUNTIFS(C328,Cable_L!$A$3:$A$80,$D328,Cable_L!$C$3:$C$80),0))</f>
        <v>4b</v>
      </c>
      <c r="I328" s="14"/>
      <c r="J328" s="225" t="str">
        <f t="shared" si="17"/>
        <v>52 - J12 - 4/3  4b</v>
      </c>
      <c r="K328" s="195"/>
      <c r="L328" s="153"/>
      <c r="M328" s="153"/>
      <c r="N328" s="226"/>
    </row>
    <row r="329" spans="1:14" x14ac:dyDescent="0.25">
      <c r="A329">
        <f t="shared" si="15"/>
        <v>325</v>
      </c>
      <c r="B329" s="205" t="s">
        <v>787</v>
      </c>
      <c r="C329" s="65" t="str">
        <f t="shared" si="16"/>
        <v>52</v>
      </c>
      <c r="D329" s="2" t="s">
        <v>1379</v>
      </c>
      <c r="E329" s="155"/>
      <c r="F329" s="153"/>
      <c r="G329" s="153"/>
      <c r="H329" s="14" t="str" cm="1">
        <f t="array" ref="H329">INDEX(Cable_L!$B$3:$B$80,MATCH(1,COUNTIFS(C329,Cable_L!$A$3:$A$80,$D329,Cable_L!$C$3:$C$80),0))</f>
        <v>4b</v>
      </c>
      <c r="I329" s="14"/>
      <c r="J329" s="225" t="str">
        <f t="shared" si="17"/>
        <v>52 - J12 - 6/5  4b</v>
      </c>
      <c r="K329" s="195"/>
      <c r="L329" s="153"/>
      <c r="M329" s="153"/>
      <c r="N329" s="226"/>
    </row>
    <row r="330" spans="1:14" x14ac:dyDescent="0.25">
      <c r="A330">
        <f t="shared" si="15"/>
        <v>326</v>
      </c>
      <c r="B330" s="206" t="s">
        <v>786</v>
      </c>
      <c r="C330" s="65" t="str">
        <f t="shared" si="16"/>
        <v>52</v>
      </c>
      <c r="D330" s="2" t="s">
        <v>1379</v>
      </c>
      <c r="E330" s="155"/>
      <c r="F330" s="153"/>
      <c r="G330" s="153"/>
      <c r="H330" s="14" t="str" cm="1">
        <f t="array" ref="H330">INDEX(Cable_L!$B$3:$B$80,MATCH(1,COUNTIFS(C330,Cable_L!$A$3:$A$80,$D330,Cable_L!$C$3:$C$80),0))</f>
        <v>4b</v>
      </c>
      <c r="I330" s="14"/>
      <c r="J330" s="225" t="str">
        <f t="shared" si="17"/>
        <v>52 - J12 - 8/7  4b</v>
      </c>
      <c r="K330" s="195"/>
      <c r="L330" s="153"/>
      <c r="M330" s="153"/>
      <c r="N330" s="226"/>
    </row>
    <row r="331" spans="1:14" x14ac:dyDescent="0.25">
      <c r="A331">
        <f t="shared" si="15"/>
        <v>327</v>
      </c>
      <c r="B331" s="206" t="s">
        <v>793</v>
      </c>
      <c r="C331" s="65" t="str">
        <f t="shared" si="16"/>
        <v>52</v>
      </c>
      <c r="D331" s="2" t="s">
        <v>1379</v>
      </c>
      <c r="E331" s="155"/>
      <c r="F331" s="153"/>
      <c r="G331" s="153"/>
      <c r="H331" s="14" t="str" cm="1">
        <f t="array" ref="H331">INDEX(Cable_L!$B$3:$B$80,MATCH(1,COUNTIFS(C331,Cable_L!$A$3:$A$80,$D331,Cable_L!$C$3:$C$80),0))</f>
        <v>4b</v>
      </c>
      <c r="I331" s="14"/>
      <c r="J331" s="225" t="str">
        <f t="shared" si="17"/>
        <v>52 - J13 - 2/1  4b</v>
      </c>
      <c r="K331" s="195"/>
      <c r="L331" s="153"/>
      <c r="M331" s="153"/>
      <c r="N331" s="226"/>
    </row>
    <row r="332" spans="1:14" x14ac:dyDescent="0.25">
      <c r="A332">
        <f t="shared" si="15"/>
        <v>328</v>
      </c>
      <c r="B332" s="206" t="s">
        <v>792</v>
      </c>
      <c r="C332" s="65" t="str">
        <f t="shared" si="16"/>
        <v>52</v>
      </c>
      <c r="D332" s="2" t="s">
        <v>1379</v>
      </c>
      <c r="E332" s="195"/>
      <c r="F332" s="153"/>
      <c r="G332" s="153"/>
      <c r="H332" s="14" t="str" cm="1">
        <f t="array" ref="H332">INDEX(Cable_L!$B$3:$B$80,MATCH(1,COUNTIFS(C332,Cable_L!$A$3:$A$80,$D332,Cable_L!$C$3:$C$80),0))</f>
        <v>4b</v>
      </c>
      <c r="I332" s="14"/>
      <c r="J332" s="225" t="str">
        <f t="shared" si="17"/>
        <v>52 - J13 - 4/3  4b</v>
      </c>
      <c r="K332" s="195"/>
      <c r="L332" s="153"/>
      <c r="M332" s="153"/>
      <c r="N332" s="226"/>
    </row>
    <row r="333" spans="1:14" x14ac:dyDescent="0.25">
      <c r="A333">
        <f t="shared" si="15"/>
        <v>329</v>
      </c>
      <c r="B333" s="153" t="s">
        <v>791</v>
      </c>
      <c r="C333" s="65" t="str">
        <f t="shared" si="16"/>
        <v>52</v>
      </c>
      <c r="D333" s="2" t="s">
        <v>1379</v>
      </c>
      <c r="E333" s="195"/>
      <c r="F333" s="153"/>
      <c r="G333" s="153"/>
      <c r="H333" s="14" t="str" cm="1">
        <f t="array" ref="H333">INDEX(Cable_L!$B$3:$B$80,MATCH(1,COUNTIFS(C333,Cable_L!$A$3:$A$80,$D333,Cable_L!$C$3:$C$80),0))</f>
        <v>4b</v>
      </c>
      <c r="I333" s="14"/>
      <c r="J333" s="225" t="str">
        <f t="shared" si="17"/>
        <v>52 - J13 - 6/5  4b</v>
      </c>
      <c r="K333" s="195"/>
      <c r="L333" s="153"/>
      <c r="M333" s="153"/>
      <c r="N333" s="226"/>
    </row>
    <row r="334" spans="1:14" x14ac:dyDescent="0.25">
      <c r="A334">
        <f t="shared" si="15"/>
        <v>330</v>
      </c>
      <c r="B334" s="205" t="s">
        <v>790</v>
      </c>
      <c r="C334" s="65" t="str">
        <f t="shared" si="16"/>
        <v>52</v>
      </c>
      <c r="D334" s="2" t="s">
        <v>1379</v>
      </c>
      <c r="E334" s="155"/>
      <c r="F334" s="153"/>
      <c r="G334" s="193"/>
      <c r="H334" s="14" t="str" cm="1">
        <f t="array" ref="H334">INDEX(Cable_L!$B$3:$B$80,MATCH(1,COUNTIFS(C334,Cable_L!$A$3:$A$80,$D334,Cable_L!$C$3:$C$80),0))</f>
        <v>4b</v>
      </c>
      <c r="I334" s="14"/>
      <c r="J334" s="225" t="str">
        <f t="shared" si="17"/>
        <v>52 - J13 - 8/7  4b</v>
      </c>
      <c r="K334" s="195"/>
      <c r="L334" s="153"/>
      <c r="M334" s="153"/>
      <c r="N334" s="226"/>
    </row>
    <row r="335" spans="1:14" x14ac:dyDescent="0.25">
      <c r="A335">
        <f t="shared" si="15"/>
        <v>331</v>
      </c>
      <c r="B335" s="153" t="s">
        <v>795</v>
      </c>
      <c r="C335" s="65" t="str">
        <f t="shared" si="16"/>
        <v>53</v>
      </c>
      <c r="D335" s="2" t="s">
        <v>1379</v>
      </c>
      <c r="E335" s="195"/>
      <c r="F335" s="153"/>
      <c r="G335" s="153"/>
      <c r="H335" s="14" t="str" cm="1">
        <f t="array" ref="H335">INDEX(Cable_L!$B$3:$B$80,MATCH(1,COUNTIFS(C335,Cable_L!$A$3:$A$80,$D335,Cable_L!$C$3:$C$80),0))</f>
        <v>4b</v>
      </c>
      <c r="I335" s="14"/>
      <c r="J335" s="225" t="str">
        <f t="shared" si="17"/>
        <v>53 - J12 - 2/1  4b</v>
      </c>
      <c r="K335" s="195"/>
      <c r="L335" s="153"/>
      <c r="M335" s="153"/>
      <c r="N335" s="226"/>
    </row>
    <row r="336" spans="1:14" x14ac:dyDescent="0.25">
      <c r="A336">
        <f t="shared" si="15"/>
        <v>332</v>
      </c>
      <c r="B336" s="153" t="s">
        <v>794</v>
      </c>
      <c r="C336" s="65" t="str">
        <f t="shared" si="16"/>
        <v>53</v>
      </c>
      <c r="D336" s="2" t="s">
        <v>1379</v>
      </c>
      <c r="E336" s="195"/>
      <c r="F336" s="153"/>
      <c r="G336" s="153"/>
      <c r="H336" s="14" t="str" cm="1">
        <f t="array" ref="H336">INDEX(Cable_L!$B$3:$B$80,MATCH(1,COUNTIFS(C336,Cable_L!$A$3:$A$80,$D336,Cable_L!$C$3:$C$80),0))</f>
        <v>4b</v>
      </c>
      <c r="I336" s="14"/>
      <c r="J336" s="225" t="str">
        <f t="shared" si="17"/>
        <v>53 - J12 - 4/3  4b</v>
      </c>
      <c r="K336" s="195"/>
      <c r="L336" s="153"/>
      <c r="M336" s="153"/>
      <c r="N336" s="226"/>
    </row>
    <row r="337" spans="1:14" x14ac:dyDescent="0.25">
      <c r="A337">
        <f t="shared" si="15"/>
        <v>333</v>
      </c>
      <c r="B337" s="207" t="s">
        <v>1266</v>
      </c>
      <c r="C337" s="65" t="str">
        <f t="shared" si="16"/>
        <v>53</v>
      </c>
      <c r="D337" s="2" t="s">
        <v>1379</v>
      </c>
      <c r="E337" s="155"/>
      <c r="F337" s="153"/>
      <c r="G337" s="153"/>
      <c r="H337" s="14" t="str" cm="1">
        <f t="array" ref="H337">INDEX(Cable_L!$B$3:$B$80,MATCH(1,COUNTIFS(C337,Cable_L!$A$3:$A$80,$D337,Cable_L!$C$3:$C$80),0))</f>
        <v>4b</v>
      </c>
      <c r="I337" s="14"/>
      <c r="J337" s="225" t="str">
        <f t="shared" si="17"/>
        <v>53 - J12 - 6/5  4b</v>
      </c>
      <c r="K337" s="195"/>
      <c r="L337" s="153"/>
      <c r="M337" s="153"/>
      <c r="N337" s="226"/>
    </row>
    <row r="338" spans="1:14" x14ac:dyDescent="0.25">
      <c r="A338">
        <f t="shared" si="15"/>
        <v>334</v>
      </c>
      <c r="B338" s="207" t="s">
        <v>1267</v>
      </c>
      <c r="C338" s="65" t="str">
        <f t="shared" si="16"/>
        <v>53</v>
      </c>
      <c r="D338" s="2" t="s">
        <v>1379</v>
      </c>
      <c r="E338" s="155"/>
      <c r="F338" s="153"/>
      <c r="G338" s="153"/>
      <c r="H338" s="14" t="str" cm="1">
        <f t="array" ref="H338">INDEX(Cable_L!$B$3:$B$80,MATCH(1,COUNTIFS(C338,Cable_L!$A$3:$A$80,$D338,Cable_L!$C$3:$C$80),0))</f>
        <v>4b</v>
      </c>
      <c r="I338" s="14"/>
      <c r="J338" s="225" t="str">
        <f t="shared" si="17"/>
        <v>53 - J12 - 8/7  4b</v>
      </c>
      <c r="K338" s="195"/>
      <c r="L338" s="153"/>
      <c r="M338" s="153"/>
      <c r="N338" s="226"/>
    </row>
    <row r="339" spans="1:14" x14ac:dyDescent="0.25">
      <c r="A339">
        <f t="shared" si="15"/>
        <v>335</v>
      </c>
      <c r="B339" s="206" t="s">
        <v>796</v>
      </c>
      <c r="C339" s="65" t="str">
        <f t="shared" si="16"/>
        <v>53</v>
      </c>
      <c r="D339" s="2" t="s">
        <v>1379</v>
      </c>
      <c r="E339" s="155"/>
      <c r="F339" s="153"/>
      <c r="G339" s="153"/>
      <c r="H339" s="14" t="str" cm="1">
        <f t="array" ref="H339">INDEX(Cable_L!$B$3:$B$80,MATCH(1,COUNTIFS(C339,Cable_L!$A$3:$A$80,$D339,Cable_L!$C$3:$C$80),0))</f>
        <v>4b</v>
      </c>
      <c r="I339" s="14"/>
      <c r="J339" s="225" t="str">
        <f t="shared" si="17"/>
        <v>53 - J13 - 2/1  4b</v>
      </c>
      <c r="K339" s="195"/>
      <c r="L339" s="153"/>
      <c r="M339" s="153"/>
      <c r="N339" s="226"/>
    </row>
    <row r="340" spans="1:14" x14ac:dyDescent="0.25">
      <c r="A340">
        <f t="shared" si="15"/>
        <v>336</v>
      </c>
      <c r="B340" s="206" t="s">
        <v>797</v>
      </c>
      <c r="C340" s="65" t="str">
        <f t="shared" si="16"/>
        <v>53</v>
      </c>
      <c r="D340" s="2" t="s">
        <v>1379</v>
      </c>
      <c r="E340" s="155"/>
      <c r="F340" s="153"/>
      <c r="G340" s="153"/>
      <c r="H340" s="14" t="str" cm="1">
        <f t="array" ref="H340">INDEX(Cable_L!$B$3:$B$80,MATCH(1,COUNTIFS(C340,Cable_L!$A$3:$A$80,$D340,Cable_L!$C$3:$C$80),0))</f>
        <v>4b</v>
      </c>
      <c r="I340" s="14"/>
      <c r="J340" s="225" t="str">
        <f t="shared" si="17"/>
        <v>53 - J13 - 4/3  4b</v>
      </c>
      <c r="K340" s="195"/>
      <c r="L340" s="153"/>
      <c r="M340" s="153"/>
      <c r="N340" s="226"/>
    </row>
    <row r="341" spans="1:14" x14ac:dyDescent="0.25">
      <c r="A341">
        <f t="shared" si="15"/>
        <v>337</v>
      </c>
      <c r="B341" s="207" t="s">
        <v>1269</v>
      </c>
      <c r="C341" s="65" t="str">
        <f t="shared" si="16"/>
        <v>53</v>
      </c>
      <c r="D341" s="2" t="s">
        <v>1379</v>
      </c>
      <c r="E341" s="155"/>
      <c r="F341" s="153"/>
      <c r="G341" s="153"/>
      <c r="H341" s="14" t="str" cm="1">
        <f t="array" ref="H341">INDEX(Cable_L!$B$3:$B$80,MATCH(1,COUNTIFS(C341,Cable_L!$A$3:$A$80,$D341,Cable_L!$C$3:$C$80),0))</f>
        <v>4b</v>
      </c>
      <c r="I341" s="14"/>
      <c r="J341" s="225" t="str">
        <f t="shared" si="17"/>
        <v>53 - J13 - 6/5  4b</v>
      </c>
      <c r="K341" s="195"/>
      <c r="L341" s="153"/>
      <c r="M341" s="153"/>
      <c r="N341" s="226"/>
    </row>
    <row r="342" spans="1:14" x14ac:dyDescent="0.25">
      <c r="A342">
        <f t="shared" si="15"/>
        <v>338</v>
      </c>
      <c r="B342" s="207" t="s">
        <v>1268</v>
      </c>
      <c r="C342" s="65" t="str">
        <f t="shared" si="16"/>
        <v>53</v>
      </c>
      <c r="D342" s="2" t="s">
        <v>1379</v>
      </c>
      <c r="E342" s="155"/>
      <c r="F342" s="153"/>
      <c r="G342" s="153"/>
      <c r="H342" s="14" t="str" cm="1">
        <f t="array" ref="H342">INDEX(Cable_L!$B$3:$B$80,MATCH(1,COUNTIFS(C342,Cable_L!$A$3:$A$80,$D342,Cable_L!$C$3:$C$80),0))</f>
        <v>4b</v>
      </c>
      <c r="I342" s="14"/>
      <c r="J342" s="225" t="str">
        <f t="shared" si="17"/>
        <v>53 - J13 - 8/7  4b</v>
      </c>
      <c r="K342" s="195"/>
      <c r="L342" s="153"/>
      <c r="M342" s="153"/>
      <c r="N342" s="226"/>
    </row>
    <row r="343" spans="1:14" x14ac:dyDescent="0.25">
      <c r="A343">
        <f t="shared" si="15"/>
        <v>339</v>
      </c>
      <c r="B343" s="153" t="s">
        <v>799</v>
      </c>
      <c r="C343" s="65" t="str">
        <f t="shared" si="16"/>
        <v>54</v>
      </c>
      <c r="D343" s="2" t="s">
        <v>1379</v>
      </c>
      <c r="E343" s="195"/>
      <c r="F343" s="153"/>
      <c r="G343" s="153"/>
      <c r="H343" s="14" t="str" cm="1">
        <f t="array" ref="H343">INDEX(Cable_L!$B$3:$B$80,MATCH(1,COUNTIFS(C343,Cable_L!$A$3:$A$80,$D343,Cable_L!$C$3:$C$80),0))</f>
        <v>4b</v>
      </c>
      <c r="I343" s="14"/>
      <c r="J343" s="225" t="str">
        <f t="shared" si="17"/>
        <v>54 - J12 - 2/1  4b</v>
      </c>
      <c r="K343" s="195"/>
      <c r="L343" s="153"/>
      <c r="M343" s="153"/>
      <c r="N343" s="226"/>
    </row>
    <row r="344" spans="1:14" x14ac:dyDescent="0.25">
      <c r="A344">
        <f t="shared" si="15"/>
        <v>340</v>
      </c>
      <c r="B344" s="206" t="s">
        <v>798</v>
      </c>
      <c r="C344" s="65" t="str">
        <f t="shared" si="16"/>
        <v>54</v>
      </c>
      <c r="D344" s="2" t="s">
        <v>1379</v>
      </c>
      <c r="E344" s="155"/>
      <c r="F344" s="153"/>
      <c r="G344" s="153"/>
      <c r="H344" s="14" t="str" cm="1">
        <f t="array" ref="H344">INDEX(Cable_L!$B$3:$B$80,MATCH(1,COUNTIFS(C344,Cable_L!$A$3:$A$80,$D344,Cable_L!$C$3:$C$80),0))</f>
        <v>4b</v>
      </c>
      <c r="I344" s="14"/>
      <c r="J344" s="225" t="str">
        <f t="shared" si="17"/>
        <v>54 - J12 - 4/3  4b</v>
      </c>
      <c r="K344" s="195"/>
      <c r="L344" s="153"/>
      <c r="M344" s="153"/>
      <c r="N344" s="226"/>
    </row>
    <row r="345" spans="1:14" x14ac:dyDescent="0.25">
      <c r="A345">
        <f t="shared" si="15"/>
        <v>341</v>
      </c>
      <c r="B345" s="207" t="s">
        <v>1270</v>
      </c>
      <c r="C345" s="65" t="str">
        <f t="shared" si="16"/>
        <v>54</v>
      </c>
      <c r="D345" s="2" t="s">
        <v>1379</v>
      </c>
      <c r="E345" s="155"/>
      <c r="F345" s="153"/>
      <c r="G345" s="193"/>
      <c r="H345" s="14" t="str" cm="1">
        <f t="array" ref="H345">INDEX(Cable_L!$B$3:$B$80,MATCH(1,COUNTIFS(C345,Cable_L!$A$3:$A$80,$D345,Cable_L!$C$3:$C$80),0))</f>
        <v>4b</v>
      </c>
      <c r="I345" s="14"/>
      <c r="J345" s="225" t="str">
        <f t="shared" si="17"/>
        <v>54 - J12 - 6/5  4b</v>
      </c>
      <c r="K345" s="195"/>
      <c r="L345" s="153"/>
      <c r="M345" s="153"/>
      <c r="N345" s="226"/>
    </row>
    <row r="346" spans="1:14" x14ac:dyDescent="0.25">
      <c r="A346">
        <f t="shared" si="15"/>
        <v>342</v>
      </c>
      <c r="B346" s="207" t="s">
        <v>1271</v>
      </c>
      <c r="C346" s="65" t="str">
        <f t="shared" si="16"/>
        <v>54</v>
      </c>
      <c r="D346" s="2" t="s">
        <v>1379</v>
      </c>
      <c r="E346" s="155"/>
      <c r="F346" s="153"/>
      <c r="G346" s="153"/>
      <c r="H346" s="14" t="str" cm="1">
        <f t="array" ref="H346">INDEX(Cable_L!$B$3:$B$80,MATCH(1,COUNTIFS(C346,Cable_L!$A$3:$A$80,$D346,Cable_L!$C$3:$C$80),0))</f>
        <v>4b</v>
      </c>
      <c r="I346" s="14"/>
      <c r="J346" s="225" t="str">
        <f t="shared" si="17"/>
        <v>54 - J12 - 8/7  4b</v>
      </c>
      <c r="K346" s="195"/>
      <c r="L346" s="153"/>
      <c r="M346" s="153"/>
      <c r="N346" s="226"/>
    </row>
    <row r="347" spans="1:14" x14ac:dyDescent="0.25">
      <c r="A347">
        <f t="shared" si="15"/>
        <v>343</v>
      </c>
      <c r="B347" s="206" t="s">
        <v>811</v>
      </c>
      <c r="C347" s="65" t="str">
        <f t="shared" si="16"/>
        <v>54</v>
      </c>
      <c r="D347" s="2" t="s">
        <v>1379</v>
      </c>
      <c r="E347" s="155"/>
      <c r="F347" s="153"/>
      <c r="G347" s="153"/>
      <c r="H347" s="14" t="str" cm="1">
        <f t="array" ref="H347">INDEX(Cable_L!$B$3:$B$80,MATCH(1,COUNTIFS(C347,Cable_L!$A$3:$A$80,$D347,Cable_L!$C$3:$C$80),0))</f>
        <v>4b</v>
      </c>
      <c r="I347" s="14"/>
      <c r="J347" s="225" t="str">
        <f t="shared" si="17"/>
        <v>54 - J13 - 2/1  4b</v>
      </c>
      <c r="K347" s="195"/>
      <c r="L347" s="153"/>
      <c r="M347" s="153"/>
      <c r="N347" s="226"/>
    </row>
    <row r="348" spans="1:14" x14ac:dyDescent="0.25">
      <c r="A348">
        <f t="shared" si="15"/>
        <v>344</v>
      </c>
      <c r="B348" s="206" t="s">
        <v>810</v>
      </c>
      <c r="C348" s="65" t="str">
        <f t="shared" si="16"/>
        <v>54</v>
      </c>
      <c r="D348" s="2" t="s">
        <v>1379</v>
      </c>
      <c r="E348" s="155"/>
      <c r="F348" s="153"/>
      <c r="G348" s="153"/>
      <c r="H348" s="14" t="str" cm="1">
        <f t="array" ref="H348">INDEX(Cable_L!$B$3:$B$80,MATCH(1,COUNTIFS(C348,Cable_L!$A$3:$A$80,$D348,Cable_L!$C$3:$C$80),0))</f>
        <v>4b</v>
      </c>
      <c r="I348" s="14"/>
      <c r="J348" s="225" t="str">
        <f t="shared" si="17"/>
        <v>54 - J13 - 4/3  4b</v>
      </c>
      <c r="K348" s="195"/>
      <c r="L348" s="153"/>
      <c r="M348" s="153"/>
      <c r="N348" s="226"/>
    </row>
    <row r="349" spans="1:14" x14ac:dyDescent="0.25">
      <c r="A349">
        <f t="shared" si="15"/>
        <v>345</v>
      </c>
      <c r="B349" s="208" t="s">
        <v>1273</v>
      </c>
      <c r="C349" s="65" t="str">
        <f t="shared" si="16"/>
        <v>54</v>
      </c>
      <c r="D349" s="2" t="s">
        <v>1379</v>
      </c>
      <c r="E349" s="155"/>
      <c r="F349" s="153"/>
      <c r="G349" s="153"/>
      <c r="H349" s="14" t="str" cm="1">
        <f t="array" ref="H349">INDEX(Cable_L!$B$3:$B$80,MATCH(1,COUNTIFS(C349,Cable_L!$A$3:$A$80,$D349,Cable_L!$C$3:$C$80),0))</f>
        <v>4b</v>
      </c>
      <c r="I349" s="14"/>
      <c r="J349" s="225" t="str">
        <f t="shared" si="17"/>
        <v>54 - J13 - 6/5  4b</v>
      </c>
      <c r="K349" s="195"/>
      <c r="L349" s="153"/>
      <c r="M349" s="153"/>
      <c r="N349" s="226"/>
    </row>
    <row r="350" spans="1:14" x14ac:dyDescent="0.25">
      <c r="A350">
        <f t="shared" si="15"/>
        <v>346</v>
      </c>
      <c r="B350" s="221" t="s">
        <v>1272</v>
      </c>
      <c r="C350" s="65" t="str">
        <f t="shared" si="16"/>
        <v>54</v>
      </c>
      <c r="D350" s="2" t="s">
        <v>1379</v>
      </c>
      <c r="E350" s="155"/>
      <c r="F350" s="153"/>
      <c r="G350" s="153"/>
      <c r="H350" s="14" t="str" cm="1">
        <f t="array" ref="H350">INDEX(Cable_L!$B$3:$B$80,MATCH(1,COUNTIFS(C350,Cable_L!$A$3:$A$80,$D350,Cable_L!$C$3:$C$80),0))</f>
        <v>4b</v>
      </c>
      <c r="I350" s="14"/>
      <c r="J350" s="225" t="str">
        <f t="shared" si="17"/>
        <v>54 - J13 - 8/7  4b</v>
      </c>
      <c r="K350" s="195"/>
      <c r="L350" s="153"/>
      <c r="M350" s="153"/>
      <c r="N350" s="226"/>
    </row>
    <row r="351" spans="1:14" x14ac:dyDescent="0.25">
      <c r="A351">
        <f t="shared" si="15"/>
        <v>347</v>
      </c>
      <c r="B351" s="212" t="s">
        <v>801</v>
      </c>
      <c r="C351" s="65" t="str">
        <f t="shared" si="16"/>
        <v>55</v>
      </c>
      <c r="D351" s="2" t="s">
        <v>1379</v>
      </c>
      <c r="E351" s="155"/>
      <c r="F351" s="153"/>
      <c r="G351" s="193"/>
      <c r="H351" s="14" t="str" cm="1">
        <f t="array" ref="H351">INDEX(Cable_L!$B$3:$B$80,MATCH(1,COUNTIFS(C351,Cable_L!$A$3:$A$80,$D351,Cable_L!$C$3:$C$80),0))</f>
        <v>4b</v>
      </c>
      <c r="I351" s="14"/>
      <c r="J351" s="225" t="str">
        <f t="shared" si="17"/>
        <v>55 - J12 - 2/1  4b</v>
      </c>
      <c r="K351" s="195"/>
      <c r="L351" s="153"/>
      <c r="M351" s="153"/>
      <c r="N351" s="226"/>
    </row>
    <row r="352" spans="1:14" x14ac:dyDescent="0.25">
      <c r="A352">
        <f t="shared" si="15"/>
        <v>348</v>
      </c>
      <c r="B352" s="206" t="s">
        <v>800</v>
      </c>
      <c r="C352" s="65" t="str">
        <f t="shared" si="16"/>
        <v>55</v>
      </c>
      <c r="D352" s="2" t="s">
        <v>1379</v>
      </c>
      <c r="E352" s="155"/>
      <c r="F352" s="153"/>
      <c r="G352" s="153"/>
      <c r="H352" s="14" t="str" cm="1">
        <f t="array" ref="H352">INDEX(Cable_L!$B$3:$B$80,MATCH(1,COUNTIFS(C352,Cable_L!$A$3:$A$80,$D352,Cable_L!$C$3:$C$80),0))</f>
        <v>4b</v>
      </c>
      <c r="I352" s="14"/>
      <c r="J352" s="225" t="str">
        <f t="shared" si="17"/>
        <v>55 - J12 - 4/3  4b</v>
      </c>
      <c r="K352" s="195"/>
      <c r="L352" s="153"/>
      <c r="M352" s="153"/>
      <c r="N352" s="226"/>
    </row>
    <row r="353" spans="1:14" x14ac:dyDescent="0.25">
      <c r="A353">
        <f t="shared" si="15"/>
        <v>349</v>
      </c>
      <c r="B353" s="213" t="s">
        <v>1274</v>
      </c>
      <c r="C353" s="65" t="str">
        <f t="shared" si="16"/>
        <v>55</v>
      </c>
      <c r="D353" s="2" t="s">
        <v>1379</v>
      </c>
      <c r="E353" s="155"/>
      <c r="F353" s="153"/>
      <c r="G353" s="153"/>
      <c r="H353" s="14" t="str" cm="1">
        <f t="array" ref="H353">INDEX(Cable_L!$B$3:$B$80,MATCH(1,COUNTIFS(C353,Cable_L!$A$3:$A$80,$D353,Cable_L!$C$3:$C$80),0))</f>
        <v>4b</v>
      </c>
      <c r="I353" s="14"/>
      <c r="J353" s="225" t="str">
        <f t="shared" si="17"/>
        <v>55 - J12 - 6/5  4b</v>
      </c>
      <c r="K353" s="195"/>
      <c r="L353" s="153"/>
      <c r="M353" s="153"/>
      <c r="N353" s="226"/>
    </row>
    <row r="354" spans="1:14" x14ac:dyDescent="0.25">
      <c r="A354">
        <f t="shared" si="15"/>
        <v>350</v>
      </c>
      <c r="B354" s="208" t="s">
        <v>1275</v>
      </c>
      <c r="C354" s="65" t="str">
        <f t="shared" si="16"/>
        <v>55</v>
      </c>
      <c r="D354" s="2" t="s">
        <v>1379</v>
      </c>
      <c r="E354" s="195"/>
      <c r="F354" s="153"/>
      <c r="G354" s="153"/>
      <c r="H354" s="14" t="str" cm="1">
        <f t="array" ref="H354">INDEX(Cable_L!$B$3:$B$80,MATCH(1,COUNTIFS(C354,Cable_L!$A$3:$A$80,$D354,Cable_L!$C$3:$C$80),0))</f>
        <v>4b</v>
      </c>
      <c r="I354" s="14"/>
      <c r="J354" s="225" t="str">
        <f t="shared" si="17"/>
        <v>55 - J12 - 8/7  4b</v>
      </c>
      <c r="K354" s="195"/>
      <c r="L354" s="153"/>
      <c r="M354" s="153"/>
      <c r="N354" s="226"/>
    </row>
    <row r="355" spans="1:14" x14ac:dyDescent="0.25">
      <c r="A355">
        <f t="shared" si="15"/>
        <v>351</v>
      </c>
      <c r="B355" s="150" t="s">
        <v>802</v>
      </c>
      <c r="C355" s="65" t="str">
        <f t="shared" si="16"/>
        <v>55</v>
      </c>
      <c r="D355" s="14" t="s">
        <v>1379</v>
      </c>
      <c r="E355" s="222"/>
      <c r="F355" s="150"/>
      <c r="G355" s="150"/>
      <c r="H355" s="14" t="str" cm="1">
        <f t="array" ref="H355">INDEX(Cable_L!$B$3:$B$80,MATCH(1,COUNTIFS(C355,Cable_L!$A$3:$A$80,$D355,Cable_L!$C$3:$C$80),0))</f>
        <v>4b</v>
      </c>
      <c r="I355" s="14"/>
      <c r="J355" s="225" t="str">
        <f t="shared" si="17"/>
        <v>55 - J13 - 8/7  4b</v>
      </c>
      <c r="K355" s="222"/>
      <c r="L355" s="150"/>
      <c r="M355" s="150"/>
      <c r="N355" s="226"/>
    </row>
    <row r="356" spans="1:14" x14ac:dyDescent="0.25">
      <c r="A356">
        <f t="shared" si="15"/>
        <v>352</v>
      </c>
      <c r="B356" s="206" t="s">
        <v>805</v>
      </c>
      <c r="C356" s="65" t="str">
        <f t="shared" si="16"/>
        <v>56</v>
      </c>
      <c r="D356" s="2" t="s">
        <v>1379</v>
      </c>
      <c r="E356" s="152"/>
      <c r="F356" s="153"/>
      <c r="G356" s="201"/>
      <c r="H356" s="14" t="str" cm="1">
        <f t="array" ref="H356">INDEX(Cable_L!$B$3:$B$80,MATCH(1,COUNTIFS(C356,Cable_L!$A$3:$A$80,$D356,Cable_L!$C$3:$C$80),0))</f>
        <v>4b</v>
      </c>
      <c r="I356" s="14"/>
      <c r="J356" s="225" t="str">
        <f t="shared" si="17"/>
        <v>56 - J12 - 2/1  4b</v>
      </c>
      <c r="K356" s="195"/>
      <c r="L356" s="153"/>
      <c r="M356" s="153"/>
      <c r="N356" s="226"/>
    </row>
    <row r="357" spans="1:14" x14ac:dyDescent="0.25">
      <c r="A357">
        <f t="shared" si="15"/>
        <v>353</v>
      </c>
      <c r="B357" s="206" t="s">
        <v>804</v>
      </c>
      <c r="C357" s="65" t="str">
        <f t="shared" si="16"/>
        <v>56</v>
      </c>
      <c r="D357" s="2" t="s">
        <v>1379</v>
      </c>
      <c r="E357" s="195"/>
      <c r="F357" s="153"/>
      <c r="G357" s="153"/>
      <c r="H357" s="14" t="str" cm="1">
        <f t="array" ref="H357">INDEX(Cable_L!$B$3:$B$80,MATCH(1,COUNTIFS(C357,Cable_L!$A$3:$A$80,$D357,Cable_L!$C$3:$C$80),0))</f>
        <v>4b</v>
      </c>
      <c r="I357" s="14"/>
      <c r="J357" s="225" t="str">
        <f t="shared" si="17"/>
        <v>56 - J12 - 6/5  4b</v>
      </c>
      <c r="K357" s="195"/>
      <c r="L357" s="153"/>
      <c r="M357" s="153"/>
      <c r="N357" s="226"/>
    </row>
    <row r="358" spans="1:14" x14ac:dyDescent="0.25">
      <c r="A358">
        <f t="shared" si="15"/>
        <v>354</v>
      </c>
      <c r="B358" s="206" t="s">
        <v>803</v>
      </c>
      <c r="C358" s="65" t="str">
        <f t="shared" si="16"/>
        <v>56</v>
      </c>
      <c r="D358" s="2" t="s">
        <v>1379</v>
      </c>
      <c r="E358" s="195"/>
      <c r="F358" s="153"/>
      <c r="G358" s="153"/>
      <c r="H358" s="14" t="str" cm="1">
        <f t="array" ref="H358">INDEX(Cable_L!$B$3:$B$80,MATCH(1,COUNTIFS(C358,Cable_L!$A$3:$A$80,$D358,Cable_L!$C$3:$C$80),0))</f>
        <v>4b</v>
      </c>
      <c r="I358" s="14"/>
      <c r="J358" s="225" t="str">
        <f t="shared" si="17"/>
        <v>56 - J12 - 8/7  4b</v>
      </c>
      <c r="K358" s="195"/>
      <c r="L358" s="153"/>
      <c r="M358" s="153"/>
      <c r="N358" s="226"/>
    </row>
    <row r="359" spans="1:14" x14ac:dyDescent="0.25">
      <c r="A359">
        <f t="shared" si="15"/>
        <v>355</v>
      </c>
      <c r="B359" s="209" t="s">
        <v>807</v>
      </c>
      <c r="C359" s="65" t="str">
        <f t="shared" si="16"/>
        <v>56</v>
      </c>
      <c r="D359" s="2" t="s">
        <v>1379</v>
      </c>
      <c r="E359" s="195"/>
      <c r="F359" s="153"/>
      <c r="G359" s="153"/>
      <c r="H359" s="14" t="str" cm="1">
        <f t="array" ref="H359">INDEX(Cable_L!$B$3:$B$80,MATCH(1,COUNTIFS(C359,Cable_L!$A$3:$A$80,$D359,Cable_L!$C$3:$C$80),0))</f>
        <v>4b</v>
      </c>
      <c r="I359" s="14"/>
      <c r="J359" s="225" t="str">
        <f t="shared" si="17"/>
        <v>56 - J13 - 2/1  4b</v>
      </c>
      <c r="K359" s="195"/>
      <c r="L359" s="153"/>
      <c r="M359" s="153"/>
      <c r="N359" s="226"/>
    </row>
    <row r="360" spans="1:14" x14ac:dyDescent="0.25">
      <c r="A360">
        <f t="shared" si="15"/>
        <v>356</v>
      </c>
      <c r="B360" s="205" t="s">
        <v>806</v>
      </c>
      <c r="C360" s="65" t="str">
        <f t="shared" si="16"/>
        <v>56</v>
      </c>
      <c r="D360" s="2" t="s">
        <v>1379</v>
      </c>
      <c r="E360" s="155"/>
      <c r="F360" s="153"/>
      <c r="G360" s="153"/>
      <c r="H360" s="14" t="str" cm="1">
        <f t="array" ref="H360">INDEX(Cable_L!$B$3:$B$80,MATCH(1,COUNTIFS(C360,Cable_L!$A$3:$A$80,$D360,Cable_L!$C$3:$C$80),0))</f>
        <v>4b</v>
      </c>
      <c r="I360" s="14"/>
      <c r="J360" s="225" t="str">
        <f t="shared" si="17"/>
        <v>56 - J13 - 8/7  4b</v>
      </c>
      <c r="K360" s="195"/>
      <c r="L360" s="153"/>
      <c r="M360" s="153"/>
      <c r="N360" s="226"/>
    </row>
    <row r="361" spans="1:14" x14ac:dyDescent="0.25">
      <c r="A361">
        <f t="shared" si="15"/>
        <v>357</v>
      </c>
      <c r="B361" s="212" t="s">
        <v>1030</v>
      </c>
      <c r="C361" s="65" t="str">
        <f t="shared" si="16"/>
        <v>57</v>
      </c>
      <c r="D361" s="14" t="s">
        <v>1357</v>
      </c>
      <c r="E361" s="76"/>
      <c r="H361" s="14" t="str" cm="1">
        <f t="array" ref="H361">INDEX(Cable_L!$B$3:$B$80,MATCH(1,COUNTIFS(C361,Cable_L!$A$3:$A$80,$D361,Cable_L!$C$3:$C$80),0))</f>
        <v>3b</v>
      </c>
      <c r="I361" s="14"/>
      <c r="J361" s="225" t="str">
        <f t="shared" si="17"/>
        <v>57 - J12 - 2/1  3b</v>
      </c>
      <c r="K361" s="197"/>
      <c r="N361" s="226"/>
    </row>
    <row r="362" spans="1:14" x14ac:dyDescent="0.25">
      <c r="A362">
        <f t="shared" si="15"/>
        <v>358</v>
      </c>
      <c r="B362" s="212" t="s">
        <v>1027</v>
      </c>
      <c r="C362" s="65" t="str">
        <f t="shared" si="16"/>
        <v>57</v>
      </c>
      <c r="D362" s="14" t="s">
        <v>1357</v>
      </c>
      <c r="E362" s="76"/>
      <c r="H362" s="14" t="str" cm="1">
        <f t="array" ref="H362">INDEX(Cable_L!$B$3:$B$80,MATCH(1,COUNTIFS(C362,Cable_L!$A$3:$A$80,$D362,Cable_L!$C$3:$C$80),0))</f>
        <v>3b</v>
      </c>
      <c r="I362" s="14"/>
      <c r="J362" s="225" t="str">
        <f t="shared" si="17"/>
        <v>57 - J12 - 4/3  3b</v>
      </c>
      <c r="K362" s="197"/>
      <c r="N362" s="226"/>
    </row>
    <row r="363" spans="1:14" x14ac:dyDescent="0.25">
      <c r="A363">
        <f t="shared" si="15"/>
        <v>359</v>
      </c>
      <c r="B363" s="212" t="s">
        <v>1028</v>
      </c>
      <c r="C363" s="65" t="str">
        <f t="shared" si="16"/>
        <v>57</v>
      </c>
      <c r="D363" s="14" t="s">
        <v>1357</v>
      </c>
      <c r="E363" s="197"/>
      <c r="H363" s="14" t="str" cm="1">
        <f t="array" ref="H363">INDEX(Cable_L!$B$3:$B$80,MATCH(1,COUNTIFS(C363,Cable_L!$A$3:$A$80,$D363,Cable_L!$C$3:$C$80),0))</f>
        <v>3b</v>
      </c>
      <c r="I363" s="14"/>
      <c r="J363" s="225" t="str">
        <f t="shared" si="17"/>
        <v>57 - J12 - 6/5  3b</v>
      </c>
      <c r="K363" s="197"/>
      <c r="N363" s="226"/>
    </row>
    <row r="364" spans="1:14" x14ac:dyDescent="0.25">
      <c r="A364">
        <f t="shared" si="15"/>
        <v>360</v>
      </c>
      <c r="B364" s="150" t="s">
        <v>1029</v>
      </c>
      <c r="C364" s="65" t="str">
        <f t="shared" si="16"/>
        <v>57</v>
      </c>
      <c r="D364" s="14" t="s">
        <v>1357</v>
      </c>
      <c r="E364" s="197"/>
      <c r="H364" s="14" t="str" cm="1">
        <f t="array" ref="H364">INDEX(Cable_L!$B$3:$B$80,MATCH(1,COUNTIFS(C364,Cable_L!$A$3:$A$80,$D364,Cable_L!$C$3:$C$80),0))</f>
        <v>3b</v>
      </c>
      <c r="I364" s="14"/>
      <c r="J364" s="225" t="str">
        <f t="shared" si="17"/>
        <v>57 - J12 - 8/7  3b</v>
      </c>
      <c r="K364" s="197"/>
      <c r="N364" s="226"/>
    </row>
    <row r="365" spans="1:14" x14ac:dyDescent="0.25">
      <c r="A365">
        <f t="shared" si="15"/>
        <v>361</v>
      </c>
      <c r="B365" s="212" t="s">
        <v>1026</v>
      </c>
      <c r="C365" s="65" t="str">
        <f t="shared" si="16"/>
        <v>57</v>
      </c>
      <c r="D365" s="14" t="s">
        <v>1357</v>
      </c>
      <c r="E365" s="76"/>
      <c r="H365" s="14" t="str" cm="1">
        <f t="array" ref="H365">INDEX(Cable_L!$B$3:$B$80,MATCH(1,COUNTIFS(C365,Cable_L!$A$3:$A$80,$D365,Cable_L!$C$3:$C$80),0))</f>
        <v>3b</v>
      </c>
      <c r="I365" s="14"/>
      <c r="J365" s="225" t="str">
        <f t="shared" si="17"/>
        <v>57 - J13 - 2/1   3b</v>
      </c>
      <c r="K365" s="197"/>
      <c r="N365" s="226"/>
    </row>
    <row r="366" spans="1:14" x14ac:dyDescent="0.25">
      <c r="A366">
        <f t="shared" si="15"/>
        <v>362</v>
      </c>
      <c r="B366" s="212" t="s">
        <v>1025</v>
      </c>
      <c r="C366" s="65" t="str">
        <f t="shared" si="16"/>
        <v>57</v>
      </c>
      <c r="D366" s="14" t="s">
        <v>1357</v>
      </c>
      <c r="E366" s="76"/>
      <c r="H366" s="14" t="str" cm="1">
        <f t="array" ref="H366">INDEX(Cable_L!$B$3:$B$80,MATCH(1,COUNTIFS(C366,Cable_L!$A$3:$A$80,$D366,Cable_L!$C$3:$C$80),0))</f>
        <v>3b</v>
      </c>
      <c r="I366" s="14"/>
      <c r="J366" s="225" t="str">
        <f t="shared" si="17"/>
        <v>57 - J13 - 4/3  3b</v>
      </c>
      <c r="K366" s="197"/>
      <c r="N366" s="226"/>
    </row>
    <row r="367" spans="1:14" x14ac:dyDescent="0.25">
      <c r="A367">
        <f t="shared" si="15"/>
        <v>363</v>
      </c>
      <c r="B367" s="212" t="s">
        <v>1031</v>
      </c>
      <c r="C367" s="65" t="str">
        <f t="shared" si="16"/>
        <v>57</v>
      </c>
      <c r="D367" s="14" t="s">
        <v>1357</v>
      </c>
      <c r="E367" s="76"/>
      <c r="H367" s="14" t="str" cm="1">
        <f t="array" ref="H367">INDEX(Cable_L!$B$3:$B$80,MATCH(1,COUNTIFS(C367,Cable_L!$A$3:$A$80,$D367,Cable_L!$C$3:$C$80),0))</f>
        <v>3b</v>
      </c>
      <c r="I367" s="14"/>
      <c r="J367" s="225" t="str">
        <f t="shared" si="17"/>
        <v>57 - J13 - 6/5  3b</v>
      </c>
      <c r="K367" s="197"/>
      <c r="N367" s="226"/>
    </row>
    <row r="368" spans="1:14" x14ac:dyDescent="0.25">
      <c r="A368">
        <f t="shared" si="15"/>
        <v>364</v>
      </c>
      <c r="B368" s="214" t="s">
        <v>1032</v>
      </c>
      <c r="C368" s="65" t="str">
        <f t="shared" si="16"/>
        <v>57</v>
      </c>
      <c r="D368" s="14" t="s">
        <v>1357</v>
      </c>
      <c r="E368" s="197"/>
      <c r="H368" s="14" t="str" cm="1">
        <f t="array" ref="H368">INDEX(Cable_L!$B$3:$B$80,MATCH(1,COUNTIFS(C368,Cable_L!$A$3:$A$80,$D368,Cable_L!$C$3:$C$80),0))</f>
        <v>3b</v>
      </c>
      <c r="I368" s="14"/>
      <c r="J368" s="225" t="str">
        <f t="shared" si="17"/>
        <v>57 - J13 - 8/7  3b</v>
      </c>
      <c r="K368" s="197"/>
      <c r="N368" s="226"/>
    </row>
    <row r="369" spans="1:14" x14ac:dyDescent="0.25">
      <c r="A369">
        <f t="shared" si="15"/>
        <v>365</v>
      </c>
      <c r="B369" s="211" t="s">
        <v>1033</v>
      </c>
      <c r="C369" s="65" t="str">
        <f t="shared" si="16"/>
        <v>58</v>
      </c>
      <c r="D369" s="14" t="s">
        <v>1357</v>
      </c>
      <c r="E369" s="76"/>
      <c r="H369" s="14" t="str" cm="1">
        <f t="array" ref="H369">INDEX(Cable_L!$B$3:$B$80,MATCH(1,COUNTIFS(C369,Cable_L!$A$3:$A$80,$D369,Cable_L!$C$3:$C$80),0))</f>
        <v>3b</v>
      </c>
      <c r="I369" s="14"/>
      <c r="J369" s="225" t="str">
        <f t="shared" si="17"/>
        <v>58 - J12 - 2/1  3b</v>
      </c>
      <c r="K369" s="197"/>
      <c r="N369" s="226"/>
    </row>
    <row r="370" spans="1:14" x14ac:dyDescent="0.25">
      <c r="A370">
        <f t="shared" si="15"/>
        <v>366</v>
      </c>
      <c r="B370" s="212" t="s">
        <v>1034</v>
      </c>
      <c r="C370" s="65" t="str">
        <f t="shared" si="16"/>
        <v>58</v>
      </c>
      <c r="D370" s="14" t="s">
        <v>1357</v>
      </c>
      <c r="E370" s="76"/>
      <c r="G370" s="74"/>
      <c r="H370" s="14" t="str" cm="1">
        <f t="array" ref="H370">INDEX(Cable_L!$B$3:$B$80,MATCH(1,COUNTIFS(C370,Cable_L!$A$3:$A$80,$D370,Cable_L!$C$3:$C$80),0))</f>
        <v>3b</v>
      </c>
      <c r="I370" s="14"/>
      <c r="J370" s="225" t="str">
        <f t="shared" si="17"/>
        <v>58 - J12 - 4/3  3b</v>
      </c>
      <c r="K370" s="197"/>
      <c r="N370" s="226"/>
    </row>
    <row r="371" spans="1:14" x14ac:dyDescent="0.25">
      <c r="A371">
        <f t="shared" si="15"/>
        <v>367</v>
      </c>
      <c r="B371" s="212" t="s">
        <v>1039</v>
      </c>
      <c r="C371" s="65" t="str">
        <f t="shared" si="16"/>
        <v>58</v>
      </c>
      <c r="D371" s="14" t="s">
        <v>1357</v>
      </c>
      <c r="E371" s="76"/>
      <c r="H371" s="14" t="str" cm="1">
        <f t="array" ref="H371">INDEX(Cable_L!$B$3:$B$80,MATCH(1,COUNTIFS(C371,Cable_L!$A$3:$A$80,$D371,Cable_L!$C$3:$C$80),0))</f>
        <v>3b</v>
      </c>
      <c r="I371" s="14"/>
      <c r="J371" s="225" t="str">
        <f t="shared" si="17"/>
        <v>58 - J12 - 6/5  3b</v>
      </c>
      <c r="K371" s="197"/>
      <c r="N371" s="226"/>
    </row>
    <row r="372" spans="1:14" x14ac:dyDescent="0.25">
      <c r="A372">
        <f t="shared" si="15"/>
        <v>368</v>
      </c>
      <c r="B372" s="212" t="s">
        <v>1038</v>
      </c>
      <c r="C372" s="65" t="str">
        <f t="shared" si="16"/>
        <v>58</v>
      </c>
      <c r="D372" s="14" t="s">
        <v>1357</v>
      </c>
      <c r="E372" s="197"/>
      <c r="H372" s="14" t="str" cm="1">
        <f t="array" ref="H372">INDEX(Cable_L!$B$3:$B$80,MATCH(1,COUNTIFS(C372,Cable_L!$A$3:$A$80,$D372,Cable_L!$C$3:$C$80),0))</f>
        <v>3b</v>
      </c>
      <c r="I372" s="14"/>
      <c r="J372" s="225" t="str">
        <f t="shared" si="17"/>
        <v>58 - J12 - 8/7  3b</v>
      </c>
      <c r="K372" s="197"/>
      <c r="N372" s="226"/>
    </row>
    <row r="373" spans="1:14" x14ac:dyDescent="0.25">
      <c r="A373">
        <f t="shared" si="15"/>
        <v>369</v>
      </c>
      <c r="B373" s="220" t="s">
        <v>1035</v>
      </c>
      <c r="C373" s="65" t="str">
        <f t="shared" si="16"/>
        <v>58</v>
      </c>
      <c r="D373" s="14" t="s">
        <v>1357</v>
      </c>
      <c r="E373" s="197"/>
      <c r="H373" s="14" t="str" cm="1">
        <f t="array" ref="H373">INDEX(Cable_L!$B$3:$B$80,MATCH(1,COUNTIFS(C373,Cable_L!$A$3:$A$80,$D373,Cable_L!$C$3:$C$80),0))</f>
        <v>3b</v>
      </c>
      <c r="I373" s="14"/>
      <c r="J373" s="225" t="str">
        <f t="shared" si="17"/>
        <v>58 - J13 - 2/1  3b</v>
      </c>
      <c r="K373" s="197"/>
      <c r="N373" s="226"/>
    </row>
    <row r="374" spans="1:14" x14ac:dyDescent="0.25">
      <c r="A374">
        <f t="shared" si="15"/>
        <v>370</v>
      </c>
      <c r="B374" s="213" t="s">
        <v>1040</v>
      </c>
      <c r="C374" s="65" t="str">
        <f t="shared" si="16"/>
        <v>58</v>
      </c>
      <c r="D374" s="14" t="s">
        <v>1357</v>
      </c>
      <c r="E374" s="76"/>
      <c r="G374" s="74"/>
      <c r="H374" s="14" t="str" cm="1">
        <f t="array" ref="H374">INDEX(Cable_L!$B$3:$B$80,MATCH(1,COUNTIFS(C374,Cable_L!$A$3:$A$80,$D374,Cable_L!$C$3:$C$80),0))</f>
        <v>3b</v>
      </c>
      <c r="I374" s="14"/>
      <c r="J374" s="225" t="str">
        <f t="shared" si="17"/>
        <v>58 - J13 - 4/3  3b</v>
      </c>
      <c r="K374" s="197"/>
      <c r="N374" s="226"/>
    </row>
    <row r="375" spans="1:14" x14ac:dyDescent="0.25">
      <c r="A375">
        <f t="shared" si="15"/>
        <v>371</v>
      </c>
      <c r="B375" s="213" t="s">
        <v>1037</v>
      </c>
      <c r="C375" s="65" t="str">
        <f t="shared" si="16"/>
        <v>58</v>
      </c>
      <c r="D375" s="14" t="s">
        <v>1357</v>
      </c>
      <c r="E375" s="197"/>
      <c r="H375" s="14" t="str" cm="1">
        <f t="array" ref="H375">INDEX(Cable_L!$B$3:$B$80,MATCH(1,COUNTIFS(C375,Cable_L!$A$3:$A$80,$D375,Cable_L!$C$3:$C$80),0))</f>
        <v>3b</v>
      </c>
      <c r="I375" s="14"/>
      <c r="J375" s="225" t="str">
        <f t="shared" si="17"/>
        <v>58 - J13 - 6/5  3b</v>
      </c>
      <c r="K375" s="197"/>
      <c r="N375" s="226"/>
    </row>
    <row r="376" spans="1:14" x14ac:dyDescent="0.25">
      <c r="A376">
        <f t="shared" si="15"/>
        <v>372</v>
      </c>
      <c r="B376" s="213" t="s">
        <v>1036</v>
      </c>
      <c r="C376" s="65" t="str">
        <f t="shared" si="16"/>
        <v>58</v>
      </c>
      <c r="D376" s="14" t="s">
        <v>1357</v>
      </c>
      <c r="E376" s="197"/>
      <c r="H376" s="14" t="str" cm="1">
        <f t="array" ref="H376">INDEX(Cable_L!$B$3:$B$80,MATCH(1,COUNTIFS(C376,Cable_L!$A$3:$A$80,$D376,Cable_L!$C$3:$C$80),0))</f>
        <v>3b</v>
      </c>
      <c r="I376" s="14"/>
      <c r="J376" s="225" t="str">
        <f t="shared" si="17"/>
        <v>58 - J13 - 8/7  3b</v>
      </c>
      <c r="K376" s="197"/>
      <c r="N376" s="226"/>
    </row>
    <row r="377" spans="1:14" x14ac:dyDescent="0.25">
      <c r="A377">
        <f t="shared" si="15"/>
        <v>373</v>
      </c>
      <c r="B377" s="214" t="s">
        <v>1044</v>
      </c>
      <c r="C377" s="65" t="str">
        <f t="shared" si="16"/>
        <v>59</v>
      </c>
      <c r="D377" s="14" t="s">
        <v>1357</v>
      </c>
      <c r="E377" s="197"/>
      <c r="H377" s="14" t="str" cm="1">
        <f t="array" ref="H377">INDEX(Cable_L!$B$3:$B$80,MATCH(1,COUNTIFS(C377,Cable_L!$A$3:$A$80,$D377,Cable_L!$C$3:$C$80),0))</f>
        <v>3b</v>
      </c>
      <c r="I377" s="14"/>
      <c r="J377" s="225" t="str">
        <f t="shared" si="17"/>
        <v>59 - J12 - 2/1  3b</v>
      </c>
      <c r="K377" s="197"/>
      <c r="N377" s="226"/>
    </row>
    <row r="378" spans="1:14" x14ac:dyDescent="0.25">
      <c r="A378">
        <f t="shared" si="15"/>
        <v>374</v>
      </c>
      <c r="B378" s="211" t="s">
        <v>1043</v>
      </c>
      <c r="C378" s="65" t="str">
        <f t="shared" si="16"/>
        <v>59</v>
      </c>
      <c r="D378" s="14" t="s">
        <v>1357</v>
      </c>
      <c r="E378" s="76"/>
      <c r="H378" s="14" t="str" cm="1">
        <f t="array" ref="H378">INDEX(Cable_L!$B$3:$B$80,MATCH(1,COUNTIFS(C378,Cable_L!$A$3:$A$80,$D378,Cable_L!$C$3:$C$80),0))</f>
        <v>3b</v>
      </c>
      <c r="I378" s="14"/>
      <c r="J378" s="225" t="str">
        <f t="shared" si="17"/>
        <v>59 - J12 - 4/3  3b</v>
      </c>
      <c r="K378" s="197"/>
      <c r="N378" s="226"/>
    </row>
    <row r="379" spans="1:14" x14ac:dyDescent="0.25">
      <c r="A379">
        <f t="shared" si="15"/>
        <v>375</v>
      </c>
      <c r="B379" s="212" t="s">
        <v>1047</v>
      </c>
      <c r="C379" s="65" t="str">
        <f t="shared" si="16"/>
        <v>59</v>
      </c>
      <c r="D379" s="14" t="s">
        <v>1357</v>
      </c>
      <c r="E379" s="76"/>
      <c r="H379" s="14" t="str" cm="1">
        <f t="array" ref="H379">INDEX(Cable_L!$B$3:$B$80,MATCH(1,COUNTIFS(C379,Cable_L!$A$3:$A$80,$D379,Cable_L!$C$3:$C$80),0))</f>
        <v>3b</v>
      </c>
      <c r="I379" s="14"/>
      <c r="J379" s="225" t="str">
        <f t="shared" si="17"/>
        <v>59 - J12 - 6/5  3b</v>
      </c>
      <c r="K379" s="197"/>
      <c r="N379" s="226"/>
    </row>
    <row r="380" spans="1:14" x14ac:dyDescent="0.25">
      <c r="A380">
        <f t="shared" si="15"/>
        <v>376</v>
      </c>
      <c r="B380" s="212" t="s">
        <v>1048</v>
      </c>
      <c r="C380" s="65" t="str">
        <f t="shared" si="16"/>
        <v>59</v>
      </c>
      <c r="D380" s="14" t="s">
        <v>1357</v>
      </c>
      <c r="E380" s="76"/>
      <c r="H380" s="14" t="str" cm="1">
        <f t="array" ref="H380">INDEX(Cable_L!$B$3:$B$80,MATCH(1,COUNTIFS(C380,Cable_L!$A$3:$A$80,$D380,Cable_L!$C$3:$C$80),0))</f>
        <v>3b</v>
      </c>
      <c r="I380" s="14"/>
      <c r="J380" s="225" t="str">
        <f t="shared" si="17"/>
        <v>59 - J12 - 8/7  3b</v>
      </c>
      <c r="K380" s="197"/>
      <c r="N380" s="226"/>
    </row>
    <row r="381" spans="1:14" x14ac:dyDescent="0.25">
      <c r="A381">
        <f t="shared" si="15"/>
        <v>377</v>
      </c>
      <c r="B381" s="212" t="s">
        <v>1045</v>
      </c>
      <c r="C381" s="65" t="str">
        <f t="shared" si="16"/>
        <v>59</v>
      </c>
      <c r="D381" s="14" t="s">
        <v>1357</v>
      </c>
      <c r="E381" s="197"/>
      <c r="H381" s="14" t="str" cm="1">
        <f t="array" ref="H381">INDEX(Cable_L!$B$3:$B$80,MATCH(1,COUNTIFS(C381,Cable_L!$A$3:$A$80,$D381,Cable_L!$C$3:$C$80),0))</f>
        <v>3b</v>
      </c>
      <c r="I381" s="14"/>
      <c r="J381" s="225" t="str">
        <f t="shared" si="17"/>
        <v>59 - J13 - 2/1  3b</v>
      </c>
      <c r="K381" s="197"/>
      <c r="N381" s="226"/>
    </row>
    <row r="382" spans="1:14" x14ac:dyDescent="0.25">
      <c r="A382">
        <f t="shared" ref="A382:A445" si="18">A381+1</f>
        <v>378</v>
      </c>
      <c r="B382" s="150" t="s">
        <v>1046</v>
      </c>
      <c r="C382" s="65" t="str">
        <f t="shared" si="16"/>
        <v>59</v>
      </c>
      <c r="D382" s="14" t="s">
        <v>1357</v>
      </c>
      <c r="E382" s="197"/>
      <c r="H382" s="14" t="str" cm="1">
        <f t="array" ref="H382">INDEX(Cable_L!$B$3:$B$80,MATCH(1,COUNTIFS(C382,Cable_L!$A$3:$A$80,$D382,Cable_L!$C$3:$C$80),0))</f>
        <v>3b</v>
      </c>
      <c r="I382" s="14"/>
      <c r="J382" s="225" t="str">
        <f t="shared" si="17"/>
        <v>59 - J13 - 4/3  3b</v>
      </c>
      <c r="K382" s="197"/>
      <c r="N382" s="226"/>
    </row>
    <row r="383" spans="1:14" x14ac:dyDescent="0.25">
      <c r="A383">
        <f t="shared" si="18"/>
        <v>379</v>
      </c>
      <c r="B383" s="212" t="s">
        <v>1042</v>
      </c>
      <c r="C383" s="65" t="str">
        <f t="shared" si="16"/>
        <v>59</v>
      </c>
      <c r="D383" s="14" t="s">
        <v>1357</v>
      </c>
      <c r="E383" s="76"/>
      <c r="H383" s="14" t="str" cm="1">
        <f t="array" ref="H383">INDEX(Cable_L!$B$3:$B$80,MATCH(1,COUNTIFS(C383,Cable_L!$A$3:$A$80,$D383,Cable_L!$C$3:$C$80),0))</f>
        <v>3b</v>
      </c>
      <c r="I383" s="14"/>
      <c r="J383" s="225" t="str">
        <f t="shared" si="17"/>
        <v>59 - J13 - 6/5  3b</v>
      </c>
      <c r="K383" s="197"/>
      <c r="N383" s="226"/>
    </row>
    <row r="384" spans="1:14" x14ac:dyDescent="0.25">
      <c r="A384">
        <f t="shared" si="18"/>
        <v>380</v>
      </c>
      <c r="B384" s="212" t="s">
        <v>1041</v>
      </c>
      <c r="C384" s="65" t="str">
        <f t="shared" si="16"/>
        <v>59</v>
      </c>
      <c r="D384" s="14" t="s">
        <v>1357</v>
      </c>
      <c r="E384" s="76"/>
      <c r="H384" s="14" t="str" cm="1">
        <f t="array" ref="H384">INDEX(Cable_L!$B$3:$B$80,MATCH(1,COUNTIFS(C384,Cable_L!$A$3:$A$80,$D384,Cable_L!$C$3:$C$80),0))</f>
        <v>3b</v>
      </c>
      <c r="I384" s="14"/>
      <c r="J384" s="225" t="str">
        <f t="shared" si="17"/>
        <v>59 - J13 - 8/7  3b</v>
      </c>
      <c r="K384" s="197"/>
      <c r="N384" s="226"/>
    </row>
    <row r="385" spans="1:14" x14ac:dyDescent="0.25">
      <c r="A385">
        <f t="shared" si="18"/>
        <v>381</v>
      </c>
      <c r="B385" s="206" t="s">
        <v>475</v>
      </c>
      <c r="C385" s="65" t="str">
        <f t="shared" si="16"/>
        <v xml:space="preserve">6 </v>
      </c>
      <c r="D385" s="2" t="s">
        <v>1359</v>
      </c>
      <c r="E385" s="93"/>
      <c r="F385" s="2"/>
      <c r="G385" s="2"/>
      <c r="H385" s="14" t="str" cm="1">
        <f t="array" ref="H385">INDEX(Cable_L!$B$3:$B$80,MATCH(1,COUNTIFS(C385,Cable_L!$A$3:$A$80,$D385,Cable_L!$C$3:$C$80),0))</f>
        <v>2a</v>
      </c>
      <c r="I385" s="14"/>
      <c r="J385" s="225" t="str">
        <f t="shared" si="17"/>
        <v>6 - J12 - 2/1  2a</v>
      </c>
      <c r="K385" s="190"/>
      <c r="L385" s="2"/>
      <c r="M385" s="2"/>
      <c r="N385" s="226"/>
    </row>
    <row r="386" spans="1:14" x14ac:dyDescent="0.25">
      <c r="A386">
        <f t="shared" si="18"/>
        <v>382</v>
      </c>
      <c r="B386" s="206" t="s">
        <v>474</v>
      </c>
      <c r="C386" s="65" t="str">
        <f t="shared" si="16"/>
        <v xml:space="preserve">6 </v>
      </c>
      <c r="D386" s="2" t="s">
        <v>1359</v>
      </c>
      <c r="E386" s="93"/>
      <c r="F386" s="2"/>
      <c r="G386" s="84"/>
      <c r="H386" s="14" t="str" cm="1">
        <f t="array" ref="H386">INDEX(Cable_L!$B$3:$B$80,MATCH(1,COUNTIFS(C386,Cable_L!$A$3:$A$80,$D386,Cable_L!$C$3:$C$80),0))</f>
        <v>2a</v>
      </c>
      <c r="I386" s="14"/>
      <c r="J386" s="225" t="str">
        <f t="shared" si="17"/>
        <v>6 - J12 - 4/3  2a</v>
      </c>
      <c r="K386" s="190"/>
      <c r="L386" s="2"/>
      <c r="M386" s="2"/>
      <c r="N386" s="226"/>
    </row>
    <row r="387" spans="1:14" x14ac:dyDescent="0.25">
      <c r="A387">
        <f t="shared" si="18"/>
        <v>383</v>
      </c>
      <c r="B387" s="153" t="s">
        <v>473</v>
      </c>
      <c r="C387" s="65" t="str">
        <f t="shared" si="16"/>
        <v xml:space="preserve">6 </v>
      </c>
      <c r="D387" s="2" t="s">
        <v>1359</v>
      </c>
      <c r="E387" s="190"/>
      <c r="F387" s="2"/>
      <c r="G387" s="2"/>
      <c r="H387" s="14" t="str" cm="1">
        <f t="array" ref="H387">INDEX(Cable_L!$B$3:$B$80,MATCH(1,COUNTIFS(C387,Cable_L!$A$3:$A$80,$D387,Cable_L!$C$3:$C$80),0))</f>
        <v>2a</v>
      </c>
      <c r="I387" s="14"/>
      <c r="J387" s="225" t="str">
        <f t="shared" si="17"/>
        <v>6 - J12 - 6/5  2a</v>
      </c>
      <c r="K387" s="190"/>
      <c r="L387" s="2"/>
      <c r="M387" s="2"/>
      <c r="N387" s="226"/>
    </row>
    <row r="388" spans="1:14" x14ac:dyDescent="0.25">
      <c r="A388">
        <f t="shared" si="18"/>
        <v>384</v>
      </c>
      <c r="B388" s="206" t="s">
        <v>472</v>
      </c>
      <c r="C388" s="65" t="str">
        <f t="shared" si="16"/>
        <v xml:space="preserve">6 </v>
      </c>
      <c r="D388" s="2" t="s">
        <v>1359</v>
      </c>
      <c r="E388" s="93"/>
      <c r="F388" s="2"/>
      <c r="G388" s="2"/>
      <c r="H388" s="14" t="str" cm="1">
        <f t="array" ref="H388">INDEX(Cable_L!$B$3:$B$80,MATCH(1,COUNTIFS(C388,Cable_L!$A$3:$A$80,$D388,Cable_L!$C$3:$C$80),0))</f>
        <v>2a</v>
      </c>
      <c r="I388" s="14"/>
      <c r="J388" s="225" t="str">
        <f t="shared" si="17"/>
        <v>6 - J12 - 8/7  2a</v>
      </c>
      <c r="K388" s="190"/>
      <c r="L388" s="2"/>
      <c r="M388" s="2"/>
      <c r="N388" s="226"/>
    </row>
    <row r="389" spans="1:14" x14ac:dyDescent="0.25">
      <c r="A389">
        <f t="shared" si="18"/>
        <v>385</v>
      </c>
      <c r="B389" s="212" t="s">
        <v>1054</v>
      </c>
      <c r="C389" s="65" t="str">
        <f t="shared" ref="C389:C452" si="19">IF(LEFT(B389,3)="2.5", MID(B389,7,2),LEFT(B389,2))</f>
        <v>60</v>
      </c>
      <c r="D389" s="14" t="s">
        <v>1357</v>
      </c>
      <c r="E389" s="76"/>
      <c r="H389" s="14" t="str" cm="1">
        <f t="array" ref="H389">INDEX(Cable_L!$B$3:$B$80,MATCH(1,COUNTIFS(C389,Cable_L!$A$3:$A$80,$D389,Cable_L!$C$3:$C$80),0))</f>
        <v>3b</v>
      </c>
      <c r="I389" s="14"/>
      <c r="J389" s="225" t="str">
        <f t="shared" ref="J389:J452" si="20">_xlfn.CONCAT(B389,"  ",H389)</f>
        <v>60 - J12 - 2/1  3b</v>
      </c>
      <c r="K389" s="197"/>
      <c r="N389" s="226"/>
    </row>
    <row r="390" spans="1:14" x14ac:dyDescent="0.25">
      <c r="A390">
        <f t="shared" si="18"/>
        <v>386</v>
      </c>
      <c r="B390" s="212" t="s">
        <v>1051</v>
      </c>
      <c r="C390" s="65" t="str">
        <f t="shared" si="19"/>
        <v>60</v>
      </c>
      <c r="D390" s="14" t="s">
        <v>1357</v>
      </c>
      <c r="E390" s="76"/>
      <c r="H390" s="14" t="str" cm="1">
        <f t="array" ref="H390">INDEX(Cable_L!$B$3:$B$80,MATCH(1,COUNTIFS(C390,Cable_L!$A$3:$A$80,$D390,Cable_L!$C$3:$C$80),0))</f>
        <v>3b</v>
      </c>
      <c r="I390" s="14"/>
      <c r="J390" s="225" t="str">
        <f t="shared" si="20"/>
        <v>60 - J12 - 4/3  3b</v>
      </c>
      <c r="K390" s="197"/>
      <c r="N390" s="226"/>
    </row>
    <row r="391" spans="1:14" x14ac:dyDescent="0.25">
      <c r="A391">
        <f t="shared" si="18"/>
        <v>387</v>
      </c>
      <c r="B391" s="212" t="s">
        <v>1052</v>
      </c>
      <c r="C391" s="65" t="str">
        <f t="shared" si="19"/>
        <v>60</v>
      </c>
      <c r="D391" s="14" t="s">
        <v>1357</v>
      </c>
      <c r="E391" s="76"/>
      <c r="H391" s="14" t="str" cm="1">
        <f t="array" ref="H391">INDEX(Cable_L!$B$3:$B$80,MATCH(1,COUNTIFS(C391,Cable_L!$A$3:$A$80,$D391,Cable_L!$C$3:$C$80),0))</f>
        <v>3b</v>
      </c>
      <c r="I391" s="14"/>
      <c r="J391" s="225" t="str">
        <f t="shared" si="20"/>
        <v>60 - J12 - 6/5  3b</v>
      </c>
      <c r="K391" s="197"/>
      <c r="N391" s="226"/>
    </row>
    <row r="392" spans="1:14" x14ac:dyDescent="0.25">
      <c r="A392">
        <f t="shared" si="18"/>
        <v>388</v>
      </c>
      <c r="B392" s="212" t="s">
        <v>1053</v>
      </c>
      <c r="C392" s="65" t="str">
        <f t="shared" si="19"/>
        <v>60</v>
      </c>
      <c r="D392" s="14" t="s">
        <v>1357</v>
      </c>
      <c r="E392" s="76"/>
      <c r="H392" s="14" t="str" cm="1">
        <f t="array" ref="H392">INDEX(Cable_L!$B$3:$B$80,MATCH(1,COUNTIFS(C392,Cable_L!$A$3:$A$80,$D392,Cable_L!$C$3:$C$80),0))</f>
        <v>3b</v>
      </c>
      <c r="I392" s="14"/>
      <c r="J392" s="225" t="str">
        <f t="shared" si="20"/>
        <v>60 - J12 - 8/7  3b</v>
      </c>
      <c r="K392" s="197"/>
      <c r="N392" s="226"/>
    </row>
    <row r="393" spans="1:14" x14ac:dyDescent="0.25">
      <c r="A393">
        <f t="shared" si="18"/>
        <v>389</v>
      </c>
      <c r="B393" s="212" t="s">
        <v>1050</v>
      </c>
      <c r="C393" s="65" t="str">
        <f t="shared" si="19"/>
        <v>60</v>
      </c>
      <c r="D393" s="14" t="s">
        <v>1357</v>
      </c>
      <c r="E393" s="76"/>
      <c r="H393" s="14" t="str" cm="1">
        <f t="array" ref="H393">INDEX(Cable_L!$B$3:$B$80,MATCH(1,COUNTIFS(C393,Cable_L!$A$3:$A$80,$D393,Cable_L!$C$3:$C$80),0))</f>
        <v>3b</v>
      </c>
      <c r="I393" s="14"/>
      <c r="J393" s="225" t="str">
        <f t="shared" si="20"/>
        <v>60 - J13 - 2/1  3b</v>
      </c>
      <c r="K393" s="197"/>
      <c r="N393" s="226"/>
    </row>
    <row r="394" spans="1:14" x14ac:dyDescent="0.25">
      <c r="A394">
        <f t="shared" si="18"/>
        <v>390</v>
      </c>
      <c r="B394" s="150" t="s">
        <v>1049</v>
      </c>
      <c r="C394" s="65" t="str">
        <f t="shared" si="19"/>
        <v>60</v>
      </c>
      <c r="D394" s="14" t="s">
        <v>1357</v>
      </c>
      <c r="E394" s="197"/>
      <c r="H394" s="14" t="str" cm="1">
        <f t="array" ref="H394">INDEX(Cable_L!$B$3:$B$80,MATCH(1,COUNTIFS(C394,Cable_L!$A$3:$A$80,$D394,Cable_L!$C$3:$C$80),0))</f>
        <v>3b</v>
      </c>
      <c r="I394" s="14"/>
      <c r="J394" s="225" t="str">
        <f t="shared" si="20"/>
        <v>60 - J13 - 4/3  3b</v>
      </c>
      <c r="K394" s="197"/>
      <c r="N394" s="226"/>
    </row>
    <row r="395" spans="1:14" x14ac:dyDescent="0.25">
      <c r="A395">
        <f t="shared" si="18"/>
        <v>391</v>
      </c>
      <c r="B395" s="212" t="s">
        <v>1055</v>
      </c>
      <c r="C395" s="65" t="str">
        <f t="shared" si="19"/>
        <v>60</v>
      </c>
      <c r="D395" s="14" t="s">
        <v>1357</v>
      </c>
      <c r="E395" s="76"/>
      <c r="H395" s="14" t="str" cm="1">
        <f t="array" ref="H395">INDEX(Cable_L!$B$3:$B$80,MATCH(1,COUNTIFS(C395,Cable_L!$A$3:$A$80,$D395,Cable_L!$C$3:$C$80),0))</f>
        <v>3b</v>
      </c>
      <c r="I395" s="14"/>
      <c r="J395" s="225" t="str">
        <f t="shared" si="20"/>
        <v>60 - J13 - 6/5  3b</v>
      </c>
      <c r="K395" s="197"/>
      <c r="N395" s="226"/>
    </row>
    <row r="396" spans="1:14" x14ac:dyDescent="0.25">
      <c r="A396">
        <f t="shared" si="18"/>
        <v>392</v>
      </c>
      <c r="B396" s="212" t="s">
        <v>1056</v>
      </c>
      <c r="C396" s="65" t="str">
        <f t="shared" si="19"/>
        <v>60</v>
      </c>
      <c r="D396" s="14" t="s">
        <v>1357</v>
      </c>
      <c r="E396" s="76"/>
      <c r="G396" s="74"/>
      <c r="H396" s="14" t="str" cm="1">
        <f t="array" ref="H396">INDEX(Cable_L!$B$3:$B$80,MATCH(1,COUNTIFS(C396,Cable_L!$A$3:$A$80,$D396,Cable_L!$C$3:$C$80),0))</f>
        <v>3b</v>
      </c>
      <c r="I396" s="14"/>
      <c r="J396" s="225" t="str">
        <f t="shared" si="20"/>
        <v>60 - J13 - 8/7  3b</v>
      </c>
      <c r="K396" s="197"/>
      <c r="N396" s="226"/>
    </row>
    <row r="397" spans="1:14" x14ac:dyDescent="0.25">
      <c r="A397">
        <f t="shared" si="18"/>
        <v>393</v>
      </c>
      <c r="B397" s="212" t="s">
        <v>1058</v>
      </c>
      <c r="C397" s="65" t="str">
        <f t="shared" si="19"/>
        <v>61</v>
      </c>
      <c r="D397" s="14" t="s">
        <v>1357</v>
      </c>
      <c r="E397" s="76"/>
      <c r="H397" s="14" t="str" cm="1">
        <f t="array" ref="H397">INDEX(Cable_L!$B$3:$B$80,MATCH(1,COUNTIFS(C397,Cable_L!$A$3:$A$80,$D397,Cable_L!$C$3:$C$80),0))</f>
        <v>3b</v>
      </c>
      <c r="I397" s="14"/>
      <c r="J397" s="225" t="str">
        <f t="shared" si="20"/>
        <v>61 - J12 - 2/1  3b</v>
      </c>
      <c r="K397" s="197"/>
      <c r="N397" s="226"/>
    </row>
    <row r="398" spans="1:14" x14ac:dyDescent="0.25">
      <c r="A398">
        <f t="shared" si="18"/>
        <v>394</v>
      </c>
      <c r="B398" s="212" t="s">
        <v>1059</v>
      </c>
      <c r="C398" s="65" t="str">
        <f t="shared" si="19"/>
        <v>61</v>
      </c>
      <c r="D398" s="14" t="s">
        <v>1357</v>
      </c>
      <c r="E398" s="76"/>
      <c r="H398" s="14" t="str" cm="1">
        <f t="array" ref="H398">INDEX(Cable_L!$B$3:$B$80,MATCH(1,COUNTIFS(C398,Cable_L!$A$3:$A$80,$D398,Cable_L!$C$3:$C$80),0))</f>
        <v>3b</v>
      </c>
      <c r="I398" s="14"/>
      <c r="J398" s="225" t="str">
        <f t="shared" si="20"/>
        <v>61 - J12 - 4/3  3b</v>
      </c>
      <c r="K398" s="197"/>
      <c r="N398" s="226"/>
    </row>
    <row r="399" spans="1:14" x14ac:dyDescent="0.25">
      <c r="A399">
        <f t="shared" si="18"/>
        <v>395</v>
      </c>
      <c r="B399" s="212" t="s">
        <v>1060</v>
      </c>
      <c r="C399" s="65" t="str">
        <f t="shared" si="19"/>
        <v>61</v>
      </c>
      <c r="D399" s="14" t="s">
        <v>1357</v>
      </c>
      <c r="E399" s="76"/>
      <c r="H399" s="14" t="str" cm="1">
        <f t="array" ref="H399">INDEX(Cable_L!$B$3:$B$80,MATCH(1,COUNTIFS(C399,Cable_L!$A$3:$A$80,$D399,Cable_L!$C$3:$C$80),0))</f>
        <v>3b</v>
      </c>
      <c r="I399" s="14"/>
      <c r="J399" s="225" t="str">
        <f t="shared" si="20"/>
        <v>61 - J13 - 2/1  3b</v>
      </c>
      <c r="K399" s="197"/>
      <c r="N399" s="226"/>
    </row>
    <row r="400" spans="1:14" x14ac:dyDescent="0.25">
      <c r="A400">
        <f t="shared" si="18"/>
        <v>396</v>
      </c>
      <c r="B400" s="214" t="s">
        <v>1057</v>
      </c>
      <c r="C400" s="65" t="str">
        <f t="shared" si="19"/>
        <v>61</v>
      </c>
      <c r="D400" s="14" t="s">
        <v>1357</v>
      </c>
      <c r="E400" s="76"/>
      <c r="H400" s="14" t="str" cm="1">
        <f t="array" ref="H400">INDEX(Cable_L!$B$3:$B$80,MATCH(1,COUNTIFS(C400,Cable_L!$A$3:$A$80,$D400,Cable_L!$C$3:$C$80),0))</f>
        <v>3b</v>
      </c>
      <c r="I400" s="14"/>
      <c r="J400" s="225" t="str">
        <f t="shared" si="20"/>
        <v>61 - J13 - 4/3  3b</v>
      </c>
      <c r="K400" s="197"/>
      <c r="N400" s="226"/>
    </row>
    <row r="401" spans="1:14" x14ac:dyDescent="0.25">
      <c r="A401">
        <f t="shared" si="18"/>
        <v>397</v>
      </c>
      <c r="B401" s="211" t="s">
        <v>1064</v>
      </c>
      <c r="C401" s="65" t="str">
        <f t="shared" si="19"/>
        <v>62</v>
      </c>
      <c r="D401" s="14" t="s">
        <v>1357</v>
      </c>
      <c r="E401" s="76"/>
      <c r="H401" s="14" t="str" cm="1">
        <f t="array" ref="H401">INDEX(Cable_L!$B$3:$B$80,MATCH(1,COUNTIFS(C401,Cable_L!$A$3:$A$80,$D401,Cable_L!$C$3:$C$80),0))</f>
        <v>3b</v>
      </c>
      <c r="I401" s="14"/>
      <c r="J401" s="225" t="str">
        <f t="shared" si="20"/>
        <v>62 - J12 - 2/1  3b</v>
      </c>
      <c r="K401" s="197"/>
      <c r="N401" s="226"/>
    </row>
    <row r="402" spans="1:14" x14ac:dyDescent="0.25">
      <c r="A402">
        <f t="shared" si="18"/>
        <v>398</v>
      </c>
      <c r="B402" s="212" t="s">
        <v>1063</v>
      </c>
      <c r="C402" s="65" t="str">
        <f t="shared" si="19"/>
        <v>62</v>
      </c>
      <c r="D402" s="14" t="s">
        <v>1357</v>
      </c>
      <c r="E402" s="76"/>
      <c r="H402" s="14" t="str" cm="1">
        <f t="array" ref="H402">INDEX(Cable_L!$B$3:$B$80,MATCH(1,COUNTIFS(C402,Cable_L!$A$3:$A$80,$D402,Cable_L!$C$3:$C$80),0))</f>
        <v>3b</v>
      </c>
      <c r="I402" s="14"/>
      <c r="J402" s="225" t="str">
        <f t="shared" si="20"/>
        <v>62 - J12 - 4/3  3b</v>
      </c>
      <c r="K402" s="197"/>
      <c r="N402" s="226"/>
    </row>
    <row r="403" spans="1:14" x14ac:dyDescent="0.25">
      <c r="A403">
        <f t="shared" si="18"/>
        <v>399</v>
      </c>
      <c r="B403" s="212" t="s">
        <v>1067</v>
      </c>
      <c r="C403" s="65" t="str">
        <f t="shared" si="19"/>
        <v>62</v>
      </c>
      <c r="D403" s="14" t="s">
        <v>1357</v>
      </c>
      <c r="E403" s="76"/>
      <c r="H403" s="14" t="str" cm="1">
        <f t="array" ref="H403">INDEX(Cable_L!$B$3:$B$80,MATCH(1,COUNTIFS(C403,Cable_L!$A$3:$A$80,$D403,Cable_L!$C$3:$C$80),0))</f>
        <v>3b</v>
      </c>
      <c r="I403" s="14"/>
      <c r="J403" s="225" t="str">
        <f t="shared" si="20"/>
        <v>62 - J12 - 6/5  3b</v>
      </c>
      <c r="K403" s="197"/>
      <c r="N403" s="226"/>
    </row>
    <row r="404" spans="1:14" x14ac:dyDescent="0.25">
      <c r="A404">
        <f t="shared" si="18"/>
        <v>400</v>
      </c>
      <c r="B404" s="212" t="s">
        <v>1068</v>
      </c>
      <c r="C404" s="65" t="str">
        <f t="shared" si="19"/>
        <v>62</v>
      </c>
      <c r="D404" s="14" t="s">
        <v>1357</v>
      </c>
      <c r="E404" s="76"/>
      <c r="H404" s="14" t="str" cm="1">
        <f t="array" ref="H404">INDEX(Cable_L!$B$3:$B$80,MATCH(1,COUNTIFS(C404,Cable_L!$A$3:$A$80,$D404,Cable_L!$C$3:$C$80),0))</f>
        <v>3b</v>
      </c>
      <c r="I404" s="14"/>
      <c r="J404" s="225" t="str">
        <f t="shared" si="20"/>
        <v>62 - J12 - 8/7  3b</v>
      </c>
      <c r="K404" s="197"/>
      <c r="N404" s="226"/>
    </row>
    <row r="405" spans="1:14" x14ac:dyDescent="0.25">
      <c r="A405">
        <f t="shared" si="18"/>
        <v>401</v>
      </c>
      <c r="B405" s="214" t="s">
        <v>1065</v>
      </c>
      <c r="C405" s="65" t="str">
        <f t="shared" si="19"/>
        <v>62</v>
      </c>
      <c r="D405" s="14" t="s">
        <v>1357</v>
      </c>
      <c r="E405" s="197"/>
      <c r="H405" s="14" t="str" cm="1">
        <f t="array" ref="H405">INDEX(Cable_L!$B$3:$B$80,MATCH(1,COUNTIFS(C405,Cable_L!$A$3:$A$80,$D405,Cable_L!$C$3:$C$80),0))</f>
        <v>3b</v>
      </c>
      <c r="I405" s="14"/>
      <c r="J405" s="225" t="str">
        <f t="shared" si="20"/>
        <v>62 - J13 - 2/1  3b</v>
      </c>
      <c r="K405" s="197"/>
      <c r="N405" s="226"/>
    </row>
    <row r="406" spans="1:14" x14ac:dyDescent="0.25">
      <c r="A406">
        <f t="shared" si="18"/>
        <v>402</v>
      </c>
      <c r="B406" s="211" t="s">
        <v>1066</v>
      </c>
      <c r="C406" s="65" t="str">
        <f t="shared" si="19"/>
        <v>62</v>
      </c>
      <c r="D406" s="14" t="s">
        <v>1357</v>
      </c>
      <c r="E406" s="76"/>
      <c r="G406" s="74"/>
      <c r="H406" s="14" t="str" cm="1">
        <f t="array" ref="H406">INDEX(Cable_L!$B$3:$B$80,MATCH(1,COUNTIFS(C406,Cable_L!$A$3:$A$80,$D406,Cable_L!$C$3:$C$80),0))</f>
        <v>3b</v>
      </c>
      <c r="I406" s="14"/>
      <c r="J406" s="225" t="str">
        <f t="shared" si="20"/>
        <v>62 - J13 - 4/3  3b</v>
      </c>
      <c r="K406" s="197"/>
      <c r="N406" s="226"/>
    </row>
    <row r="407" spans="1:14" x14ac:dyDescent="0.25">
      <c r="A407">
        <f t="shared" si="18"/>
        <v>403</v>
      </c>
      <c r="B407" s="212" t="s">
        <v>1062</v>
      </c>
      <c r="C407" s="65" t="str">
        <f t="shared" si="19"/>
        <v>62</v>
      </c>
      <c r="D407" s="14" t="s">
        <v>1357</v>
      </c>
      <c r="E407" s="76"/>
      <c r="G407" s="74"/>
      <c r="H407" s="14" t="str" cm="1">
        <f t="array" ref="H407">INDEX(Cable_L!$B$3:$B$80,MATCH(1,COUNTIFS(C407,Cable_L!$A$3:$A$80,$D407,Cable_L!$C$3:$C$80),0))</f>
        <v>3b</v>
      </c>
      <c r="I407" s="14"/>
      <c r="J407" s="225" t="str">
        <f t="shared" si="20"/>
        <v>62 - J13 - 6/5  3b</v>
      </c>
      <c r="K407" s="197"/>
      <c r="N407" s="226"/>
    </row>
    <row r="408" spans="1:14" x14ac:dyDescent="0.25">
      <c r="A408">
        <f t="shared" si="18"/>
        <v>404</v>
      </c>
      <c r="B408" s="212" t="s">
        <v>1061</v>
      </c>
      <c r="C408" s="65" t="str">
        <f t="shared" si="19"/>
        <v>62</v>
      </c>
      <c r="D408" s="14" t="s">
        <v>1357</v>
      </c>
      <c r="E408" s="76"/>
      <c r="G408" s="74"/>
      <c r="H408" s="14" t="str" cm="1">
        <f t="array" ref="H408">INDEX(Cable_L!$B$3:$B$80,MATCH(1,COUNTIFS(C408,Cable_L!$A$3:$A$80,$D408,Cable_L!$C$3:$C$80),0))</f>
        <v>3b</v>
      </c>
      <c r="I408" s="14"/>
      <c r="J408" s="225" t="str">
        <f t="shared" si="20"/>
        <v>62 - J13 - 8/7  3b</v>
      </c>
      <c r="K408" s="197"/>
      <c r="N408" s="226"/>
    </row>
    <row r="409" spans="1:14" x14ac:dyDescent="0.25">
      <c r="A409">
        <f t="shared" si="18"/>
        <v>405</v>
      </c>
      <c r="B409" s="212" t="s">
        <v>1074</v>
      </c>
      <c r="C409" s="65" t="str">
        <f t="shared" si="19"/>
        <v>63</v>
      </c>
      <c r="D409" s="14" t="s">
        <v>1357</v>
      </c>
      <c r="E409" s="197"/>
      <c r="H409" s="14" t="str" cm="1">
        <f t="array" ref="H409">INDEX(Cable_L!$B$3:$B$80,MATCH(1,COUNTIFS(C409,Cable_L!$A$3:$A$80,$D409,Cable_L!$C$3:$C$80),0))</f>
        <v>3b</v>
      </c>
      <c r="I409" s="14"/>
      <c r="J409" s="225" t="str">
        <f t="shared" si="20"/>
        <v>63 - J12 - 2/1  3b</v>
      </c>
      <c r="K409" s="197"/>
      <c r="N409" s="226"/>
    </row>
    <row r="410" spans="1:14" x14ac:dyDescent="0.25">
      <c r="A410">
        <f t="shared" si="18"/>
        <v>406</v>
      </c>
      <c r="B410" s="150" t="s">
        <v>1071</v>
      </c>
      <c r="C410" s="65" t="str">
        <f t="shared" si="19"/>
        <v>63</v>
      </c>
      <c r="D410" s="14" t="s">
        <v>1357</v>
      </c>
      <c r="E410" s="197"/>
      <c r="H410" s="14" t="str" cm="1">
        <f t="array" ref="H410">INDEX(Cable_L!$B$3:$B$80,MATCH(1,COUNTIFS(C410,Cable_L!$A$3:$A$80,$D410,Cable_L!$C$3:$C$80),0))</f>
        <v>3b</v>
      </c>
      <c r="I410" s="14"/>
      <c r="J410" s="225" t="str">
        <f t="shared" si="20"/>
        <v>63 - J12 - 4/3  3b</v>
      </c>
      <c r="K410" s="197"/>
      <c r="N410" s="226"/>
    </row>
    <row r="411" spans="1:14" x14ac:dyDescent="0.25">
      <c r="A411">
        <f t="shared" si="18"/>
        <v>407</v>
      </c>
      <c r="B411" s="212" t="s">
        <v>1072</v>
      </c>
      <c r="C411" s="65" t="str">
        <f t="shared" si="19"/>
        <v>63</v>
      </c>
      <c r="D411" s="14" t="s">
        <v>1357</v>
      </c>
      <c r="E411" s="76"/>
      <c r="H411" s="14" t="str" cm="1">
        <f t="array" ref="H411">INDEX(Cable_L!$B$3:$B$80,MATCH(1,COUNTIFS(C411,Cable_L!$A$3:$A$80,$D411,Cable_L!$C$3:$C$80),0))</f>
        <v>3b</v>
      </c>
      <c r="I411" s="14"/>
      <c r="J411" s="225" t="str">
        <f t="shared" si="20"/>
        <v>63 - J12 - 6/5  3b</v>
      </c>
      <c r="K411" s="197"/>
      <c r="N411" s="226"/>
    </row>
    <row r="412" spans="1:14" x14ac:dyDescent="0.25">
      <c r="A412">
        <f t="shared" si="18"/>
        <v>408</v>
      </c>
      <c r="B412" s="212" t="s">
        <v>1073</v>
      </c>
      <c r="C412" s="65" t="str">
        <f t="shared" si="19"/>
        <v>63</v>
      </c>
      <c r="D412" s="14" t="s">
        <v>1357</v>
      </c>
      <c r="E412" s="76"/>
      <c r="H412" s="14" t="str" cm="1">
        <f t="array" ref="H412">INDEX(Cable_L!$B$3:$B$80,MATCH(1,COUNTIFS(C412,Cable_L!$A$3:$A$80,$D412,Cable_L!$C$3:$C$80),0))</f>
        <v>3b</v>
      </c>
      <c r="I412" s="14"/>
      <c r="J412" s="225" t="str">
        <f t="shared" si="20"/>
        <v>63 - J12 - 8/7  3b</v>
      </c>
      <c r="K412" s="197"/>
      <c r="N412" s="226"/>
    </row>
    <row r="413" spans="1:14" x14ac:dyDescent="0.25">
      <c r="A413">
        <f t="shared" si="18"/>
        <v>409</v>
      </c>
      <c r="B413" s="212" t="s">
        <v>1070</v>
      </c>
      <c r="C413" s="65" t="str">
        <f t="shared" si="19"/>
        <v>63</v>
      </c>
      <c r="D413" s="14" t="s">
        <v>1357</v>
      </c>
      <c r="E413" s="76"/>
      <c r="H413" s="14" t="str" cm="1">
        <f t="array" ref="H413">INDEX(Cable_L!$B$3:$B$80,MATCH(1,COUNTIFS(C413,Cable_L!$A$3:$A$80,$D413,Cable_L!$C$3:$C$80),0))</f>
        <v>3b</v>
      </c>
      <c r="I413" s="14"/>
      <c r="J413" s="225" t="str">
        <f t="shared" si="20"/>
        <v>63 - J13 - 2/1  3b</v>
      </c>
      <c r="K413" s="197"/>
      <c r="N413" s="226"/>
    </row>
    <row r="414" spans="1:14" x14ac:dyDescent="0.25">
      <c r="A414">
        <f t="shared" si="18"/>
        <v>410</v>
      </c>
      <c r="B414" s="214" t="s">
        <v>1069</v>
      </c>
      <c r="C414" s="65" t="str">
        <f t="shared" si="19"/>
        <v>63</v>
      </c>
      <c r="D414" s="14" t="s">
        <v>1357</v>
      </c>
      <c r="E414" s="197"/>
      <c r="H414" s="14" t="str" cm="1">
        <f t="array" ref="H414">INDEX(Cable_L!$B$3:$B$80,MATCH(1,COUNTIFS(C414,Cable_L!$A$3:$A$80,$D414,Cable_L!$C$3:$C$80),0))</f>
        <v>3b</v>
      </c>
      <c r="I414" s="14"/>
      <c r="J414" s="225" t="str">
        <f t="shared" si="20"/>
        <v>63 - J13 - 4/3  3b</v>
      </c>
      <c r="K414" s="197"/>
      <c r="N414" s="226"/>
    </row>
    <row r="415" spans="1:14" x14ac:dyDescent="0.25">
      <c r="A415">
        <f t="shared" si="18"/>
        <v>411</v>
      </c>
      <c r="B415" s="211" t="s">
        <v>1075</v>
      </c>
      <c r="C415" s="65" t="str">
        <f t="shared" si="19"/>
        <v>63</v>
      </c>
      <c r="D415" s="14" t="s">
        <v>1357</v>
      </c>
      <c r="E415" s="76"/>
      <c r="H415" s="14" t="str" cm="1">
        <f t="array" ref="H415">INDEX(Cable_L!$B$3:$B$80,MATCH(1,COUNTIFS(C415,Cable_L!$A$3:$A$80,$D415,Cable_L!$C$3:$C$80),0))</f>
        <v>3b</v>
      </c>
      <c r="I415" s="14"/>
      <c r="J415" s="225" t="str">
        <f t="shared" si="20"/>
        <v>63 - J13 - 6/5  3b</v>
      </c>
      <c r="K415" s="197"/>
      <c r="N415" s="226"/>
    </row>
    <row r="416" spans="1:14" x14ac:dyDescent="0.25">
      <c r="A416">
        <f t="shared" si="18"/>
        <v>412</v>
      </c>
      <c r="B416" s="212" t="s">
        <v>1076</v>
      </c>
      <c r="C416" s="65" t="str">
        <f t="shared" si="19"/>
        <v>63</v>
      </c>
      <c r="D416" s="14" t="s">
        <v>1357</v>
      </c>
      <c r="E416" s="76"/>
      <c r="G416" s="74"/>
      <c r="H416" s="14" t="str" cm="1">
        <f t="array" ref="H416">INDEX(Cable_L!$B$3:$B$80,MATCH(1,COUNTIFS(C416,Cable_L!$A$3:$A$80,$D416,Cable_L!$C$3:$C$80),0))</f>
        <v>3b</v>
      </c>
      <c r="I416" s="14"/>
      <c r="J416" s="225" t="str">
        <f t="shared" si="20"/>
        <v>63 - J13 - 8/7  3b</v>
      </c>
      <c r="K416" s="197"/>
      <c r="N416" s="226"/>
    </row>
    <row r="417" spans="1:14" x14ac:dyDescent="0.25">
      <c r="A417">
        <f t="shared" si="18"/>
        <v>413</v>
      </c>
      <c r="B417" s="212" t="s">
        <v>1080</v>
      </c>
      <c r="C417" s="65" t="str">
        <f t="shared" si="19"/>
        <v>64</v>
      </c>
      <c r="D417" s="14" t="s">
        <v>1357</v>
      </c>
      <c r="E417" s="76"/>
      <c r="G417" s="197"/>
      <c r="H417" s="14" t="str" cm="1">
        <f t="array" ref="H417">INDEX(Cable_L!$B$3:$B$80,MATCH(1,COUNTIFS(C417,Cable_L!$A$3:$A$80,$D417,Cable_L!$C$3:$C$80),0))</f>
        <v>4a</v>
      </c>
      <c r="I417" s="14"/>
      <c r="J417" s="225" t="str">
        <f t="shared" si="20"/>
        <v>64 - J12 - 2/1  4a</v>
      </c>
      <c r="K417" s="197"/>
      <c r="M417" s="197"/>
      <c r="N417" s="226"/>
    </row>
    <row r="418" spans="1:14" x14ac:dyDescent="0.25">
      <c r="A418">
        <f t="shared" si="18"/>
        <v>414</v>
      </c>
      <c r="B418" s="212" t="s">
        <v>1079</v>
      </c>
      <c r="C418" s="65" t="str">
        <f t="shared" si="19"/>
        <v>64</v>
      </c>
      <c r="D418" s="14" t="s">
        <v>1357</v>
      </c>
      <c r="E418" s="197"/>
      <c r="G418" s="197"/>
      <c r="H418" s="14" t="str" cm="1">
        <f t="array" ref="H418">INDEX(Cable_L!$B$3:$B$80,MATCH(1,COUNTIFS(C418,Cable_L!$A$3:$A$80,$D418,Cable_L!$C$3:$C$80),0))</f>
        <v>4a</v>
      </c>
      <c r="I418" s="14"/>
      <c r="J418" s="225" t="str">
        <f t="shared" si="20"/>
        <v>64 - J12 - 4/3  4a</v>
      </c>
      <c r="K418" s="197"/>
      <c r="M418" s="197"/>
      <c r="N418" s="226"/>
    </row>
    <row r="419" spans="1:14" x14ac:dyDescent="0.25">
      <c r="A419">
        <f t="shared" si="18"/>
        <v>415</v>
      </c>
      <c r="B419" s="150" t="s">
        <v>1083</v>
      </c>
      <c r="C419" s="65" t="str">
        <f t="shared" si="19"/>
        <v>64</v>
      </c>
      <c r="D419" s="14" t="s">
        <v>1357</v>
      </c>
      <c r="E419" s="197"/>
      <c r="G419" s="197"/>
      <c r="H419" s="14" t="str" cm="1">
        <f t="array" ref="H419">INDEX(Cable_L!$B$3:$B$80,MATCH(1,COUNTIFS(C419,Cable_L!$A$3:$A$80,$D419,Cable_L!$C$3:$C$80),0))</f>
        <v>4a</v>
      </c>
      <c r="I419" s="14"/>
      <c r="J419" s="225" t="str">
        <f t="shared" si="20"/>
        <v>64 - J12 - 6/5  4a</v>
      </c>
      <c r="K419" s="197"/>
      <c r="M419" s="197"/>
      <c r="N419" s="226"/>
    </row>
    <row r="420" spans="1:14" x14ac:dyDescent="0.25">
      <c r="A420">
        <f t="shared" si="18"/>
        <v>416</v>
      </c>
      <c r="B420" s="212" t="s">
        <v>1084</v>
      </c>
      <c r="C420" s="65" t="str">
        <f t="shared" si="19"/>
        <v>64</v>
      </c>
      <c r="D420" s="14" t="s">
        <v>1357</v>
      </c>
      <c r="E420" s="76"/>
      <c r="G420" s="197"/>
      <c r="H420" s="14" t="str" cm="1">
        <f t="array" ref="H420">INDEX(Cable_L!$B$3:$B$80,MATCH(1,COUNTIFS(C420,Cable_L!$A$3:$A$80,$D420,Cable_L!$C$3:$C$80),0))</f>
        <v>4a</v>
      </c>
      <c r="I420" s="14"/>
      <c r="J420" s="225" t="str">
        <f t="shared" si="20"/>
        <v>64 - J12 - 8/7  4a</v>
      </c>
      <c r="K420" s="197"/>
      <c r="M420" s="197"/>
      <c r="N420" s="226"/>
    </row>
    <row r="421" spans="1:14" x14ac:dyDescent="0.25">
      <c r="A421">
        <f t="shared" si="18"/>
        <v>417</v>
      </c>
      <c r="B421" s="212" t="s">
        <v>1081</v>
      </c>
      <c r="C421" s="65" t="str">
        <f t="shared" si="19"/>
        <v>64</v>
      </c>
      <c r="D421" s="14" t="s">
        <v>1357</v>
      </c>
      <c r="E421" s="76"/>
      <c r="G421" s="197"/>
      <c r="H421" s="14" t="str" cm="1">
        <f t="array" ref="H421">INDEX(Cable_L!$B$3:$B$80,MATCH(1,COUNTIFS(C421,Cable_L!$A$3:$A$80,$D421,Cable_L!$C$3:$C$80),0))</f>
        <v>4a</v>
      </c>
      <c r="I421" s="14"/>
      <c r="J421" s="225" t="str">
        <f t="shared" si="20"/>
        <v>64 - J13 - 2/1  4a</v>
      </c>
      <c r="K421" s="197"/>
      <c r="M421" s="197"/>
      <c r="N421" s="226"/>
    </row>
    <row r="422" spans="1:14" x14ac:dyDescent="0.25">
      <c r="A422">
        <f t="shared" si="18"/>
        <v>418</v>
      </c>
      <c r="B422" s="212" t="s">
        <v>1082</v>
      </c>
      <c r="C422" s="65" t="str">
        <f t="shared" si="19"/>
        <v>64</v>
      </c>
      <c r="D422" s="14" t="s">
        <v>1357</v>
      </c>
      <c r="E422" s="76"/>
      <c r="G422" s="197"/>
      <c r="H422" s="14" t="str" cm="1">
        <f t="array" ref="H422">INDEX(Cable_L!$B$3:$B$80,MATCH(1,COUNTIFS(C422,Cable_L!$A$3:$A$80,$D422,Cable_L!$C$3:$C$80),0))</f>
        <v>4a</v>
      </c>
      <c r="I422" s="14"/>
      <c r="J422" s="225" t="str">
        <f t="shared" si="20"/>
        <v>64 - J13 - 4/3  4a</v>
      </c>
      <c r="K422" s="197"/>
      <c r="M422" s="197"/>
      <c r="N422" s="226"/>
    </row>
    <row r="423" spans="1:14" x14ac:dyDescent="0.25">
      <c r="A423">
        <f t="shared" si="18"/>
        <v>419</v>
      </c>
      <c r="B423" s="214" t="s">
        <v>1078</v>
      </c>
      <c r="C423" s="65" t="str">
        <f t="shared" si="19"/>
        <v>64</v>
      </c>
      <c r="D423" s="14" t="s">
        <v>1357</v>
      </c>
      <c r="E423" s="197"/>
      <c r="G423" s="197"/>
      <c r="H423" s="14" t="str" cm="1">
        <f t="array" ref="H423">INDEX(Cable_L!$B$3:$B$80,MATCH(1,COUNTIFS(C423,Cable_L!$A$3:$A$80,$D423,Cable_L!$C$3:$C$80),0))</f>
        <v>4a</v>
      </c>
      <c r="I423" s="14"/>
      <c r="J423" s="225" t="str">
        <f t="shared" si="20"/>
        <v>64 - J13 - 6/5  4a</v>
      </c>
      <c r="K423" s="197"/>
      <c r="M423" s="197"/>
      <c r="N423" s="226"/>
    </row>
    <row r="424" spans="1:14" x14ac:dyDescent="0.25">
      <c r="A424">
        <f t="shared" si="18"/>
        <v>420</v>
      </c>
      <c r="B424" s="211" t="s">
        <v>1077</v>
      </c>
      <c r="C424" s="65" t="str">
        <f t="shared" si="19"/>
        <v>64</v>
      </c>
      <c r="D424" s="14" t="s">
        <v>1357</v>
      </c>
      <c r="E424" s="76"/>
      <c r="G424" s="76"/>
      <c r="H424" s="14" t="str" cm="1">
        <f t="array" ref="H424">INDEX(Cable_L!$B$3:$B$80,MATCH(1,COUNTIFS(C424,Cable_L!$A$3:$A$80,$D424,Cable_L!$C$3:$C$80),0))</f>
        <v>4a</v>
      </c>
      <c r="I424" s="14"/>
      <c r="J424" s="225" t="str">
        <f t="shared" si="20"/>
        <v>64 - J13 - 8/7  4a</v>
      </c>
      <c r="K424" s="197"/>
      <c r="M424" s="197"/>
      <c r="N424" s="226"/>
    </row>
    <row r="425" spans="1:14" x14ac:dyDescent="0.25">
      <c r="A425">
        <f t="shared" si="18"/>
        <v>421</v>
      </c>
      <c r="B425" s="216" t="s">
        <v>1496</v>
      </c>
      <c r="C425" s="65" t="str">
        <f t="shared" si="19"/>
        <v>65</v>
      </c>
      <c r="D425" s="14" t="s">
        <v>1357</v>
      </c>
      <c r="E425" s="76"/>
      <c r="G425" s="74"/>
      <c r="H425" s="14" t="str" cm="1">
        <f t="array" ref="H425">INDEX(Cable_L!$B$3:$B$80,MATCH(1,COUNTIFS(C425,Cable_L!$A$3:$A$80,$D425,Cable_L!$C$3:$C$80),0))</f>
        <v>3b</v>
      </c>
      <c r="I425" s="14"/>
      <c r="J425" s="225" t="str">
        <f t="shared" si="20"/>
        <v>65 - J12 - 4/3  3b</v>
      </c>
      <c r="K425" s="197"/>
      <c r="N425" s="226"/>
    </row>
    <row r="426" spans="1:14" x14ac:dyDescent="0.25">
      <c r="A426">
        <f t="shared" si="18"/>
        <v>422</v>
      </c>
      <c r="B426" s="216" t="s">
        <v>1495</v>
      </c>
      <c r="C426" s="65" t="str">
        <f t="shared" si="19"/>
        <v>65</v>
      </c>
      <c r="D426" s="14" t="s">
        <v>1357</v>
      </c>
      <c r="E426" s="197"/>
      <c r="H426" s="14" t="str" cm="1">
        <f t="array" ref="H426">INDEX(Cable_L!$B$3:$B$80,MATCH(1,COUNTIFS(C426,Cable_L!$A$3:$A$80,$D426,Cable_L!$C$3:$C$80),0))</f>
        <v>3b</v>
      </c>
      <c r="I426" s="14"/>
      <c r="J426" s="225" t="str">
        <f t="shared" si="20"/>
        <v>65 - J12 - 6/5  3b</v>
      </c>
      <c r="K426" s="197"/>
      <c r="N426" s="226"/>
    </row>
    <row r="427" spans="1:14" x14ac:dyDescent="0.25">
      <c r="A427">
        <f t="shared" si="18"/>
        <v>423</v>
      </c>
      <c r="B427" s="216" t="s">
        <v>1498</v>
      </c>
      <c r="C427" s="65" t="str">
        <f t="shared" si="19"/>
        <v>65</v>
      </c>
      <c r="D427" s="14" t="s">
        <v>1357</v>
      </c>
      <c r="E427" s="197"/>
      <c r="H427" s="14" t="str" cm="1">
        <f t="array" ref="H427">INDEX(Cable_L!$B$3:$B$80,MATCH(1,COUNTIFS(C427,Cable_L!$A$3:$A$80,$D427,Cable_L!$C$3:$C$80),0))</f>
        <v>3b</v>
      </c>
      <c r="I427" s="14"/>
      <c r="J427" s="225" t="str">
        <f t="shared" si="20"/>
        <v>65 - J13 - 2/1  3b</v>
      </c>
      <c r="K427" s="197"/>
      <c r="N427" s="226"/>
    </row>
    <row r="428" spans="1:14" x14ac:dyDescent="0.25">
      <c r="A428">
        <f t="shared" si="18"/>
        <v>424</v>
      </c>
      <c r="B428" s="218" t="s">
        <v>1499</v>
      </c>
      <c r="C428" s="65" t="str">
        <f t="shared" si="19"/>
        <v>65</v>
      </c>
      <c r="D428" s="14" t="s">
        <v>1357</v>
      </c>
      <c r="E428" s="197"/>
      <c r="H428" s="14" t="str" cm="1">
        <f t="array" ref="H428">INDEX(Cable_L!$B$3:$B$80,MATCH(1,COUNTIFS(C428,Cable_L!$A$3:$A$80,$D428,Cable_L!$C$3:$C$80),0))</f>
        <v>3b</v>
      </c>
      <c r="I428" s="14"/>
      <c r="J428" s="225" t="str">
        <f t="shared" si="20"/>
        <v>65 - J13 - 4/3  3b</v>
      </c>
      <c r="K428" s="197"/>
      <c r="N428" s="226"/>
    </row>
    <row r="429" spans="1:14" x14ac:dyDescent="0.25">
      <c r="A429">
        <f t="shared" si="18"/>
        <v>425</v>
      </c>
      <c r="B429" s="216" t="s">
        <v>1497</v>
      </c>
      <c r="C429" s="65" t="str">
        <f t="shared" si="19"/>
        <v>65</v>
      </c>
      <c r="D429" s="14" t="s">
        <v>1357</v>
      </c>
      <c r="E429" s="76"/>
      <c r="H429" s="14" t="str" cm="1">
        <f t="array" ref="H429">INDEX(Cable_L!$B$3:$B$80,MATCH(1,COUNTIFS(C429,Cable_L!$A$3:$A$80,$D429,Cable_L!$C$3:$C$80),0))</f>
        <v>3b</v>
      </c>
      <c r="I429" s="14"/>
      <c r="J429" s="225" t="str">
        <f t="shared" si="20"/>
        <v>65 - J13 - 6/5  3b</v>
      </c>
      <c r="K429" s="197"/>
      <c r="N429" s="226"/>
    </row>
    <row r="430" spans="1:14" x14ac:dyDescent="0.25">
      <c r="A430">
        <f t="shared" si="18"/>
        <v>426</v>
      </c>
      <c r="B430" s="216" t="s">
        <v>1494</v>
      </c>
      <c r="C430" s="65" t="str">
        <f t="shared" si="19"/>
        <v>65</v>
      </c>
      <c r="D430" s="14" t="s">
        <v>1357</v>
      </c>
      <c r="E430" s="76"/>
      <c r="H430" s="14" t="str" cm="1">
        <f t="array" ref="H430">INDEX(Cable_L!$B$3:$B$80,MATCH(1,COUNTIFS(C430,Cable_L!$A$3:$A$80,$D430,Cable_L!$C$3:$C$80),0))</f>
        <v>3b</v>
      </c>
      <c r="I430" s="14"/>
      <c r="J430" s="225" t="str">
        <f t="shared" si="20"/>
        <v>65 - J13 - 8/7  3b</v>
      </c>
      <c r="K430" s="197"/>
      <c r="N430" s="226"/>
    </row>
    <row r="431" spans="1:14" x14ac:dyDescent="0.25">
      <c r="A431">
        <f t="shared" si="18"/>
        <v>427</v>
      </c>
      <c r="B431" s="216" t="s">
        <v>1501</v>
      </c>
      <c r="C431" s="65" t="str">
        <f t="shared" si="19"/>
        <v>66</v>
      </c>
      <c r="D431" s="14" t="s">
        <v>1357</v>
      </c>
      <c r="E431" s="76"/>
      <c r="H431" s="14" t="str" cm="1">
        <f t="array" ref="H431">INDEX(Cable_L!$B$3:$B$80,MATCH(1,COUNTIFS(C431,Cable_L!$A$3:$A$80,$D431,Cable_L!$C$3:$C$80),0))</f>
        <v>3b</v>
      </c>
      <c r="I431" s="14"/>
      <c r="J431" s="225" t="str">
        <f t="shared" si="20"/>
        <v>66 - J12 - 6/5  3b</v>
      </c>
      <c r="K431" s="197"/>
      <c r="N431" s="226"/>
    </row>
    <row r="432" spans="1:14" x14ac:dyDescent="0.25">
      <c r="A432">
        <f t="shared" si="18"/>
        <v>428</v>
      </c>
      <c r="B432" s="217" t="s">
        <v>1503</v>
      </c>
      <c r="C432" s="65" t="str">
        <f t="shared" si="19"/>
        <v>66</v>
      </c>
      <c r="D432" s="14" t="s">
        <v>1357</v>
      </c>
      <c r="E432" s="197"/>
      <c r="H432" s="14" t="str" cm="1">
        <f t="array" ref="H432">INDEX(Cable_L!$B$3:$B$80,MATCH(1,COUNTIFS(C432,Cable_L!$A$3:$A$80,$D432,Cable_L!$C$3:$C$80),0))</f>
        <v>3b</v>
      </c>
      <c r="I432" s="14"/>
      <c r="J432" s="225" t="str">
        <f t="shared" si="20"/>
        <v>66 - J13 - 2/1  3b</v>
      </c>
      <c r="K432" s="197"/>
      <c r="N432" s="226"/>
    </row>
    <row r="433" spans="1:14" x14ac:dyDescent="0.25">
      <c r="A433">
        <f t="shared" si="18"/>
        <v>429</v>
      </c>
      <c r="B433" s="219" t="s">
        <v>1504</v>
      </c>
      <c r="C433" s="65" t="str">
        <f t="shared" si="19"/>
        <v>66</v>
      </c>
      <c r="D433" s="14" t="s">
        <v>1357</v>
      </c>
      <c r="E433" s="76"/>
      <c r="H433" s="14" t="str" cm="1">
        <f t="array" ref="H433">INDEX(Cable_L!$B$3:$B$80,MATCH(1,COUNTIFS(C433,Cable_L!$A$3:$A$80,$D433,Cable_L!$C$3:$C$80),0))</f>
        <v>3b</v>
      </c>
      <c r="I433" s="14"/>
      <c r="J433" s="225" t="str">
        <f t="shared" si="20"/>
        <v>66 - J13 - 4/3  3b</v>
      </c>
      <c r="K433" s="197"/>
      <c r="N433" s="226"/>
    </row>
    <row r="434" spans="1:14" x14ac:dyDescent="0.25">
      <c r="A434">
        <f t="shared" si="18"/>
        <v>430</v>
      </c>
      <c r="B434" s="216" t="s">
        <v>1502</v>
      </c>
      <c r="C434" s="65" t="str">
        <f t="shared" si="19"/>
        <v>66</v>
      </c>
      <c r="D434" s="14" t="s">
        <v>1357</v>
      </c>
      <c r="E434" s="76"/>
      <c r="G434" s="74"/>
      <c r="H434" s="14" t="str" cm="1">
        <f t="array" ref="H434">INDEX(Cable_L!$B$3:$B$80,MATCH(1,COUNTIFS(C434,Cable_L!$A$3:$A$80,$D434,Cable_L!$C$3:$C$80),0))</f>
        <v>3b</v>
      </c>
      <c r="I434" s="14"/>
      <c r="J434" s="225" t="str">
        <f t="shared" si="20"/>
        <v>66 - J13 - 6/5  3b</v>
      </c>
      <c r="K434" s="197"/>
      <c r="N434" s="226"/>
    </row>
    <row r="435" spans="1:14" x14ac:dyDescent="0.25">
      <c r="A435">
        <f t="shared" si="18"/>
        <v>431</v>
      </c>
      <c r="B435" s="216" t="s">
        <v>1500</v>
      </c>
      <c r="C435" s="65" t="str">
        <f t="shared" si="19"/>
        <v>66</v>
      </c>
      <c r="D435" s="14" t="s">
        <v>1357</v>
      </c>
      <c r="E435" s="76"/>
      <c r="H435" s="14" t="str" cm="1">
        <f t="array" ref="H435">INDEX(Cable_L!$B$3:$B$80,MATCH(1,COUNTIFS(C435,Cable_L!$A$3:$A$80,$D435,Cable_L!$C$3:$C$80),0))</f>
        <v>3b</v>
      </c>
      <c r="I435" s="14"/>
      <c r="J435" s="225" t="str">
        <f t="shared" si="20"/>
        <v>66 - J13 - 8/7  3b</v>
      </c>
      <c r="K435" s="197"/>
      <c r="N435" s="226"/>
    </row>
    <row r="436" spans="1:14" x14ac:dyDescent="0.25">
      <c r="A436">
        <f t="shared" si="18"/>
        <v>432</v>
      </c>
      <c r="B436" s="216" t="s">
        <v>1507</v>
      </c>
      <c r="C436" s="65" t="str">
        <f t="shared" si="19"/>
        <v>67</v>
      </c>
      <c r="D436" s="14" t="s">
        <v>1357</v>
      </c>
      <c r="E436" s="197"/>
      <c r="H436" s="14" t="str" cm="1">
        <f t="array" ref="H436">INDEX(Cable_L!$B$3:$B$80,MATCH(1,COUNTIFS(C436,Cable_L!$A$3:$A$80,$D436,Cable_L!$C$3:$C$80),0))</f>
        <v>3b</v>
      </c>
      <c r="I436" s="14"/>
      <c r="J436" s="225" t="str">
        <f t="shared" si="20"/>
        <v>67 - J13 - 2/1  3b</v>
      </c>
      <c r="K436" s="197"/>
      <c r="N436" s="226"/>
    </row>
    <row r="437" spans="1:14" x14ac:dyDescent="0.25">
      <c r="A437">
        <f t="shared" si="18"/>
        <v>433</v>
      </c>
      <c r="B437" s="216" t="s">
        <v>1508</v>
      </c>
      <c r="C437" s="65" t="str">
        <f t="shared" si="19"/>
        <v>67</v>
      </c>
      <c r="D437" s="14" t="s">
        <v>1357</v>
      </c>
      <c r="E437" s="76"/>
      <c r="G437" s="74"/>
      <c r="H437" s="14" t="str" cm="1">
        <f t="array" ref="H437">INDEX(Cable_L!$B$3:$B$80,MATCH(1,COUNTIFS(C437,Cable_L!$A$3:$A$80,$D437,Cable_L!$C$3:$C$80),0))</f>
        <v>3b</v>
      </c>
      <c r="I437" s="14"/>
      <c r="J437" s="225" t="str">
        <f t="shared" si="20"/>
        <v>67 - J13 - 4/3  3b</v>
      </c>
      <c r="K437" s="197"/>
      <c r="N437" s="226"/>
    </row>
    <row r="438" spans="1:14" x14ac:dyDescent="0.25">
      <c r="A438">
        <f t="shared" si="18"/>
        <v>434</v>
      </c>
      <c r="B438" s="218" t="s">
        <v>1506</v>
      </c>
      <c r="C438" s="65" t="str">
        <f t="shared" si="19"/>
        <v>67</v>
      </c>
      <c r="D438" s="14" t="s">
        <v>1357</v>
      </c>
      <c r="E438" s="197"/>
      <c r="H438" s="14" t="str" cm="1">
        <f t="array" ref="H438">INDEX(Cable_L!$B$3:$B$80,MATCH(1,COUNTIFS(C438,Cable_L!$A$3:$A$80,$D438,Cable_L!$C$3:$C$80),0))</f>
        <v>3b</v>
      </c>
      <c r="I438" s="14"/>
      <c r="J438" s="225" t="str">
        <f t="shared" si="20"/>
        <v>67 - J13 - 6/5  3b</v>
      </c>
      <c r="K438" s="197"/>
      <c r="N438" s="226"/>
    </row>
    <row r="439" spans="1:14" x14ac:dyDescent="0.25">
      <c r="A439">
        <f t="shared" si="18"/>
        <v>435</v>
      </c>
      <c r="B439" s="216" t="s">
        <v>1505</v>
      </c>
      <c r="C439" s="65" t="str">
        <f t="shared" si="19"/>
        <v>67</v>
      </c>
      <c r="D439" s="14" t="s">
        <v>1357</v>
      </c>
      <c r="E439" s="76"/>
      <c r="H439" s="14" t="str" cm="1">
        <f t="array" ref="H439">INDEX(Cable_L!$B$3:$B$80,MATCH(1,COUNTIFS(C439,Cable_L!$A$3:$A$80,$D439,Cable_L!$C$3:$C$80),0))</f>
        <v>3b</v>
      </c>
      <c r="I439" s="14"/>
      <c r="J439" s="225" t="str">
        <f t="shared" si="20"/>
        <v>67 - J13 - 8/7  3b</v>
      </c>
      <c r="K439" s="197"/>
      <c r="N439" s="226"/>
    </row>
    <row r="440" spans="1:14" x14ac:dyDescent="0.25">
      <c r="A440">
        <f t="shared" si="18"/>
        <v>436</v>
      </c>
      <c r="B440" s="206" t="s">
        <v>479</v>
      </c>
      <c r="C440" s="65" t="str">
        <f t="shared" si="19"/>
        <v xml:space="preserve">7 </v>
      </c>
      <c r="D440" s="2" t="s">
        <v>1359</v>
      </c>
      <c r="E440" s="98"/>
      <c r="F440" s="2"/>
      <c r="G440" s="2"/>
      <c r="H440" s="14" t="str" cm="1">
        <f t="array" ref="H440">INDEX(Cable_L!$B$3:$B$80,MATCH(1,COUNTIFS(C440,Cable_L!$A$3:$A$80,$D440,Cable_L!$C$3:$C$80),0))</f>
        <v>2a</v>
      </c>
      <c r="I440" s="14"/>
      <c r="J440" s="225" t="str">
        <f t="shared" si="20"/>
        <v>7 - J12 - 2/1  2a</v>
      </c>
      <c r="K440" s="190"/>
      <c r="L440" s="2"/>
      <c r="M440" s="2"/>
      <c r="N440" s="226"/>
    </row>
    <row r="441" spans="1:14" x14ac:dyDescent="0.25">
      <c r="A441">
        <f t="shared" si="18"/>
        <v>437</v>
      </c>
      <c r="B441" s="206" t="s">
        <v>478</v>
      </c>
      <c r="C441" s="65" t="str">
        <f t="shared" si="19"/>
        <v xml:space="preserve">7 </v>
      </c>
      <c r="D441" s="2" t="s">
        <v>1359</v>
      </c>
      <c r="E441" s="98"/>
      <c r="F441" s="2"/>
      <c r="G441" s="2"/>
      <c r="H441" s="14" t="str" cm="1">
        <f t="array" ref="H441">INDEX(Cable_L!$B$3:$B$80,MATCH(1,COUNTIFS(C441,Cable_L!$A$3:$A$80,$D441,Cable_L!$C$3:$C$80),0))</f>
        <v>2a</v>
      </c>
      <c r="I441" s="14"/>
      <c r="J441" s="225" t="str">
        <f t="shared" si="20"/>
        <v>7 - J12 - 4/3  2a</v>
      </c>
      <c r="K441" s="190"/>
      <c r="L441" s="2"/>
      <c r="M441" s="2"/>
      <c r="N441" s="226"/>
    </row>
    <row r="442" spans="1:14" x14ac:dyDescent="0.25">
      <c r="A442">
        <f t="shared" si="18"/>
        <v>438</v>
      </c>
      <c r="B442" s="209" t="s">
        <v>477</v>
      </c>
      <c r="C442" s="65" t="str">
        <f t="shared" si="19"/>
        <v xml:space="preserve">7 </v>
      </c>
      <c r="D442" s="2" t="s">
        <v>1359</v>
      </c>
      <c r="E442" s="96"/>
      <c r="F442" s="2"/>
      <c r="G442" s="2"/>
      <c r="H442" s="14" t="str" cm="1">
        <f t="array" ref="H442">INDEX(Cable_L!$B$3:$B$80,MATCH(1,COUNTIFS(C442,Cable_L!$A$3:$A$80,$D442,Cable_L!$C$3:$C$80),0))</f>
        <v>2a</v>
      </c>
      <c r="I442" s="14"/>
      <c r="J442" s="225" t="str">
        <f t="shared" si="20"/>
        <v>7 - J12 - 6/5  2a</v>
      </c>
      <c r="K442" s="190"/>
      <c r="L442" s="2"/>
      <c r="M442" s="2"/>
      <c r="N442" s="226"/>
    </row>
    <row r="443" spans="1:14" x14ac:dyDescent="0.25">
      <c r="A443">
        <f t="shared" si="18"/>
        <v>439</v>
      </c>
      <c r="B443" s="205" t="s">
        <v>476</v>
      </c>
      <c r="C443" s="65" t="str">
        <f t="shared" si="19"/>
        <v xml:space="preserve">7 </v>
      </c>
      <c r="D443" s="2" t="s">
        <v>1359</v>
      </c>
      <c r="E443" s="98"/>
      <c r="F443" s="2"/>
      <c r="G443" s="2"/>
      <c r="H443" s="14" t="str" cm="1">
        <f t="array" ref="H443">INDEX(Cable_L!$B$3:$B$80,MATCH(1,COUNTIFS(C443,Cable_L!$A$3:$A$80,$D443,Cable_L!$C$3:$C$80),0))</f>
        <v>2a</v>
      </c>
      <c r="I443" s="14"/>
      <c r="J443" s="225" t="str">
        <f t="shared" si="20"/>
        <v>7 - J12 - 8/7  2a</v>
      </c>
      <c r="K443" s="190"/>
      <c r="L443" s="2"/>
      <c r="M443" s="2"/>
      <c r="N443" s="226"/>
    </row>
    <row r="444" spans="1:14" x14ac:dyDescent="0.25">
      <c r="A444">
        <f t="shared" si="18"/>
        <v>440</v>
      </c>
      <c r="B444" s="206" t="s">
        <v>482</v>
      </c>
      <c r="C444" s="65" t="str">
        <f t="shared" si="19"/>
        <v xml:space="preserve">7 </v>
      </c>
      <c r="D444" s="2" t="s">
        <v>1359</v>
      </c>
      <c r="E444" s="98"/>
      <c r="F444" s="2"/>
      <c r="G444" s="2"/>
      <c r="H444" s="14" t="str" cm="1">
        <f t="array" ref="H444">INDEX(Cable_L!$B$3:$B$80,MATCH(1,COUNTIFS(C444,Cable_L!$A$3:$A$80,$D444,Cable_L!$C$3:$C$80),0))</f>
        <v>2a</v>
      </c>
      <c r="I444" s="14"/>
      <c r="J444" s="225" t="str">
        <f t="shared" si="20"/>
        <v>7 - J13 - 2/1  2a</v>
      </c>
      <c r="K444" s="190"/>
      <c r="L444" s="2"/>
      <c r="M444" s="2"/>
      <c r="N444" s="226"/>
    </row>
    <row r="445" spans="1:14" x14ac:dyDescent="0.25">
      <c r="A445">
        <f t="shared" si="18"/>
        <v>441</v>
      </c>
      <c r="B445" s="206" t="s">
        <v>481</v>
      </c>
      <c r="C445" s="65" t="str">
        <f t="shared" si="19"/>
        <v xml:space="preserve">7 </v>
      </c>
      <c r="D445" s="2" t="s">
        <v>1359</v>
      </c>
      <c r="E445" s="98"/>
      <c r="F445" s="2"/>
      <c r="G445" s="2"/>
      <c r="H445" s="14" t="str" cm="1">
        <f t="array" ref="H445">INDEX(Cable_L!$B$3:$B$80,MATCH(1,COUNTIFS(C445,Cable_L!$A$3:$A$80,$D445,Cable_L!$C$3:$C$80),0))</f>
        <v>2a</v>
      </c>
      <c r="I445" s="14"/>
      <c r="J445" s="225" t="str">
        <f t="shared" si="20"/>
        <v>7 - J13 - 6/5  2a</v>
      </c>
      <c r="K445" s="190"/>
      <c r="L445" s="2"/>
      <c r="M445" s="2"/>
      <c r="N445" s="226"/>
    </row>
    <row r="446" spans="1:14" x14ac:dyDescent="0.25">
      <c r="A446">
        <f t="shared" ref="A446:A461" si="21">A445+1</f>
        <v>442</v>
      </c>
      <c r="B446" s="206" t="s">
        <v>480</v>
      </c>
      <c r="C446" s="65" t="str">
        <f t="shared" si="19"/>
        <v xml:space="preserve">7 </v>
      </c>
      <c r="D446" s="2" t="s">
        <v>1359</v>
      </c>
      <c r="E446" s="98"/>
      <c r="F446" s="2"/>
      <c r="G446" s="2"/>
      <c r="H446" s="14" t="str" cm="1">
        <f t="array" ref="H446">INDEX(Cable_L!$B$3:$B$80,MATCH(1,COUNTIFS(C446,Cable_L!$A$3:$A$80,$D446,Cable_L!$C$3:$C$80),0))</f>
        <v>2a</v>
      </c>
      <c r="I446" s="14"/>
      <c r="J446" s="225" t="str">
        <f t="shared" si="20"/>
        <v>7 - J13 - 8/7  2a</v>
      </c>
      <c r="K446" s="190"/>
      <c r="L446" s="2"/>
      <c r="M446" s="2"/>
      <c r="N446" s="226"/>
    </row>
    <row r="447" spans="1:14" x14ac:dyDescent="0.25">
      <c r="A447">
        <f t="shared" si="21"/>
        <v>443</v>
      </c>
      <c r="B447" s="153" t="s">
        <v>486</v>
      </c>
      <c r="C447" s="65" t="str">
        <f t="shared" si="19"/>
        <v xml:space="preserve">8 </v>
      </c>
      <c r="D447" s="2" t="s">
        <v>1359</v>
      </c>
      <c r="E447" s="96"/>
      <c r="F447" s="2"/>
      <c r="G447" s="2"/>
      <c r="H447" s="14" t="str" cm="1">
        <f t="array" ref="H447">INDEX(Cable_L!$B$3:$B$80,MATCH(1,COUNTIFS(C447,Cable_L!$A$3:$A$80,$D447,Cable_L!$C$3:$C$80),0))</f>
        <v>2a</v>
      </c>
      <c r="I447" s="14"/>
      <c r="J447" s="225" t="str">
        <f t="shared" si="20"/>
        <v>8 - J12 - 2/1  2a</v>
      </c>
      <c r="K447" s="190"/>
      <c r="L447" s="2"/>
      <c r="M447" s="2"/>
      <c r="N447" s="226"/>
    </row>
    <row r="448" spans="1:14" x14ac:dyDescent="0.25">
      <c r="A448">
        <f t="shared" si="21"/>
        <v>444</v>
      </c>
      <c r="B448" s="206" t="s">
        <v>485</v>
      </c>
      <c r="C448" s="65" t="str">
        <f t="shared" si="19"/>
        <v xml:space="preserve">8 </v>
      </c>
      <c r="D448" s="2" t="s">
        <v>1359</v>
      </c>
      <c r="E448" s="98"/>
      <c r="F448" s="2"/>
      <c r="G448" s="2"/>
      <c r="H448" s="14" t="str" cm="1">
        <f t="array" ref="H448">INDEX(Cable_L!$B$3:$B$80,MATCH(1,COUNTIFS(C448,Cable_L!$A$3:$A$80,$D448,Cable_L!$C$3:$C$80),0))</f>
        <v>2a</v>
      </c>
      <c r="I448" s="14"/>
      <c r="J448" s="225" t="str">
        <f t="shared" si="20"/>
        <v>8 - J12 - 4/3  2a</v>
      </c>
      <c r="K448" s="190"/>
      <c r="L448" s="2"/>
      <c r="M448" s="2"/>
      <c r="N448" s="226"/>
    </row>
    <row r="449" spans="1:14" x14ac:dyDescent="0.25">
      <c r="A449">
        <f t="shared" si="21"/>
        <v>445</v>
      </c>
      <c r="B449" s="206" t="s">
        <v>484</v>
      </c>
      <c r="C449" s="65" t="str">
        <f t="shared" si="19"/>
        <v xml:space="preserve">8 </v>
      </c>
      <c r="D449" s="2" t="s">
        <v>1359</v>
      </c>
      <c r="E449" s="98"/>
      <c r="F449" s="2"/>
      <c r="G449" s="2"/>
      <c r="H449" s="14" t="str" cm="1">
        <f t="array" ref="H449">INDEX(Cable_L!$B$3:$B$80,MATCH(1,COUNTIFS(C449,Cable_L!$A$3:$A$80,$D449,Cable_L!$C$3:$C$80),0))</f>
        <v>2a</v>
      </c>
      <c r="I449" s="14"/>
      <c r="J449" s="225" t="str">
        <f t="shared" si="20"/>
        <v>8 - J12 - 6/5  2a</v>
      </c>
      <c r="K449" s="190"/>
      <c r="L449" s="2"/>
      <c r="M449" s="2"/>
      <c r="N449" s="226"/>
    </row>
    <row r="450" spans="1:14" x14ac:dyDescent="0.25">
      <c r="A450">
        <f t="shared" si="21"/>
        <v>446</v>
      </c>
      <c r="B450" s="206" t="s">
        <v>483</v>
      </c>
      <c r="C450" s="65" t="str">
        <f t="shared" si="19"/>
        <v xml:space="preserve">8 </v>
      </c>
      <c r="D450" s="2" t="s">
        <v>1359</v>
      </c>
      <c r="E450" s="98"/>
      <c r="F450" s="2"/>
      <c r="G450" s="2"/>
      <c r="H450" s="14" t="str" cm="1">
        <f t="array" ref="H450">INDEX(Cable_L!$B$3:$B$80,MATCH(1,COUNTIFS(C450,Cable_L!$A$3:$A$80,$D450,Cable_L!$C$3:$C$80),0))</f>
        <v>2a</v>
      </c>
      <c r="I450" s="14"/>
      <c r="J450" s="225" t="str">
        <f t="shared" si="20"/>
        <v>8 - J12 - 8/7  2a</v>
      </c>
      <c r="K450" s="190"/>
      <c r="L450" s="2"/>
      <c r="M450" s="2"/>
      <c r="N450" s="226"/>
    </row>
    <row r="451" spans="1:14" x14ac:dyDescent="0.25">
      <c r="A451">
        <f t="shared" si="21"/>
        <v>447</v>
      </c>
      <c r="B451" s="209" t="s">
        <v>489</v>
      </c>
      <c r="C451" s="65" t="str">
        <f t="shared" si="19"/>
        <v xml:space="preserve">8 </v>
      </c>
      <c r="D451" s="2" t="s">
        <v>1359</v>
      </c>
      <c r="E451" s="98"/>
      <c r="F451" s="2"/>
      <c r="G451" s="2"/>
      <c r="H451" s="14" t="str" cm="1">
        <f t="array" ref="H451">INDEX(Cable_L!$B$3:$B$80,MATCH(1,COUNTIFS(C451,Cable_L!$A$3:$A$80,$D451,Cable_L!$C$3:$C$80),0))</f>
        <v>2a</v>
      </c>
      <c r="I451" s="14"/>
      <c r="J451" s="225" t="str">
        <f t="shared" si="20"/>
        <v>8 - J13 - 2/1  2a</v>
      </c>
      <c r="K451" s="190"/>
      <c r="L451" s="2"/>
      <c r="M451" s="2"/>
      <c r="N451" s="226"/>
    </row>
    <row r="452" spans="1:14" x14ac:dyDescent="0.25">
      <c r="A452">
        <f t="shared" si="21"/>
        <v>448</v>
      </c>
      <c r="B452" s="205" t="s">
        <v>488</v>
      </c>
      <c r="C452" s="65" t="str">
        <f t="shared" si="19"/>
        <v xml:space="preserve">8 </v>
      </c>
      <c r="D452" s="2" t="s">
        <v>1359</v>
      </c>
      <c r="E452" s="98"/>
      <c r="F452" s="2"/>
      <c r="G452" s="2"/>
      <c r="H452" s="14" t="str" cm="1">
        <f t="array" ref="H452">INDEX(Cable_L!$B$3:$B$80,MATCH(1,COUNTIFS(C452,Cable_L!$A$3:$A$80,$D452,Cable_L!$C$3:$C$80),0))</f>
        <v>2a</v>
      </c>
      <c r="I452" s="14"/>
      <c r="J452" s="225" t="str">
        <f t="shared" si="20"/>
        <v>8 - J13 - 6/5  2a</v>
      </c>
      <c r="K452" s="190"/>
      <c r="L452" s="2"/>
      <c r="M452" s="2"/>
      <c r="N452" s="226"/>
    </row>
    <row r="453" spans="1:14" x14ac:dyDescent="0.25">
      <c r="A453">
        <f t="shared" si="21"/>
        <v>449</v>
      </c>
      <c r="B453" s="206" t="s">
        <v>487</v>
      </c>
      <c r="C453" s="65" t="str">
        <f t="shared" ref="C453:C461" si="22">IF(LEFT(B453,3)="2.5", MID(B453,7,2),LEFT(B453,2))</f>
        <v xml:space="preserve">8 </v>
      </c>
      <c r="D453" s="2" t="s">
        <v>1359</v>
      </c>
      <c r="E453" s="98"/>
      <c r="F453" s="2"/>
      <c r="G453" s="2"/>
      <c r="H453" s="14" t="str" cm="1">
        <f t="array" ref="H453">INDEX(Cable_L!$B$3:$B$80,MATCH(1,COUNTIFS(C453,Cable_L!$A$3:$A$80,$D453,Cable_L!$C$3:$C$80),0))</f>
        <v>2a</v>
      </c>
      <c r="I453" s="14"/>
      <c r="J453" s="225" t="str">
        <f t="shared" ref="J453:J461" si="23">_xlfn.CONCAT(B453,"  ",H453)</f>
        <v>8 - J13 - 8/7  2a</v>
      </c>
      <c r="K453" s="190"/>
      <c r="L453" s="2"/>
      <c r="M453" s="2"/>
      <c r="N453" s="226"/>
    </row>
    <row r="454" spans="1:14" x14ac:dyDescent="0.25">
      <c r="A454">
        <f t="shared" si="21"/>
        <v>450</v>
      </c>
      <c r="B454" s="206" t="s">
        <v>495</v>
      </c>
      <c r="C454" s="65" t="str">
        <f t="shared" si="22"/>
        <v xml:space="preserve">9 </v>
      </c>
      <c r="D454" s="2" t="s">
        <v>1359</v>
      </c>
      <c r="E454" s="93"/>
      <c r="F454" s="2"/>
      <c r="G454" s="2"/>
      <c r="H454" s="14" t="str" cm="1">
        <f t="array" ref="H454">INDEX(Cable_L!$B$3:$B$80,MATCH(1,COUNTIFS(C454,Cable_L!$A$3:$A$80,$D454,Cable_L!$C$3:$C$80),0))</f>
        <v>2a</v>
      </c>
      <c r="I454" s="14"/>
      <c r="J454" s="225" t="str">
        <f t="shared" si="23"/>
        <v>9 - J12 - 2/1  2a</v>
      </c>
      <c r="K454" s="190"/>
      <c r="L454" s="2"/>
      <c r="M454" s="2"/>
      <c r="N454" s="226"/>
    </row>
    <row r="455" spans="1:14" x14ac:dyDescent="0.25">
      <c r="A455">
        <f t="shared" si="21"/>
        <v>451</v>
      </c>
      <c r="B455" s="206" t="s">
        <v>494</v>
      </c>
      <c r="C455" s="65" t="str">
        <f t="shared" si="22"/>
        <v xml:space="preserve">9 </v>
      </c>
      <c r="D455" s="2" t="s">
        <v>1359</v>
      </c>
      <c r="E455" s="93"/>
      <c r="F455" s="2"/>
      <c r="H455" s="14" t="str" cm="1">
        <f t="array" ref="H455">INDEX(Cable_L!$B$3:$B$80,MATCH(1,COUNTIFS(C455,Cable_L!$A$3:$A$80,$D455,Cable_L!$C$3:$C$80),0))</f>
        <v>2a</v>
      </c>
      <c r="I455" s="14"/>
      <c r="J455" s="225" t="str">
        <f t="shared" si="23"/>
        <v>9 - J12 - 4/3  2a</v>
      </c>
      <c r="K455" s="190"/>
      <c r="L455" s="2"/>
      <c r="N455" s="226"/>
    </row>
    <row r="456" spans="1:14" x14ac:dyDescent="0.25">
      <c r="A456">
        <f t="shared" si="21"/>
        <v>452</v>
      </c>
      <c r="B456" s="210" t="s">
        <v>520</v>
      </c>
      <c r="C456" s="65" t="str">
        <f t="shared" si="22"/>
        <v xml:space="preserve">9 </v>
      </c>
      <c r="D456" s="2" t="s">
        <v>1359</v>
      </c>
      <c r="E456" s="190"/>
      <c r="F456" s="2"/>
      <c r="G456" s="2"/>
      <c r="H456" s="14" t="str" cm="1">
        <f t="array" ref="H456">INDEX(Cable_L!$B$3:$B$80,MATCH(1,COUNTIFS(C456,Cable_L!$A$3:$A$80,$D456,Cable_L!$C$3:$C$80),0))</f>
        <v>2a</v>
      </c>
      <c r="I456" s="14"/>
      <c r="J456" s="225" t="str">
        <f t="shared" si="23"/>
        <v>9 - J12 - 6/5  2a</v>
      </c>
      <c r="K456" s="190"/>
      <c r="L456" s="2"/>
      <c r="M456" s="2"/>
      <c r="N456" s="226"/>
    </row>
    <row r="457" spans="1:14" x14ac:dyDescent="0.25">
      <c r="A457">
        <f t="shared" si="21"/>
        <v>453</v>
      </c>
      <c r="B457" s="207" t="s">
        <v>521</v>
      </c>
      <c r="C457" s="65" t="str">
        <f t="shared" si="22"/>
        <v xml:space="preserve">9 </v>
      </c>
      <c r="D457" s="2" t="s">
        <v>1359</v>
      </c>
      <c r="E457" s="93"/>
      <c r="F457" s="2"/>
      <c r="H457" s="14" t="str" cm="1">
        <f t="array" ref="H457">INDEX(Cable_L!$B$3:$B$80,MATCH(1,COUNTIFS(C457,Cable_L!$A$3:$A$80,$D457,Cable_L!$C$3:$C$80),0))</f>
        <v>2a</v>
      </c>
      <c r="I457" s="14"/>
      <c r="J457" s="225" t="str">
        <f t="shared" si="23"/>
        <v>9 - J12 - 8/7  2a</v>
      </c>
      <c r="K457" s="190"/>
      <c r="L457" s="2"/>
      <c r="N457" s="226"/>
    </row>
    <row r="458" spans="1:14" x14ac:dyDescent="0.25">
      <c r="A458">
        <f t="shared" si="21"/>
        <v>454</v>
      </c>
      <c r="B458" s="206" t="s">
        <v>496</v>
      </c>
      <c r="C458" s="65" t="str">
        <f t="shared" si="22"/>
        <v xml:space="preserve">9 </v>
      </c>
      <c r="D458" s="2" t="s">
        <v>1359</v>
      </c>
      <c r="E458" s="93"/>
      <c r="F458" s="2"/>
      <c r="G458" s="2"/>
      <c r="H458" s="14" t="str" cm="1">
        <f t="array" ref="H458">INDEX(Cable_L!$B$3:$B$80,MATCH(1,COUNTIFS(C458,Cable_L!$A$3:$A$80,$D458,Cable_L!$C$3:$C$80),0))</f>
        <v>2a</v>
      </c>
      <c r="I458" s="14"/>
      <c r="J458" s="225" t="str">
        <f t="shared" si="23"/>
        <v>9 - J13 - 2/1  2a</v>
      </c>
      <c r="K458" s="190"/>
      <c r="L458" s="2"/>
      <c r="M458" s="2"/>
      <c r="N458" s="226"/>
    </row>
    <row r="459" spans="1:14" x14ac:dyDescent="0.25">
      <c r="A459">
        <f t="shared" si="21"/>
        <v>455</v>
      </c>
      <c r="B459" s="206" t="s">
        <v>497</v>
      </c>
      <c r="C459" s="65" t="str">
        <f t="shared" si="22"/>
        <v xml:space="preserve">9 </v>
      </c>
      <c r="D459" s="2" t="s">
        <v>1359</v>
      </c>
      <c r="E459" s="93"/>
      <c r="F459" s="2"/>
      <c r="G459" s="84"/>
      <c r="H459" s="14" t="str" cm="1">
        <f t="array" ref="H459">INDEX(Cable_L!$B$3:$B$80,MATCH(1,COUNTIFS(C459,Cable_L!$A$3:$A$80,$D459,Cable_L!$C$3:$C$80),0))</f>
        <v>2a</v>
      </c>
      <c r="I459" s="14"/>
      <c r="J459" s="225" t="str">
        <f t="shared" si="23"/>
        <v>9 - J13 - 4/3  2a</v>
      </c>
      <c r="K459" s="190"/>
      <c r="L459" s="2"/>
      <c r="M459" s="2"/>
      <c r="N459" s="226"/>
    </row>
    <row r="460" spans="1:14" x14ac:dyDescent="0.25">
      <c r="A460">
        <f t="shared" si="21"/>
        <v>456</v>
      </c>
      <c r="B460" s="208" t="s">
        <v>522</v>
      </c>
      <c r="C460" s="65" t="str">
        <f t="shared" si="22"/>
        <v xml:space="preserve">9 </v>
      </c>
      <c r="D460" s="2" t="s">
        <v>1359</v>
      </c>
      <c r="E460" s="190"/>
      <c r="F460" s="2"/>
      <c r="G460" s="2"/>
      <c r="H460" s="14" t="str" cm="1">
        <f t="array" ref="H460">INDEX(Cable_L!$B$3:$B$80,MATCH(1,COUNTIFS(C460,Cable_L!$A$3:$A$80,$D460,Cable_L!$C$3:$C$80),0))</f>
        <v>2a</v>
      </c>
      <c r="I460" s="14"/>
      <c r="J460" s="225" t="str">
        <f t="shared" si="23"/>
        <v>9 - J13 - 6/5  2a</v>
      </c>
      <c r="K460" s="190"/>
      <c r="L460" s="2"/>
      <c r="M460" s="2"/>
      <c r="N460" s="226"/>
    </row>
    <row r="461" spans="1:14" x14ac:dyDescent="0.25">
      <c r="A461">
        <f t="shared" si="21"/>
        <v>457</v>
      </c>
      <c r="B461" s="221" t="s">
        <v>523</v>
      </c>
      <c r="C461" s="65" t="str">
        <f t="shared" si="22"/>
        <v xml:space="preserve">9 </v>
      </c>
      <c r="D461" s="2" t="s">
        <v>1359</v>
      </c>
      <c r="E461" s="93"/>
      <c r="F461" s="2"/>
      <c r="G461" s="2"/>
      <c r="H461" s="14" t="str" cm="1">
        <f t="array" ref="H461">INDEX(Cable_L!$B$3:$B$80,MATCH(1,COUNTIFS(C461,Cable_L!$A$3:$A$80,$D461,Cable_L!$C$3:$C$80),0))</f>
        <v>2a</v>
      </c>
      <c r="I461" s="14"/>
      <c r="J461" s="225" t="str">
        <f t="shared" si="23"/>
        <v>9 - J13 - 8/7  2a</v>
      </c>
      <c r="K461" s="190"/>
      <c r="L461" s="2"/>
      <c r="M461" s="2"/>
      <c r="N461" s="226"/>
    </row>
    <row r="462" spans="1:14" x14ac:dyDescent="0.25">
      <c r="J462" s="227"/>
      <c r="K462" s="19"/>
      <c r="L462" s="19"/>
      <c r="M462" s="19"/>
      <c r="N462" s="228"/>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1590</v>
      </c>
    </row>
    <row r="2" spans="1:12" x14ac:dyDescent="0.25">
      <c r="A2" t="s">
        <v>1595</v>
      </c>
    </row>
    <row r="4" spans="1:12" ht="26.25" x14ac:dyDescent="0.4">
      <c r="A4" s="235" t="s">
        <v>1559</v>
      </c>
      <c r="H4" s="373" t="s">
        <v>1389</v>
      </c>
      <c r="I4" s="373"/>
      <c r="J4" s="373"/>
    </row>
    <row r="5" spans="1:12" ht="26.25" x14ac:dyDescent="0.4">
      <c r="A5" s="56"/>
      <c r="B5" s="56"/>
      <c r="C5" s="56"/>
      <c r="D5" s="56"/>
      <c r="E5" s="56"/>
      <c r="F5" s="59" t="s">
        <v>1362</v>
      </c>
      <c r="G5" s="59" t="s">
        <v>1366</v>
      </c>
      <c r="L5" s="235"/>
    </row>
    <row r="6" spans="1:12" x14ac:dyDescent="0.25">
      <c r="A6" s="59" t="s">
        <v>1560</v>
      </c>
      <c r="B6" s="59" t="s">
        <v>1561</v>
      </c>
      <c r="C6" s="59" t="s">
        <v>1562</v>
      </c>
      <c r="D6" s="59" t="s">
        <v>1563</v>
      </c>
      <c r="E6" s="59"/>
      <c r="F6" s="59" t="s">
        <v>1386</v>
      </c>
      <c r="G6" s="59" t="s">
        <v>1386</v>
      </c>
      <c r="H6" s="2"/>
      <c r="I6" s="2"/>
      <c r="J6" s="2"/>
    </row>
    <row r="7" spans="1:12" ht="26.25" x14ac:dyDescent="0.4">
      <c r="A7" s="2" t="s">
        <v>1564</v>
      </c>
      <c r="B7" s="2" t="s">
        <v>141</v>
      </c>
      <c r="C7" s="2" t="s">
        <v>1565</v>
      </c>
      <c r="D7" s="2" t="s">
        <v>1566</v>
      </c>
      <c r="E7" s="2"/>
      <c r="F7" s="2">
        <v>8</v>
      </c>
      <c r="G7" s="2">
        <v>7.2</v>
      </c>
      <c r="H7" s="236"/>
      <c r="I7" s="2"/>
      <c r="J7" s="2"/>
      <c r="L7" s="235"/>
    </row>
    <row r="8" spans="1:12" ht="26.25" x14ac:dyDescent="0.4">
      <c r="A8" s="2" t="s">
        <v>1567</v>
      </c>
      <c r="B8" s="2" t="s">
        <v>208</v>
      </c>
      <c r="C8" s="2" t="s">
        <v>1568</v>
      </c>
      <c r="D8" s="2" t="s">
        <v>1569</v>
      </c>
      <c r="E8" s="2"/>
      <c r="F8" s="2">
        <v>8</v>
      </c>
      <c r="G8" s="2">
        <v>7.2</v>
      </c>
      <c r="H8" s="236"/>
      <c r="I8" s="2"/>
      <c r="J8" s="2"/>
      <c r="L8" s="235"/>
    </row>
    <row r="9" spans="1:12" ht="26.25" x14ac:dyDescent="0.4">
      <c r="A9" s="2"/>
      <c r="B9" s="2"/>
      <c r="C9" s="2"/>
      <c r="D9" s="2"/>
      <c r="E9" s="2"/>
      <c r="F9" s="2"/>
      <c r="G9" s="2"/>
      <c r="H9" s="2"/>
      <c r="I9" s="2"/>
      <c r="J9" s="2"/>
      <c r="L9" s="235"/>
    </row>
    <row r="10" spans="1:12" ht="26.25" x14ac:dyDescent="0.4">
      <c r="A10" s="2"/>
      <c r="B10" s="2"/>
      <c r="C10" s="2"/>
      <c r="D10" s="2"/>
      <c r="E10" s="2"/>
      <c r="F10" s="2"/>
      <c r="G10" s="2"/>
      <c r="H10" s="2"/>
      <c r="I10" s="2"/>
      <c r="J10" s="2"/>
      <c r="L10" s="235"/>
    </row>
    <row r="11" spans="1:12" ht="26.25" x14ac:dyDescent="0.4">
      <c r="A11" s="235" t="s">
        <v>1570</v>
      </c>
      <c r="H11" s="373" t="s">
        <v>1389</v>
      </c>
      <c r="I11" s="373"/>
      <c r="J11" s="373"/>
    </row>
    <row r="12" spans="1:12" ht="26.25" x14ac:dyDescent="0.4">
      <c r="A12" s="56"/>
      <c r="B12" s="56"/>
      <c r="C12" s="56"/>
      <c r="D12" s="56"/>
      <c r="E12" s="56"/>
      <c r="F12" s="59" t="s">
        <v>1367</v>
      </c>
      <c r="G12" s="59" t="s">
        <v>1368</v>
      </c>
      <c r="L12" s="235"/>
    </row>
    <row r="13" spans="1:12" x14ac:dyDescent="0.25">
      <c r="A13" s="59" t="s">
        <v>1560</v>
      </c>
      <c r="B13" s="59" t="s">
        <v>1561</v>
      </c>
      <c r="C13" s="59" t="s">
        <v>1562</v>
      </c>
      <c r="D13" s="59" t="s">
        <v>1563</v>
      </c>
      <c r="E13" s="59"/>
      <c r="F13" s="59" t="s">
        <v>1386</v>
      </c>
      <c r="G13" s="59" t="s">
        <v>1386</v>
      </c>
      <c r="H13" s="2"/>
      <c r="I13" s="2"/>
      <c r="J13" s="2"/>
    </row>
    <row r="14" spans="1:12" ht="26.25" x14ac:dyDescent="0.4">
      <c r="A14" s="2" t="s">
        <v>1564</v>
      </c>
      <c r="B14" s="2" t="s">
        <v>141</v>
      </c>
      <c r="C14" s="2" t="s">
        <v>1565</v>
      </c>
      <c r="D14" s="2" t="s">
        <v>1566</v>
      </c>
      <c r="E14" s="2"/>
      <c r="F14" s="2">
        <v>8.4</v>
      </c>
      <c r="G14" s="2">
        <v>7.6</v>
      </c>
      <c r="H14" s="236"/>
      <c r="I14" s="2"/>
      <c r="J14" s="2"/>
      <c r="L14" s="235"/>
    </row>
    <row r="15" spans="1:12" ht="26.25" x14ac:dyDescent="0.4">
      <c r="A15" s="2" t="s">
        <v>1567</v>
      </c>
      <c r="B15" s="2" t="s">
        <v>208</v>
      </c>
      <c r="C15" s="2" t="s">
        <v>1568</v>
      </c>
      <c r="D15" s="2" t="s">
        <v>1569</v>
      </c>
      <c r="E15" s="2"/>
      <c r="F15" s="2">
        <v>8.4</v>
      </c>
      <c r="G15" s="2">
        <v>7.6</v>
      </c>
      <c r="H15" s="236"/>
      <c r="I15" s="2"/>
      <c r="J15" s="2"/>
      <c r="L15" s="235"/>
    </row>
    <row r="16" spans="1:12" ht="26.25" x14ac:dyDescent="0.4">
      <c r="A16" s="2"/>
      <c r="B16" s="2"/>
      <c r="C16" s="2"/>
      <c r="D16" s="2"/>
      <c r="E16" s="2"/>
      <c r="F16" s="2"/>
      <c r="G16" s="2"/>
      <c r="H16" s="2"/>
      <c r="I16" s="2"/>
      <c r="J16" s="2"/>
      <c r="L16" s="235"/>
    </row>
    <row r="17" spans="1:12" ht="26.25" x14ac:dyDescent="0.4">
      <c r="A17" s="2"/>
      <c r="B17" s="2"/>
      <c r="C17" s="2"/>
      <c r="D17" s="2"/>
      <c r="E17" s="2"/>
      <c r="F17" s="2"/>
      <c r="G17" s="2"/>
      <c r="H17" s="2"/>
      <c r="I17" s="2"/>
      <c r="J17" s="2"/>
      <c r="L17" s="235"/>
    </row>
    <row r="18" spans="1:12" ht="26.25" x14ac:dyDescent="0.4">
      <c r="A18" s="235" t="s">
        <v>1571</v>
      </c>
      <c r="H18" s="373" t="s">
        <v>1389</v>
      </c>
      <c r="I18" s="373"/>
      <c r="J18" s="373"/>
      <c r="L18" s="235"/>
    </row>
    <row r="19" spans="1:12" ht="26.25" x14ac:dyDescent="0.4">
      <c r="A19" s="56"/>
      <c r="B19" s="56"/>
      <c r="C19" s="56"/>
      <c r="D19" s="56"/>
      <c r="E19" s="56"/>
      <c r="F19" s="59" t="s">
        <v>1367</v>
      </c>
      <c r="G19" s="59" t="s">
        <v>1368</v>
      </c>
      <c r="L19" s="235"/>
    </row>
    <row r="20" spans="1:12" ht="26.25" x14ac:dyDescent="0.4">
      <c r="A20" s="59" t="s">
        <v>1560</v>
      </c>
      <c r="B20" s="59" t="s">
        <v>1561</v>
      </c>
      <c r="C20" s="59" t="s">
        <v>1562</v>
      </c>
      <c r="D20" s="59" t="s">
        <v>1563</v>
      </c>
      <c r="E20" s="59"/>
      <c r="F20" s="59" t="s">
        <v>1386</v>
      </c>
      <c r="G20" s="59" t="s">
        <v>1386</v>
      </c>
      <c r="H20" s="2"/>
      <c r="I20" s="2"/>
      <c r="J20" s="2"/>
      <c r="L20" s="235"/>
    </row>
    <row r="21" spans="1:12" ht="26.25" x14ac:dyDescent="0.4">
      <c r="A21" s="2" t="s">
        <v>1572</v>
      </c>
      <c r="B21" s="2" t="s">
        <v>279</v>
      </c>
      <c r="C21" s="2" t="s">
        <v>1573</v>
      </c>
      <c r="D21" s="2" t="s">
        <v>1574</v>
      </c>
      <c r="E21" s="2"/>
      <c r="F21" s="2">
        <v>7.8</v>
      </c>
      <c r="G21" s="2">
        <v>7.6</v>
      </c>
      <c r="H21" s="194"/>
      <c r="I21" s="2"/>
      <c r="J21" s="2"/>
      <c r="L21" s="235"/>
    </row>
    <row r="22" spans="1:12" ht="26.25" x14ac:dyDescent="0.4">
      <c r="A22" s="2" t="s">
        <v>1572</v>
      </c>
      <c r="B22" s="2" t="s">
        <v>279</v>
      </c>
      <c r="C22" s="2" t="s">
        <v>1575</v>
      </c>
      <c r="D22" s="2" t="s">
        <v>1576</v>
      </c>
      <c r="E22" s="2"/>
      <c r="F22" s="2">
        <v>0</v>
      </c>
      <c r="G22" s="2">
        <v>0</v>
      </c>
      <c r="H22" s="194"/>
      <c r="I22" s="2"/>
      <c r="J22" s="2"/>
      <c r="L22" s="235"/>
    </row>
    <row r="23" spans="1:12" ht="26.25" x14ac:dyDescent="0.4">
      <c r="A23" s="2" t="s">
        <v>1577</v>
      </c>
      <c r="B23" s="2" t="s">
        <v>288</v>
      </c>
      <c r="C23" s="2" t="s">
        <v>1574</v>
      </c>
      <c r="D23" s="2" t="s">
        <v>1573</v>
      </c>
      <c r="E23" s="2"/>
      <c r="F23" s="2">
        <v>7.8</v>
      </c>
      <c r="G23" s="2">
        <v>7.6</v>
      </c>
      <c r="H23" s="194"/>
      <c r="I23" s="2"/>
      <c r="J23" s="2"/>
      <c r="L23" s="235"/>
    </row>
    <row r="24" spans="1:12" ht="26.25" x14ac:dyDescent="0.4">
      <c r="A24" s="2" t="s">
        <v>1577</v>
      </c>
      <c r="B24" s="2" t="s">
        <v>288</v>
      </c>
      <c r="C24" s="2" t="s">
        <v>1576</v>
      </c>
      <c r="D24" s="2" t="s">
        <v>1575</v>
      </c>
      <c r="E24" s="2"/>
      <c r="F24" s="2">
        <v>0</v>
      </c>
      <c r="G24" s="2">
        <v>0</v>
      </c>
      <c r="H24" s="194"/>
      <c r="I24" s="2"/>
      <c r="J24" s="2"/>
      <c r="L24" s="235"/>
    </row>
    <row r="25" spans="1:12" ht="26.25" x14ac:dyDescent="0.4">
      <c r="A25" s="2" t="s">
        <v>1578</v>
      </c>
      <c r="B25" s="2" t="s">
        <v>314</v>
      </c>
      <c r="C25" s="2" t="s">
        <v>1579</v>
      </c>
      <c r="D25" s="2" t="s">
        <v>1580</v>
      </c>
      <c r="E25" s="2"/>
      <c r="F25" s="2">
        <v>7.8</v>
      </c>
      <c r="G25" s="2">
        <v>7.6</v>
      </c>
      <c r="H25" s="194"/>
      <c r="I25" s="2"/>
      <c r="J25" s="2"/>
      <c r="L25" s="235"/>
    </row>
    <row r="26" spans="1:12" ht="26.25" x14ac:dyDescent="0.4">
      <c r="A26" s="2" t="s">
        <v>1578</v>
      </c>
      <c r="B26" s="2" t="s">
        <v>314</v>
      </c>
      <c r="C26" s="2" t="s">
        <v>1581</v>
      </c>
      <c r="D26" s="2" t="s">
        <v>1582</v>
      </c>
      <c r="E26" s="2"/>
      <c r="F26" s="2">
        <v>0</v>
      </c>
      <c r="G26" s="2">
        <v>0</v>
      </c>
      <c r="H26" s="194"/>
      <c r="I26" s="2"/>
      <c r="J26" s="2"/>
      <c r="L26" s="235"/>
    </row>
    <row r="27" spans="1:12" ht="26.25" x14ac:dyDescent="0.4">
      <c r="A27" s="2" t="s">
        <v>1583</v>
      </c>
      <c r="B27" s="2" t="s">
        <v>317</v>
      </c>
      <c r="C27" s="2" t="s">
        <v>1580</v>
      </c>
      <c r="D27" s="2" t="s">
        <v>1579</v>
      </c>
      <c r="E27" s="2"/>
      <c r="F27" s="2">
        <v>7.8</v>
      </c>
      <c r="G27" s="2">
        <v>7.6</v>
      </c>
      <c r="H27" s="194"/>
      <c r="I27" s="2"/>
      <c r="J27" s="2"/>
      <c r="L27" s="235"/>
    </row>
    <row r="28" spans="1:12" ht="26.25" x14ac:dyDescent="0.4">
      <c r="A28" s="2" t="s">
        <v>1583</v>
      </c>
      <c r="B28" s="2" t="s">
        <v>317</v>
      </c>
      <c r="C28" s="2" t="s">
        <v>1582</v>
      </c>
      <c r="D28" s="2" t="s">
        <v>1581</v>
      </c>
      <c r="E28" s="2"/>
      <c r="F28" s="2">
        <v>0</v>
      </c>
      <c r="G28" s="2">
        <v>0</v>
      </c>
      <c r="H28" s="194"/>
      <c r="I28" s="2"/>
      <c r="J28" s="2"/>
      <c r="L28" s="235"/>
    </row>
    <row r="29" spans="1:12" ht="26.25" x14ac:dyDescent="0.4">
      <c r="A29" s="2"/>
      <c r="B29" s="2"/>
      <c r="C29" s="2"/>
      <c r="D29" s="2"/>
      <c r="E29" s="2"/>
      <c r="F29" s="2"/>
      <c r="G29" s="2"/>
      <c r="H29" s="2"/>
      <c r="I29" s="2"/>
      <c r="J29" s="2"/>
      <c r="L29" s="235"/>
    </row>
    <row r="30" spans="1:12" ht="26.25" x14ac:dyDescent="0.4">
      <c r="A30" s="2"/>
      <c r="B30" s="2"/>
      <c r="C30" s="2"/>
      <c r="D30" s="2"/>
      <c r="E30" s="2"/>
      <c r="F30" s="2"/>
      <c r="G30" s="2"/>
      <c r="H30" s="2"/>
      <c r="I30" s="2"/>
      <c r="J30" s="2"/>
      <c r="L30" s="235"/>
    </row>
    <row r="31" spans="1:12" ht="26.25" x14ac:dyDescent="0.4">
      <c r="A31" s="235" t="s">
        <v>1584</v>
      </c>
      <c r="H31" s="373" t="s">
        <v>1389</v>
      </c>
      <c r="I31" s="373"/>
      <c r="J31" s="373"/>
      <c r="L31" s="235"/>
    </row>
    <row r="32" spans="1:12" ht="26.25" x14ac:dyDescent="0.4">
      <c r="A32" s="56"/>
      <c r="B32" s="56"/>
      <c r="C32" s="56"/>
      <c r="D32" s="56"/>
      <c r="E32" s="56"/>
      <c r="F32" s="59" t="s">
        <v>1362</v>
      </c>
      <c r="G32" s="59" t="s">
        <v>1366</v>
      </c>
      <c r="L32" s="235"/>
    </row>
    <row r="33" spans="1:12" ht="26.25" x14ac:dyDescent="0.4">
      <c r="A33" s="59" t="s">
        <v>1560</v>
      </c>
      <c r="B33" s="59" t="s">
        <v>1561</v>
      </c>
      <c r="C33" s="59" t="s">
        <v>1562</v>
      </c>
      <c r="D33" s="59" t="s">
        <v>1563</v>
      </c>
      <c r="E33" s="59"/>
      <c r="F33" s="59" t="s">
        <v>1386</v>
      </c>
      <c r="G33" s="59" t="s">
        <v>1386</v>
      </c>
      <c r="H33" s="2"/>
      <c r="I33" s="2"/>
      <c r="J33" s="2"/>
      <c r="L33" s="235"/>
    </row>
    <row r="34" spans="1:12" ht="26.25" x14ac:dyDescent="0.4">
      <c r="A34" s="2" t="s">
        <v>1572</v>
      </c>
      <c r="B34" s="2" t="s">
        <v>252</v>
      </c>
      <c r="C34" s="2" t="s">
        <v>1573</v>
      </c>
      <c r="D34" s="2" t="s">
        <v>1574</v>
      </c>
      <c r="E34" s="2"/>
      <c r="F34" s="2">
        <v>7.6</v>
      </c>
      <c r="G34" s="2">
        <v>6.4</v>
      </c>
      <c r="H34" s="194"/>
      <c r="I34" s="2"/>
      <c r="J34" s="2"/>
      <c r="L34" s="235"/>
    </row>
    <row r="35" spans="1:12" ht="26.25" x14ac:dyDescent="0.4">
      <c r="A35" s="2" t="s">
        <v>1572</v>
      </c>
      <c r="B35" s="2" t="s">
        <v>252</v>
      </c>
      <c r="C35" s="2" t="s">
        <v>1575</v>
      </c>
      <c r="D35" s="2" t="s">
        <v>1576</v>
      </c>
      <c r="E35" s="2"/>
      <c r="F35" s="2">
        <v>0</v>
      </c>
      <c r="G35" s="2">
        <v>0</v>
      </c>
      <c r="H35" s="194"/>
      <c r="I35" s="2"/>
      <c r="J35" s="2"/>
      <c r="L35" s="235"/>
    </row>
    <row r="36" spans="1:12" ht="26.25" x14ac:dyDescent="0.4">
      <c r="A36" s="2" t="s">
        <v>1577</v>
      </c>
      <c r="B36" s="2" t="s">
        <v>243</v>
      </c>
      <c r="C36" s="2" t="s">
        <v>1574</v>
      </c>
      <c r="D36" s="2" t="s">
        <v>1573</v>
      </c>
      <c r="E36" s="2"/>
      <c r="F36" s="2">
        <v>7.6</v>
      </c>
      <c r="G36" s="2">
        <v>6.4</v>
      </c>
      <c r="H36" s="194"/>
      <c r="I36" s="2"/>
      <c r="J36" s="2"/>
      <c r="L36" s="235"/>
    </row>
    <row r="37" spans="1:12" ht="26.25" x14ac:dyDescent="0.4">
      <c r="A37" s="2" t="s">
        <v>1577</v>
      </c>
      <c r="B37" s="2" t="s">
        <v>243</v>
      </c>
      <c r="C37" s="2" t="s">
        <v>1576</v>
      </c>
      <c r="D37" s="2" t="s">
        <v>1575</v>
      </c>
      <c r="E37" s="2"/>
      <c r="F37" s="2">
        <v>0</v>
      </c>
      <c r="G37" s="2">
        <v>0</v>
      </c>
      <c r="H37" s="194"/>
      <c r="I37" s="2"/>
      <c r="J37" s="2"/>
      <c r="L37" s="235"/>
    </row>
    <row r="38" spans="1:12" ht="26.25" x14ac:dyDescent="0.4">
      <c r="A38" s="2" t="s">
        <v>1578</v>
      </c>
      <c r="B38" s="2" t="s">
        <v>666</v>
      </c>
      <c r="C38" s="2" t="s">
        <v>1579</v>
      </c>
      <c r="D38" s="2" t="s">
        <v>1580</v>
      </c>
      <c r="E38" s="2"/>
      <c r="F38" s="2">
        <v>7.6</v>
      </c>
      <c r="G38" s="2">
        <v>6.4</v>
      </c>
      <c r="H38" s="194"/>
      <c r="I38" s="2"/>
      <c r="J38" s="2"/>
      <c r="L38" s="235"/>
    </row>
    <row r="39" spans="1:12" ht="26.25" x14ac:dyDescent="0.4">
      <c r="A39" s="2" t="s">
        <v>1578</v>
      </c>
      <c r="B39" s="2" t="s">
        <v>666</v>
      </c>
      <c r="C39" s="2" t="s">
        <v>1581</v>
      </c>
      <c r="D39" s="2" t="s">
        <v>1582</v>
      </c>
      <c r="E39" s="2"/>
      <c r="F39" s="2">
        <v>0</v>
      </c>
      <c r="G39" s="2">
        <v>0</v>
      </c>
      <c r="H39" s="194"/>
      <c r="I39" s="2"/>
      <c r="J39" s="2"/>
      <c r="L39" s="235"/>
    </row>
    <row r="40" spans="1:12" ht="26.25" x14ac:dyDescent="0.4">
      <c r="A40" s="2" t="s">
        <v>1583</v>
      </c>
      <c r="B40" s="2" t="s">
        <v>320</v>
      </c>
      <c r="C40" s="2" t="s">
        <v>1580</v>
      </c>
      <c r="D40" s="2" t="s">
        <v>1579</v>
      </c>
      <c r="E40" s="2"/>
      <c r="F40" s="2">
        <v>7.6</v>
      </c>
      <c r="G40" s="2">
        <v>6.4</v>
      </c>
      <c r="H40" s="194"/>
      <c r="I40" s="2"/>
      <c r="J40" s="2"/>
      <c r="L40" s="235"/>
    </row>
    <row r="41" spans="1:12" ht="26.25" x14ac:dyDescent="0.4">
      <c r="A41" s="2" t="s">
        <v>1583</v>
      </c>
      <c r="B41" s="2" t="s">
        <v>320</v>
      </c>
      <c r="C41" s="2" t="s">
        <v>1582</v>
      </c>
      <c r="D41" s="2" t="s">
        <v>1581</v>
      </c>
      <c r="E41" s="2"/>
      <c r="F41" s="2">
        <v>0</v>
      </c>
      <c r="G41" s="2">
        <v>0</v>
      </c>
      <c r="H41" s="194"/>
      <c r="I41" s="2"/>
      <c r="J41" s="2"/>
      <c r="L41" s="235"/>
    </row>
    <row r="42" spans="1:12" ht="26.25" x14ac:dyDescent="0.4">
      <c r="A42" s="2"/>
      <c r="B42" s="2"/>
      <c r="C42" s="2"/>
      <c r="D42" s="2"/>
      <c r="E42" s="2"/>
      <c r="F42" s="237"/>
      <c r="G42" s="2"/>
      <c r="H42" s="2"/>
      <c r="I42" s="2"/>
      <c r="J42" s="2"/>
    </row>
    <row r="43" spans="1:12" ht="26.25" x14ac:dyDescent="0.4">
      <c r="A43" s="2"/>
      <c r="B43" s="2"/>
      <c r="C43" s="2"/>
      <c r="D43" s="2"/>
      <c r="E43" s="2"/>
      <c r="F43" s="237"/>
      <c r="G43" s="2"/>
      <c r="H43" s="2"/>
      <c r="I43" s="2"/>
      <c r="J43" s="2"/>
    </row>
    <row r="44" spans="1:12" ht="26.25" x14ac:dyDescent="0.4">
      <c r="A44" s="235" t="s">
        <v>1585</v>
      </c>
      <c r="H44" s="373" t="s">
        <v>1389</v>
      </c>
      <c r="I44" s="373"/>
      <c r="J44" s="373"/>
    </row>
    <row r="45" spans="1:12" ht="26.25" x14ac:dyDescent="0.4">
      <c r="A45" s="59"/>
      <c r="B45" s="59"/>
      <c r="C45" s="59"/>
      <c r="D45" s="59"/>
      <c r="E45" s="59"/>
      <c r="F45" s="59" t="s">
        <v>1362</v>
      </c>
      <c r="G45" s="59" t="s">
        <v>1366</v>
      </c>
      <c r="H45" s="2"/>
      <c r="I45" s="2"/>
      <c r="J45" s="2"/>
      <c r="K45" s="235"/>
    </row>
    <row r="46" spans="1:12" ht="26.25" x14ac:dyDescent="0.4">
      <c r="A46" s="59" t="s">
        <v>1560</v>
      </c>
      <c r="B46" s="59" t="s">
        <v>1561</v>
      </c>
      <c r="C46" s="59" t="s">
        <v>1562</v>
      </c>
      <c r="D46" s="59" t="s">
        <v>1563</v>
      </c>
      <c r="E46" s="59"/>
      <c r="F46" s="59" t="s">
        <v>1386</v>
      </c>
      <c r="G46" s="59" t="s">
        <v>1386</v>
      </c>
      <c r="H46" s="2"/>
      <c r="I46" s="2"/>
      <c r="J46" s="2"/>
      <c r="K46" s="235"/>
    </row>
    <row r="47" spans="1:12" ht="26.25" x14ac:dyDescent="0.4">
      <c r="A47" s="2" t="s">
        <v>1586</v>
      </c>
      <c r="B47" s="2" t="s">
        <v>844</v>
      </c>
      <c r="C47" s="2" t="s">
        <v>1587</v>
      </c>
      <c r="D47" s="2" t="s">
        <v>1588</v>
      </c>
      <c r="E47" s="2"/>
      <c r="F47" s="2">
        <v>9.1999999999999993</v>
      </c>
      <c r="G47" s="2">
        <v>8</v>
      </c>
      <c r="H47" s="61"/>
      <c r="I47" s="2"/>
      <c r="J47" s="2"/>
      <c r="L47" s="235"/>
    </row>
    <row r="48" spans="1:12" ht="26.25" x14ac:dyDescent="0.4">
      <c r="A48" s="2"/>
      <c r="B48" s="2"/>
      <c r="C48" s="2"/>
      <c r="D48" s="2"/>
      <c r="E48" s="2"/>
      <c r="F48" s="2"/>
      <c r="G48" s="2"/>
      <c r="H48" s="2"/>
      <c r="I48" s="2"/>
      <c r="J48" s="2"/>
      <c r="L48" s="235"/>
    </row>
    <row r="49" spans="1:12" ht="26.25" x14ac:dyDescent="0.4">
      <c r="A49" s="2"/>
      <c r="B49" s="2"/>
      <c r="C49" s="2"/>
      <c r="D49" s="2"/>
      <c r="E49" s="2"/>
      <c r="F49" s="2"/>
      <c r="G49" s="2"/>
      <c r="H49" s="2"/>
      <c r="I49" s="2"/>
      <c r="J49" s="2"/>
      <c r="L49" s="235"/>
    </row>
    <row r="50" spans="1:12" ht="26.25" x14ac:dyDescent="0.4">
      <c r="A50" s="235" t="s">
        <v>1589</v>
      </c>
      <c r="H50" s="373" t="s">
        <v>1389</v>
      </c>
      <c r="I50" s="373"/>
      <c r="J50" s="373"/>
    </row>
    <row r="51" spans="1:12" ht="26.25" x14ac:dyDescent="0.4">
      <c r="A51" s="59"/>
      <c r="B51" s="59"/>
      <c r="C51" s="59"/>
      <c r="D51" s="59"/>
      <c r="E51" s="59"/>
      <c r="F51" s="59" t="s">
        <v>1367</v>
      </c>
      <c r="G51" s="59" t="s">
        <v>1368</v>
      </c>
      <c r="H51" s="2"/>
      <c r="I51" s="2"/>
      <c r="J51" s="2"/>
      <c r="K51" s="235"/>
    </row>
    <row r="52" spans="1:12" ht="26.25" x14ac:dyDescent="0.4">
      <c r="A52" s="59" t="s">
        <v>1560</v>
      </c>
      <c r="B52" s="59" t="s">
        <v>1561</v>
      </c>
      <c r="C52" s="59" t="s">
        <v>1562</v>
      </c>
      <c r="D52" s="59" t="s">
        <v>1563</v>
      </c>
      <c r="E52" s="59"/>
      <c r="F52" s="59" t="s">
        <v>1386</v>
      </c>
      <c r="G52" s="59" t="s">
        <v>1386</v>
      </c>
      <c r="H52" s="2"/>
      <c r="I52" s="2"/>
      <c r="J52" s="2"/>
      <c r="K52" s="235"/>
    </row>
    <row r="53" spans="1:12" ht="26.25" x14ac:dyDescent="0.4">
      <c r="A53" s="2" t="s">
        <v>1586</v>
      </c>
      <c r="B53" s="2" t="s">
        <v>844</v>
      </c>
      <c r="C53" s="2" t="s">
        <v>1587</v>
      </c>
      <c r="D53" s="2" t="s">
        <v>1588</v>
      </c>
      <c r="E53" s="2"/>
      <c r="F53" s="2">
        <v>9</v>
      </c>
      <c r="G53" s="2">
        <v>8.8000000000000007</v>
      </c>
      <c r="H53" s="61"/>
      <c r="I53" s="2"/>
      <c r="J53" s="2"/>
      <c r="L53" s="235"/>
    </row>
    <row r="54" spans="1:12" ht="26.25" x14ac:dyDescent="0.4">
      <c r="A54" s="2"/>
      <c r="B54" s="2"/>
      <c r="C54" s="2"/>
      <c r="D54" s="2"/>
      <c r="E54" s="2"/>
      <c r="F54" s="2"/>
      <c r="G54" s="2"/>
      <c r="H54" s="2"/>
      <c r="I54" s="2"/>
      <c r="J54" s="2"/>
      <c r="L54" s="235"/>
    </row>
    <row r="55" spans="1:12" ht="26.25" x14ac:dyDescent="0.4">
      <c r="A55" s="2"/>
      <c r="B55" s="2"/>
      <c r="C55" s="2"/>
      <c r="D55" s="2"/>
      <c r="E55" s="2"/>
      <c r="F55" s="2"/>
      <c r="G55" s="2"/>
      <c r="H55" s="2"/>
      <c r="I55" s="2"/>
      <c r="J55" s="2"/>
      <c r="L55" s="235"/>
    </row>
    <row r="56" spans="1:12" ht="26.25" x14ac:dyDescent="0.4">
      <c r="A56" s="238" t="s">
        <v>1594</v>
      </c>
      <c r="B56" s="2"/>
      <c r="C56" s="2"/>
      <c r="D56" s="2"/>
      <c r="E56" s="2"/>
      <c r="F56" s="2"/>
      <c r="G56" s="2"/>
      <c r="H56" s="2"/>
      <c r="I56" s="2"/>
      <c r="J56" s="2"/>
      <c r="L56" s="235"/>
    </row>
    <row r="57" spans="1:12" ht="26.25" x14ac:dyDescent="0.4">
      <c r="A57" s="235" t="s">
        <v>1591</v>
      </c>
      <c r="H57" s="373" t="s">
        <v>1389</v>
      </c>
      <c r="I57" s="373"/>
      <c r="J57" s="373"/>
    </row>
    <row r="58" spans="1:12" ht="26.25" x14ac:dyDescent="0.4">
      <c r="A58" s="59"/>
      <c r="B58" s="59"/>
      <c r="C58" s="59"/>
      <c r="D58" s="59"/>
      <c r="E58" s="59"/>
      <c r="F58" s="59" t="s">
        <v>1367</v>
      </c>
      <c r="G58" s="59" t="s">
        <v>1368</v>
      </c>
      <c r="H58" s="2"/>
      <c r="I58" s="2"/>
      <c r="J58" s="2"/>
      <c r="K58" s="235"/>
    </row>
    <row r="59" spans="1:12" ht="26.25" x14ac:dyDescent="0.4">
      <c r="A59" s="59" t="s">
        <v>1560</v>
      </c>
      <c r="B59" s="59" t="s">
        <v>1561</v>
      </c>
      <c r="C59" s="59"/>
      <c r="D59" s="59" t="s">
        <v>1432</v>
      </c>
      <c r="E59" s="59"/>
      <c r="F59" s="59" t="s">
        <v>1386</v>
      </c>
      <c r="G59" s="59" t="s">
        <v>1386</v>
      </c>
      <c r="H59" s="2"/>
      <c r="I59" s="2"/>
      <c r="J59" s="2"/>
      <c r="K59" s="235"/>
    </row>
    <row r="60" spans="1:12" ht="26.25" x14ac:dyDescent="0.4">
      <c r="A60" s="2" t="s">
        <v>1592</v>
      </c>
      <c r="B60" s="2" t="s">
        <v>85</v>
      </c>
      <c r="C60" s="2"/>
      <c r="D60" s="2" t="s">
        <v>1593</v>
      </c>
      <c r="E60" s="2"/>
      <c r="F60" s="2">
        <v>8</v>
      </c>
      <c r="G60" s="2">
        <v>8</v>
      </c>
      <c r="H60" s="68"/>
      <c r="I60" s="2"/>
      <c r="J60" s="194"/>
      <c r="L60" s="235"/>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customXml/itemProps2.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3.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  </vt:lpstr>
      <vt:lpstr>_HMT Stereo</vt:lpstr>
      <vt:lpstr>Hybrid - Mag - True - Straight</vt:lpstr>
      <vt:lpstr>_HMT_Straight</vt:lpstr>
      <vt:lpstr>Hybrid - Mag - Mirror - Stereo</vt:lpstr>
      <vt:lpstr>_HMM Stereo</vt:lpstr>
      <vt:lpstr>Hybrid - Mag - Mirror - Straigh</vt:lpstr>
      <vt:lpstr>_HMM Straight</vt:lpstr>
      <vt:lpstr>Hybrid - IP -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2022-11-03T06:30:20Z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