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fern\Documents\UMD\LHCb\cern\LV_cavern_mapping\formatted_cavern\"/>
    </mc:Choice>
  </mc:AlternateContent>
  <xr:revisionPtr revIDLastSave="0" documentId="13_ncr:1_{A45045F0-CD43-44FA-8E24-72C9DA152048}" xr6:coauthVersionLast="47" xr6:coauthVersionMax="47" xr10:uidLastSave="{00000000-0000-0000-0000-000000000000}"/>
  <bookViews>
    <workbookView xWindow="-120" yWindow="480" windowWidth="29040" windowHeight="15840" tabRatio="749" xr2:uid="{61E7FD1B-4D4D-4E6A-BF1C-94891925627B}"/>
  </bookViews>
  <sheets>
    <sheet name="Change Log" sheetId="40" r:id="rId1"/>
    <sheet name="Hybrid - Mag - True - Stereo" sheetId="1" r:id="rId2"/>
    <sheet name="_HMT Stereo" sheetId="20" r:id="rId3"/>
    <sheet name="Hybrid - Mag - True - Straight" sheetId="2" r:id="rId4"/>
    <sheet name="_HMT_Straight" sheetId="21" r:id="rId5"/>
    <sheet name="Hybrid - Mag - Mirror - Stereo" sheetId="4" r:id="rId6"/>
    <sheet name="_HMM Stereo" sheetId="22" r:id="rId7"/>
    <sheet name="Hybrid - Mag - Mirror - Straigh" sheetId="5" r:id="rId8"/>
    <sheet name="_HMM Straight" sheetId="23" r:id="rId9"/>
    <sheet name="Hybrid - IP - True - Stereo" sheetId="9" r:id="rId10"/>
    <sheet name="_HIT Stereo" sheetId="19" r:id="rId11"/>
    <sheet name="Hybrid - IP - True - Straight" sheetId="8" r:id="rId12"/>
    <sheet name="HIT_Straight" sheetId="28" r:id="rId13"/>
    <sheet name="Hybrid - IP - Mirror - Stereo" sheetId="11" r:id="rId14"/>
    <sheet name="_HIM_Stereo" sheetId="26" r:id="rId15"/>
    <sheet name="Hybrid - IP - Mirror - Straight" sheetId="10" r:id="rId16"/>
    <sheet name="_HIM_Straight" sheetId="27" r:id="rId17"/>
    <sheet name="DCB - Mag - True" sheetId="12" r:id="rId18"/>
    <sheet name="_DMT" sheetId="24" r:id="rId19"/>
    <sheet name="DCB - Mag - Mirror" sheetId="13" r:id="rId20"/>
    <sheet name="_DMM" sheetId="30" r:id="rId21"/>
    <sheet name="DCB - IP - True" sheetId="3" r:id="rId22"/>
    <sheet name="_DIT" sheetId="29" r:id="rId23"/>
    <sheet name="DCB - IP - Mirror" sheetId="7" r:id="rId24"/>
    <sheet name="_DIM" sheetId="25" r:id="rId25"/>
    <sheet name="Cable_L" sheetId="14" r:id="rId26"/>
    <sheet name="Hybrid summary" sheetId="16" r:id="rId27"/>
    <sheet name="DCB summary" sheetId="17" r:id="rId28"/>
    <sheet name="_HIT Stereo Special" sheetId="33" r:id="rId29"/>
    <sheet name="_HMT Stereo Special" sheetId="34" r:id="rId30"/>
    <sheet name="_HMM Stereo Special" sheetId="35" r:id="rId31"/>
    <sheet name="Samtec Labels unsorted" sheetId="38" r:id="rId32"/>
    <sheet name="Samtec Labels Sorted" sheetId="39" r:id="rId33"/>
    <sheet name="Needed Corrections 01-04-22" sheetId="41" r:id="rId34"/>
  </sheets>
  <externalReferences>
    <externalReference r:id="rId35"/>
    <externalReference r:id="rId36"/>
  </externalReferences>
  <definedNames>
    <definedName name="base">'[1]Global Defs'!$E$2:$E$12</definedName>
    <definedName name="Braid_scale">'[1]Global Defs'!$B$18</definedName>
    <definedName name="branch">'[1]Global Defs'!$A$2:$A$12</definedName>
    <definedName name="color">'[1]Global Defs'!$H$2:$H$12</definedName>
    <definedName name="Ctop_base">'[1]C-top'!$C$18:$G$18</definedName>
    <definedName name="Ctop_base_L">'[1]C-top'!$C$63:$G$63</definedName>
    <definedName name="extra_L">'[1]Global Defs'!$B$17</definedName>
    <definedName name="H">'[1]Global Defs'!$B$14</definedName>
    <definedName name="lines">'[1]Global Defs'!$F$2:$F$12</definedName>
    <definedName name="offset">'[1]Global Defs'!$D$2:$D$12</definedName>
    <definedName name="roundup">'[1]Global Defs'!$B$16</definedName>
    <definedName name="section">'[1]Global Defs'!$B$2:$B$12</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6" i="5" l="1"/>
  <c r="G115" i="5"/>
  <c r="G114" i="5"/>
  <c r="V113" i="5"/>
  <c r="M113" i="5" a="1"/>
  <c r="M113" i="5" s="1"/>
  <c r="G113" i="5"/>
  <c r="G112" i="5"/>
  <c r="G111" i="5"/>
  <c r="G110" i="5"/>
  <c r="G109" i="5"/>
  <c r="G108" i="5"/>
  <c r="G107" i="5"/>
  <c r="G106" i="5"/>
  <c r="G105" i="5"/>
  <c r="V104" i="5"/>
  <c r="M104" i="5" a="1"/>
  <c r="M104" i="5" s="1"/>
  <c r="G104" i="5"/>
  <c r="G103" i="5"/>
  <c r="G102" i="5"/>
  <c r="G101" i="5"/>
  <c r="G100" i="5"/>
  <c r="G99" i="5"/>
  <c r="G98" i="5"/>
  <c r="G97" i="5"/>
  <c r="G96" i="5"/>
  <c r="V95" i="5"/>
  <c r="G95" i="5"/>
  <c r="G92" i="5"/>
  <c r="G91" i="5"/>
  <c r="G90" i="5"/>
  <c r="G89" i="5"/>
  <c r="G88" i="5"/>
  <c r="G87" i="5"/>
  <c r="V86" i="5"/>
  <c r="G86" i="5"/>
  <c r="G85" i="5"/>
  <c r="G84" i="5"/>
  <c r="G83" i="5"/>
  <c r="G82" i="5"/>
  <c r="G81" i="5"/>
  <c r="G80" i="5"/>
  <c r="G79" i="5"/>
  <c r="G78" i="5"/>
  <c r="V77" i="5"/>
  <c r="G77" i="5"/>
  <c r="G76" i="5"/>
  <c r="G75" i="5"/>
  <c r="G74" i="5"/>
  <c r="G73" i="5"/>
  <c r="G72" i="5"/>
  <c r="G71" i="5"/>
  <c r="G70" i="5"/>
  <c r="M68" i="5" s="1" a="1"/>
  <c r="M68" i="5" s="1"/>
  <c r="G69" i="5"/>
  <c r="V68" i="5"/>
  <c r="G68" i="5"/>
  <c r="G67" i="5"/>
  <c r="G66" i="5"/>
  <c r="G65" i="5"/>
  <c r="G64" i="5"/>
  <c r="G63" i="5"/>
  <c r="G62" i="5"/>
  <c r="G61" i="5"/>
  <c r="G60" i="5"/>
  <c r="V59" i="5"/>
  <c r="G59" i="5"/>
  <c r="G58" i="5"/>
  <c r="G57" i="5"/>
  <c r="G56" i="5"/>
  <c r="G55" i="5"/>
  <c r="G54" i="5"/>
  <c r="G53" i="5"/>
  <c r="G52" i="5"/>
  <c r="G51" i="5"/>
  <c r="V50" i="5"/>
  <c r="G50" i="5"/>
  <c r="G49" i="5"/>
  <c r="G48" i="5"/>
  <c r="G47" i="5"/>
  <c r="G46" i="5"/>
  <c r="G45" i="5"/>
  <c r="G44" i="5"/>
  <c r="G43" i="5"/>
  <c r="G42" i="5"/>
  <c r="V41" i="5"/>
  <c r="G41" i="5"/>
  <c r="G40" i="5"/>
  <c r="G39" i="5"/>
  <c r="G38" i="5"/>
  <c r="G37" i="5"/>
  <c r="G36" i="5"/>
  <c r="G35" i="5"/>
  <c r="G34" i="5"/>
  <c r="G33" i="5"/>
  <c r="G32" i="5"/>
  <c r="V31" i="5"/>
  <c r="G31" i="5"/>
  <c r="G30" i="5"/>
  <c r="G29" i="5"/>
  <c r="G28" i="5"/>
  <c r="G27" i="5"/>
  <c r="G26" i="5"/>
  <c r="G25" i="5"/>
  <c r="G24" i="5"/>
  <c r="G23" i="5"/>
  <c r="G22" i="5"/>
  <c r="G21" i="5"/>
  <c r="G20" i="5"/>
  <c r="G19" i="5"/>
  <c r="V18" i="5"/>
  <c r="G18" i="5"/>
  <c r="G17" i="5"/>
  <c r="G16" i="5"/>
  <c r="G15" i="5"/>
  <c r="G14" i="5"/>
  <c r="G13" i="5"/>
  <c r="G12" i="5"/>
  <c r="G11" i="5"/>
  <c r="G10" i="5"/>
  <c r="G9" i="5"/>
  <c r="G8" i="5"/>
  <c r="G7" i="5"/>
  <c r="G6" i="5"/>
  <c r="G5" i="5"/>
  <c r="V4" i="5"/>
  <c r="M4" i="5" a="1"/>
  <c r="M4" i="5" s="1"/>
  <c r="G4" i="5"/>
  <c r="G115" i="4"/>
  <c r="G114" i="4"/>
  <c r="G113" i="4"/>
  <c r="G109" i="4"/>
  <c r="G108" i="4"/>
  <c r="G107" i="4"/>
  <c r="G106" i="4"/>
  <c r="G105" i="4"/>
  <c r="G104" i="4"/>
  <c r="M104" i="4" s="1" a="1"/>
  <c r="M104" i="4" s="1"/>
  <c r="G100" i="4"/>
  <c r="G99" i="4"/>
  <c r="G98" i="4"/>
  <c r="G97" i="4"/>
  <c r="G96" i="4"/>
  <c r="V95" i="4"/>
  <c r="M95" i="4" a="1"/>
  <c r="M95" i="4" s="1"/>
  <c r="G95" i="4"/>
  <c r="G91" i="4"/>
  <c r="G90" i="4"/>
  <c r="G89" i="4"/>
  <c r="G88" i="4"/>
  <c r="G87" i="4"/>
  <c r="M86" i="4"/>
  <c r="M86" i="4" a="1"/>
  <c r="G86" i="4"/>
  <c r="V86" i="4" s="1"/>
  <c r="G79" i="4"/>
  <c r="G78" i="4"/>
  <c r="V77" i="4"/>
  <c r="G77" i="4"/>
  <c r="M77" i="4" s="1" a="1"/>
  <c r="M77" i="4" s="1"/>
  <c r="G73" i="4"/>
  <c r="G72" i="4"/>
  <c r="G71" i="4"/>
  <c r="G70" i="4"/>
  <c r="G69" i="4"/>
  <c r="G68" i="4"/>
  <c r="G64" i="4"/>
  <c r="G63" i="4"/>
  <c r="G62" i="4"/>
  <c r="G61" i="4"/>
  <c r="G60" i="4"/>
  <c r="G59" i="4"/>
  <c r="M59" i="4" s="1" a="1"/>
  <c r="M59" i="4" s="1"/>
  <c r="G55" i="4"/>
  <c r="G54" i="4"/>
  <c r="G53" i="4"/>
  <c r="G52" i="4"/>
  <c r="V50" i="4" s="1"/>
  <c r="G51" i="4"/>
  <c r="G50" i="4"/>
  <c r="G45" i="4"/>
  <c r="G43" i="4"/>
  <c r="G42" i="4"/>
  <c r="V41" i="4"/>
  <c r="G41" i="4"/>
  <c r="G40" i="4"/>
  <c r="G39" i="4"/>
  <c r="G38" i="4"/>
  <c r="G37" i="4"/>
  <c r="G36" i="4"/>
  <c r="G35" i="4"/>
  <c r="G34" i="4"/>
  <c r="G33" i="4"/>
  <c r="V31" i="4" s="1"/>
  <c r="G32" i="4"/>
  <c r="G31" i="4"/>
  <c r="G29" i="4"/>
  <c r="G28" i="4"/>
  <c r="G27" i="4"/>
  <c r="G26" i="4"/>
  <c r="G25" i="4"/>
  <c r="G24" i="4"/>
  <c r="G23" i="4"/>
  <c r="G22" i="4"/>
  <c r="G21" i="4"/>
  <c r="G20" i="4"/>
  <c r="G19" i="4"/>
  <c r="G18" i="4"/>
  <c r="M19" i="4" s="1" a="1"/>
  <c r="M19" i="4" s="1"/>
  <c r="G16" i="4"/>
  <c r="G15" i="4"/>
  <c r="G14" i="4"/>
  <c r="G13" i="4"/>
  <c r="G12" i="4"/>
  <c r="G11" i="4"/>
  <c r="G10" i="4"/>
  <c r="G9" i="4"/>
  <c r="G8" i="4"/>
  <c r="G7" i="4"/>
  <c r="G6" i="4"/>
  <c r="G5" i="4"/>
  <c r="G4" i="4"/>
  <c r="T2" i="4"/>
  <c r="R2" i="4"/>
  <c r="Q6" i="39"/>
  <c r="Q8" i="39" s="1"/>
  <c r="A6" i="39"/>
  <c r="A7" i="39" s="1"/>
  <c r="A8" i="39" s="1"/>
  <c r="A9" i="39" s="1"/>
  <c r="A10" i="39" s="1"/>
  <c r="A11" i="39" s="1"/>
  <c r="A12" i="39" s="1"/>
  <c r="A13" i="39" s="1"/>
  <c r="A14" i="39" s="1"/>
  <c r="A15" i="39" s="1"/>
  <c r="A16" i="39" s="1"/>
  <c r="A17" i="39" s="1"/>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C248" i="39"/>
  <c r="C461" i="39"/>
  <c r="C460" i="39"/>
  <c r="C459" i="39"/>
  <c r="C458" i="39"/>
  <c r="C457" i="39"/>
  <c r="C456" i="39"/>
  <c r="C455" i="39"/>
  <c r="C454" i="39"/>
  <c r="C453" i="39"/>
  <c r="C452" i="39"/>
  <c r="C451" i="39"/>
  <c r="C450" i="39"/>
  <c r="C449" i="39"/>
  <c r="C448" i="39"/>
  <c r="C447" i="39"/>
  <c r="C446" i="39"/>
  <c r="C445" i="39"/>
  <c r="C444" i="39"/>
  <c r="C443" i="39"/>
  <c r="C442" i="39"/>
  <c r="C441" i="39"/>
  <c r="C440" i="39"/>
  <c r="C439" i="39"/>
  <c r="C438" i="39"/>
  <c r="C437" i="39"/>
  <c r="C436" i="39"/>
  <c r="C435" i="39"/>
  <c r="C434" i="39"/>
  <c r="C433" i="39"/>
  <c r="C432" i="39"/>
  <c r="C431" i="39"/>
  <c r="C430" i="39"/>
  <c r="C429" i="39"/>
  <c r="C428" i="39"/>
  <c r="C427" i="39"/>
  <c r="C426" i="39"/>
  <c r="C425" i="39"/>
  <c r="C424" i="39"/>
  <c r="C423" i="39"/>
  <c r="C422" i="39"/>
  <c r="C421" i="39"/>
  <c r="C420" i="39"/>
  <c r="C419" i="39"/>
  <c r="C418" i="39"/>
  <c r="C417" i="39"/>
  <c r="C416" i="39"/>
  <c r="C415" i="39"/>
  <c r="C414" i="39"/>
  <c r="C413" i="39"/>
  <c r="C412" i="39"/>
  <c r="C411" i="39"/>
  <c r="C410" i="39"/>
  <c r="C409" i="39"/>
  <c r="C408" i="39"/>
  <c r="C407" i="39"/>
  <c r="C406" i="39"/>
  <c r="C405" i="39"/>
  <c r="C404" i="39"/>
  <c r="C403" i="39"/>
  <c r="C402" i="39"/>
  <c r="C401" i="39"/>
  <c r="C400" i="39"/>
  <c r="C399" i="39"/>
  <c r="C398" i="39"/>
  <c r="C397" i="39"/>
  <c r="C396" i="39"/>
  <c r="C395" i="39"/>
  <c r="C394" i="39"/>
  <c r="C393" i="39"/>
  <c r="C392" i="39"/>
  <c r="C391" i="39"/>
  <c r="C390" i="39"/>
  <c r="C389" i="39"/>
  <c r="C388" i="39"/>
  <c r="C387" i="39"/>
  <c r="C386" i="39"/>
  <c r="C385" i="39"/>
  <c r="C384" i="39"/>
  <c r="C383" i="39"/>
  <c r="C382" i="39"/>
  <c r="C381" i="39"/>
  <c r="C380" i="39"/>
  <c r="C379" i="39"/>
  <c r="C378" i="39"/>
  <c r="C377" i="39"/>
  <c r="C376" i="39"/>
  <c r="C375" i="39"/>
  <c r="C374" i="39"/>
  <c r="C373" i="39"/>
  <c r="C372" i="39"/>
  <c r="C371" i="39"/>
  <c r="C370" i="39"/>
  <c r="C369" i="39"/>
  <c r="C368" i="39"/>
  <c r="C367" i="39"/>
  <c r="C366" i="39"/>
  <c r="C365" i="39"/>
  <c r="C364" i="39"/>
  <c r="C363" i="39"/>
  <c r="C362" i="39"/>
  <c r="C361" i="39"/>
  <c r="C360" i="39"/>
  <c r="C359" i="39"/>
  <c r="C358" i="39"/>
  <c r="C357" i="39"/>
  <c r="C356" i="39"/>
  <c r="C355" i="39"/>
  <c r="C354" i="39"/>
  <c r="C353" i="39"/>
  <c r="C352" i="39"/>
  <c r="C351" i="39"/>
  <c r="C350" i="39"/>
  <c r="C349" i="39"/>
  <c r="C348" i="39"/>
  <c r="C347" i="39"/>
  <c r="C346" i="39"/>
  <c r="C345" i="39"/>
  <c r="C344" i="39"/>
  <c r="C343" i="39"/>
  <c r="C342" i="39"/>
  <c r="C341" i="39"/>
  <c r="C340" i="39"/>
  <c r="C339" i="39"/>
  <c r="C338" i="39"/>
  <c r="C337" i="39"/>
  <c r="C336" i="39"/>
  <c r="C335" i="39"/>
  <c r="C334" i="39"/>
  <c r="C333" i="39"/>
  <c r="C332" i="39"/>
  <c r="C331" i="39"/>
  <c r="C330" i="39"/>
  <c r="C329" i="39"/>
  <c r="C328" i="39"/>
  <c r="C327" i="39"/>
  <c r="C326" i="39"/>
  <c r="C325" i="39"/>
  <c r="C324" i="39"/>
  <c r="C323" i="39"/>
  <c r="C322" i="39"/>
  <c r="C321" i="39"/>
  <c r="C320" i="39"/>
  <c r="C319" i="39"/>
  <c r="C318" i="39"/>
  <c r="C317" i="39"/>
  <c r="C316" i="39"/>
  <c r="C315" i="39"/>
  <c r="C314" i="39"/>
  <c r="C313" i="39"/>
  <c r="C312" i="39"/>
  <c r="C311" i="39"/>
  <c r="C310" i="39"/>
  <c r="C309" i="39"/>
  <c r="C308" i="39"/>
  <c r="C307" i="39"/>
  <c r="C306" i="39"/>
  <c r="C305" i="39"/>
  <c r="C304" i="39"/>
  <c r="C303" i="39"/>
  <c r="C302" i="39"/>
  <c r="C301" i="39"/>
  <c r="C300" i="39"/>
  <c r="C299" i="39"/>
  <c r="C298" i="39"/>
  <c r="C297" i="39"/>
  <c r="C296" i="39"/>
  <c r="C295" i="39"/>
  <c r="C294" i="39"/>
  <c r="C293" i="39"/>
  <c r="C292" i="39"/>
  <c r="C291" i="39"/>
  <c r="C290" i="39"/>
  <c r="C289" i="39"/>
  <c r="C288" i="39"/>
  <c r="C287" i="39"/>
  <c r="C286" i="39"/>
  <c r="C285" i="39"/>
  <c r="C284" i="39"/>
  <c r="C283" i="39"/>
  <c r="C282" i="39"/>
  <c r="C281" i="39"/>
  <c r="C280" i="39"/>
  <c r="C279" i="39"/>
  <c r="C278" i="39"/>
  <c r="C277" i="39"/>
  <c r="C276" i="39"/>
  <c r="C275" i="39"/>
  <c r="C274" i="39"/>
  <c r="C273" i="39"/>
  <c r="C272" i="39"/>
  <c r="C271" i="39"/>
  <c r="C270" i="39"/>
  <c r="C269" i="39"/>
  <c r="C268" i="39"/>
  <c r="C267" i="39"/>
  <c r="C266" i="39"/>
  <c r="C265" i="39"/>
  <c r="C264" i="39"/>
  <c r="C263" i="39"/>
  <c r="C262" i="39"/>
  <c r="C261" i="39"/>
  <c r="C260" i="39"/>
  <c r="C259" i="39"/>
  <c r="C258" i="39"/>
  <c r="C257" i="39"/>
  <c r="C256" i="39"/>
  <c r="C255" i="39"/>
  <c r="C254" i="39"/>
  <c r="C253" i="39"/>
  <c r="C252" i="39"/>
  <c r="C251" i="39"/>
  <c r="C250" i="39"/>
  <c r="C249" i="39"/>
  <c r="C247" i="39"/>
  <c r="C246" i="39"/>
  <c r="C245" i="39"/>
  <c r="C244" i="39"/>
  <c r="C243" i="39"/>
  <c r="C242" i="39"/>
  <c r="C241" i="39"/>
  <c r="C240" i="39"/>
  <c r="C239" i="39"/>
  <c r="C238" i="39"/>
  <c r="C237" i="39"/>
  <c r="C236" i="39"/>
  <c r="C235" i="39"/>
  <c r="C234" i="39"/>
  <c r="C233" i="39"/>
  <c r="C232" i="39"/>
  <c r="C231" i="39"/>
  <c r="C230" i="39"/>
  <c r="C229" i="39"/>
  <c r="C228" i="39"/>
  <c r="C227" i="39"/>
  <c r="C226" i="39"/>
  <c r="C225" i="39"/>
  <c r="C224" i="39"/>
  <c r="C223" i="39"/>
  <c r="C222" i="39"/>
  <c r="C221" i="39"/>
  <c r="C220" i="39"/>
  <c r="C219" i="39"/>
  <c r="C218" i="39"/>
  <c r="C217" i="39"/>
  <c r="C216" i="39"/>
  <c r="C215" i="39"/>
  <c r="C214" i="39"/>
  <c r="C213" i="39"/>
  <c r="C212" i="39"/>
  <c r="C211" i="39"/>
  <c r="C210" i="39"/>
  <c r="C209" i="39"/>
  <c r="C208" i="39"/>
  <c r="C207" i="39"/>
  <c r="C206" i="39"/>
  <c r="C205" i="39"/>
  <c r="C204" i="39"/>
  <c r="C203" i="39"/>
  <c r="C202" i="39"/>
  <c r="C201" i="39"/>
  <c r="C200" i="39"/>
  <c r="C199" i="39"/>
  <c r="C198" i="39"/>
  <c r="C197" i="39"/>
  <c r="C196" i="39"/>
  <c r="C195" i="39"/>
  <c r="C194" i="39"/>
  <c r="C193" i="39"/>
  <c r="C192" i="39"/>
  <c r="C191" i="39"/>
  <c r="C190" i="39"/>
  <c r="C189" i="39"/>
  <c r="C188" i="39"/>
  <c r="C187" i="39"/>
  <c r="C186" i="39"/>
  <c r="C185" i="39"/>
  <c r="C184" i="39"/>
  <c r="C183" i="39"/>
  <c r="C182" i="39"/>
  <c r="C181" i="39"/>
  <c r="C180" i="39"/>
  <c r="C179" i="39"/>
  <c r="C178" i="39"/>
  <c r="C177" i="39"/>
  <c r="C176" i="39"/>
  <c r="C175" i="39"/>
  <c r="C174" i="39"/>
  <c r="C173" i="39"/>
  <c r="C172" i="39"/>
  <c r="C171" i="39"/>
  <c r="C170" i="39"/>
  <c r="C169" i="39"/>
  <c r="C168" i="39"/>
  <c r="C167" i="39"/>
  <c r="C166" i="39"/>
  <c r="C165" i="39"/>
  <c r="C164" i="39"/>
  <c r="C163" i="39"/>
  <c r="C162" i="39"/>
  <c r="C161" i="39"/>
  <c r="C160" i="39"/>
  <c r="C159" i="39"/>
  <c r="C158" i="39"/>
  <c r="C157" i="39"/>
  <c r="C156" i="39"/>
  <c r="C155" i="39"/>
  <c r="C154" i="39"/>
  <c r="C153" i="39"/>
  <c r="C152" i="39"/>
  <c r="C151" i="39"/>
  <c r="C150" i="39"/>
  <c r="C149" i="39"/>
  <c r="C148" i="39"/>
  <c r="C147" i="39"/>
  <c r="C146" i="39"/>
  <c r="C145" i="39"/>
  <c r="C144" i="39"/>
  <c r="C143" i="39"/>
  <c r="C142" i="39"/>
  <c r="C141" i="39"/>
  <c r="C140" i="39"/>
  <c r="C139" i="39"/>
  <c r="C138" i="39"/>
  <c r="C137" i="39"/>
  <c r="C136" i="39"/>
  <c r="C135" i="39"/>
  <c r="C134" i="39"/>
  <c r="C133" i="39"/>
  <c r="C132" i="39"/>
  <c r="C131" i="39"/>
  <c r="C130" i="39"/>
  <c r="C129" i="39"/>
  <c r="C128" i="39"/>
  <c r="C127" i="39"/>
  <c r="C126" i="39"/>
  <c r="C125" i="39"/>
  <c r="C124" i="39"/>
  <c r="C123" i="39"/>
  <c r="C122" i="39"/>
  <c r="C121" i="39"/>
  <c r="C120" i="39"/>
  <c r="C119" i="39"/>
  <c r="C118" i="39"/>
  <c r="C117" i="39"/>
  <c r="C116" i="39"/>
  <c r="C115" i="39"/>
  <c r="C114" i="39"/>
  <c r="C113" i="39"/>
  <c r="C112" i="39"/>
  <c r="C111" i="39"/>
  <c r="C110" i="39"/>
  <c r="C109" i="39"/>
  <c r="C108" i="39"/>
  <c r="C107" i="39"/>
  <c r="C106" i="39"/>
  <c r="C105" i="39"/>
  <c r="C104" i="39"/>
  <c r="C103" i="39"/>
  <c r="C102" i="39"/>
  <c r="C101" i="39"/>
  <c r="C100" i="39"/>
  <c r="C99" i="39"/>
  <c r="C98" i="39"/>
  <c r="C97" i="39"/>
  <c r="C96" i="39"/>
  <c r="C95" i="39"/>
  <c r="C94" i="39"/>
  <c r="C93" i="39"/>
  <c r="C92" i="39"/>
  <c r="C91" i="39"/>
  <c r="C90" i="39"/>
  <c r="C89" i="39"/>
  <c r="C88" i="39"/>
  <c r="C87" i="39"/>
  <c r="C86" i="39"/>
  <c r="C85" i="39"/>
  <c r="C84" i="39"/>
  <c r="C83" i="39"/>
  <c r="C82" i="39"/>
  <c r="C81" i="39"/>
  <c r="C80" i="39"/>
  <c r="C79" i="39"/>
  <c r="C78" i="39"/>
  <c r="C77" i="39"/>
  <c r="C76" i="39"/>
  <c r="C75" i="39"/>
  <c r="C74" i="39"/>
  <c r="C73" i="39"/>
  <c r="C72" i="39"/>
  <c r="C71" i="39"/>
  <c r="C70" i="39"/>
  <c r="C69" i="39"/>
  <c r="C68" i="39"/>
  <c r="C67" i="39"/>
  <c r="C66" i="39"/>
  <c r="C65" i="39"/>
  <c r="C64" i="39"/>
  <c r="C63" i="39"/>
  <c r="C62" i="39"/>
  <c r="C61" i="39"/>
  <c r="C60" i="39"/>
  <c r="C59" i="39"/>
  <c r="C58" i="39"/>
  <c r="C57" i="39"/>
  <c r="C56" i="39"/>
  <c r="C55" i="39"/>
  <c r="C54" i="39"/>
  <c r="C53" i="39"/>
  <c r="C52" i="39"/>
  <c r="C51" i="39"/>
  <c r="C50" i="39"/>
  <c r="C49" i="39"/>
  <c r="C48" i="39"/>
  <c r="C47" i="39"/>
  <c r="C46" i="39"/>
  <c r="C45" i="39"/>
  <c r="C44" i="39"/>
  <c r="C43" i="39"/>
  <c r="C42" i="39"/>
  <c r="C41" i="39"/>
  <c r="C40" i="39"/>
  <c r="C39" i="39"/>
  <c r="C38" i="39"/>
  <c r="C37" i="39"/>
  <c r="C36" i="39"/>
  <c r="C35" i="39"/>
  <c r="C34" i="39"/>
  <c r="C33" i="39"/>
  <c r="C32" i="39"/>
  <c r="C31" i="39"/>
  <c r="C30" i="39"/>
  <c r="C29" i="39"/>
  <c r="C28" i="39"/>
  <c r="C27" i="39"/>
  <c r="C26" i="39"/>
  <c r="C25" i="39"/>
  <c r="C24" i="39"/>
  <c r="C23" i="39"/>
  <c r="C22" i="39"/>
  <c r="C21" i="39"/>
  <c r="C20" i="39"/>
  <c r="C19" i="39"/>
  <c r="C18" i="39"/>
  <c r="C17" i="39"/>
  <c r="C16" i="39"/>
  <c r="C15" i="39"/>
  <c r="C14" i="39"/>
  <c r="C13" i="39"/>
  <c r="C12" i="39"/>
  <c r="C11" i="39"/>
  <c r="C10" i="39"/>
  <c r="C9" i="39"/>
  <c r="C8" i="39"/>
  <c r="C7" i="39"/>
  <c r="C6" i="39"/>
  <c r="C5" i="39"/>
  <c r="M77" i="5" l="1" a="1"/>
  <c r="M77" i="5" s="1"/>
  <c r="M95" i="5" a="1"/>
  <c r="M95" i="5" s="1"/>
  <c r="M59" i="5" a="1"/>
  <c r="M59" i="5" s="1"/>
  <c r="M18" i="5" a="1"/>
  <c r="M18" i="5" s="1"/>
  <c r="M31" i="5" a="1"/>
  <c r="M31" i="5" s="1"/>
  <c r="M41" i="5" a="1"/>
  <c r="M41" i="5" s="1"/>
  <c r="M50" i="5" a="1"/>
  <c r="M50" i="5" s="1"/>
  <c r="M86" i="5" a="1"/>
  <c r="M86" i="5" s="1"/>
  <c r="M5" i="4" a="1"/>
  <c r="M5" i="4" s="1"/>
  <c r="V4" i="4"/>
  <c r="M31" i="4" a="1"/>
  <c r="M31" i="4" s="1"/>
  <c r="M50" i="4" a="1"/>
  <c r="M50" i="4" s="1"/>
  <c r="V68" i="4"/>
  <c r="V113" i="4"/>
  <c r="V18" i="4"/>
  <c r="V59" i="4"/>
  <c r="V104" i="4"/>
  <c r="M41" i="4" a="1"/>
  <c r="M41" i="4" s="1"/>
  <c r="M68" i="4" a="1"/>
  <c r="M68" i="4" s="1"/>
  <c r="M113" i="4" a="1"/>
  <c r="M113" i="4" s="1"/>
  <c r="B1293" i="38"/>
  <c r="B1292" i="38"/>
  <c r="B1291" i="38"/>
  <c r="B1290" i="38"/>
  <c r="B1289" i="38"/>
  <c r="B1288" i="38"/>
  <c r="B1287" i="38"/>
  <c r="B1286" i="38"/>
  <c r="B1285" i="38"/>
  <c r="B1284" i="38"/>
  <c r="B1283" i="38"/>
  <c r="B1282" i="38"/>
  <c r="B1281" i="38"/>
  <c r="B1280" i="38"/>
  <c r="B1279" i="38"/>
  <c r="B1278" i="38"/>
  <c r="B1277" i="38"/>
  <c r="B1276" i="38"/>
  <c r="B1275" i="38"/>
  <c r="B1274" i="38"/>
  <c r="B1273" i="38"/>
  <c r="B1272" i="38"/>
  <c r="B1271" i="38"/>
  <c r="B1270" i="38"/>
  <c r="B1269" i="38"/>
  <c r="B1268" i="38"/>
  <c r="B1267" i="38"/>
  <c r="B1266" i="38"/>
  <c r="B1265" i="38"/>
  <c r="B1264" i="38"/>
  <c r="B1263" i="38"/>
  <c r="B1262" i="38"/>
  <c r="B1261" i="38"/>
  <c r="B1260" i="38"/>
  <c r="B1259" i="38"/>
  <c r="B1258" i="38"/>
  <c r="B1257" i="38"/>
  <c r="B1256" i="38"/>
  <c r="B1255" i="38"/>
  <c r="B1254" i="38"/>
  <c r="B1253" i="38"/>
  <c r="B1252" i="38"/>
  <c r="B1251" i="38"/>
  <c r="B1250" i="38"/>
  <c r="B1249" i="38"/>
  <c r="B1248" i="38"/>
  <c r="B1247" i="38"/>
  <c r="B1246" i="38"/>
  <c r="B1245" i="38"/>
  <c r="B1244" i="38"/>
  <c r="B1243" i="38"/>
  <c r="B1242" i="38"/>
  <c r="B1241" i="38"/>
  <c r="B1240" i="38"/>
  <c r="B1239" i="38"/>
  <c r="B1238" i="38"/>
  <c r="B1237" i="38"/>
  <c r="B1236" i="38"/>
  <c r="B1235" i="38"/>
  <c r="B1234" i="38"/>
  <c r="B1233" i="38"/>
  <c r="B1232" i="38"/>
  <c r="B1231" i="38"/>
  <c r="B1230" i="38"/>
  <c r="B1229" i="38"/>
  <c r="B1228" i="38"/>
  <c r="B1227" i="38"/>
  <c r="B1226" i="38"/>
  <c r="B1225" i="38"/>
  <c r="B1224" i="38"/>
  <c r="B1223" i="38"/>
  <c r="B1222" i="38"/>
  <c r="B1221" i="38"/>
  <c r="B1220" i="38"/>
  <c r="B1219" i="38"/>
  <c r="B1218" i="38"/>
  <c r="B1217" i="38"/>
  <c r="B1216" i="38"/>
  <c r="B1215" i="38"/>
  <c r="B1214" i="38"/>
  <c r="B1213" i="38"/>
  <c r="B1212" i="38"/>
  <c r="B1211" i="38"/>
  <c r="B1210" i="38"/>
  <c r="B1209" i="38"/>
  <c r="B1208" i="38"/>
  <c r="B1207" i="38"/>
  <c r="B1206" i="38"/>
  <c r="B1205" i="38"/>
  <c r="B1204" i="38"/>
  <c r="B1203" i="38"/>
  <c r="B1202" i="38"/>
  <c r="B1201" i="38"/>
  <c r="B1200" i="38"/>
  <c r="B1199" i="38"/>
  <c r="B1198" i="38"/>
  <c r="B1197" i="38"/>
  <c r="B1196" i="38"/>
  <c r="B1195" i="38"/>
  <c r="B1194" i="38"/>
  <c r="B1193" i="38"/>
  <c r="B1192" i="38"/>
  <c r="B1191" i="38"/>
  <c r="B1190" i="38"/>
  <c r="B1187" i="38"/>
  <c r="B1186" i="38"/>
  <c r="B1185" i="38"/>
  <c r="B1184" i="38"/>
  <c r="B1183" i="38"/>
  <c r="B1182" i="38"/>
  <c r="B1181" i="38"/>
  <c r="B1180" i="38"/>
  <c r="B1179" i="38"/>
  <c r="B1178" i="38"/>
  <c r="B1177" i="38"/>
  <c r="B1176" i="38"/>
  <c r="B1175" i="38"/>
  <c r="B1174" i="38"/>
  <c r="B1173" i="38"/>
  <c r="B1172" i="38"/>
  <c r="B1171" i="38"/>
  <c r="B1170" i="38"/>
  <c r="B1169" i="38"/>
  <c r="B1168" i="38"/>
  <c r="B1167" i="38"/>
  <c r="B1166" i="38"/>
  <c r="B1165" i="38"/>
  <c r="B1164" i="38"/>
  <c r="B1163" i="38"/>
  <c r="B1162" i="38"/>
  <c r="B1161" i="38"/>
  <c r="B1160" i="38"/>
  <c r="B1159" i="38"/>
  <c r="B1158" i="38"/>
  <c r="B1157" i="38"/>
  <c r="B1156" i="38"/>
  <c r="B1155" i="38"/>
  <c r="B1154" i="38"/>
  <c r="B1153" i="38"/>
  <c r="B1152" i="38"/>
  <c r="B1151" i="38"/>
  <c r="B1150" i="38"/>
  <c r="B1149" i="38"/>
  <c r="B1148" i="38"/>
  <c r="B1147" i="38"/>
  <c r="B1146" i="38"/>
  <c r="B1145" i="38"/>
  <c r="B1144" i="38"/>
  <c r="B1143" i="38"/>
  <c r="B1142" i="38"/>
  <c r="B1141" i="38"/>
  <c r="B1140" i="38"/>
  <c r="B1139" i="38"/>
  <c r="B1138" i="38"/>
  <c r="B1137" i="38"/>
  <c r="B1136" i="38"/>
  <c r="B1135" i="38"/>
  <c r="B1134" i="38"/>
  <c r="B1133" i="38"/>
  <c r="B1132" i="38"/>
  <c r="B1131" i="38"/>
  <c r="B1130" i="38"/>
  <c r="B1129" i="38"/>
  <c r="B1128" i="38"/>
  <c r="B1127" i="38"/>
  <c r="B1126" i="38"/>
  <c r="B1125" i="38"/>
  <c r="B1124" i="38"/>
  <c r="B1123" i="38"/>
  <c r="B1122" i="38"/>
  <c r="B1121" i="38"/>
  <c r="B1120" i="38"/>
  <c r="B1119" i="38"/>
  <c r="B1118" i="38"/>
  <c r="B1117" i="38"/>
  <c r="B1116" i="38"/>
  <c r="B1115" i="38"/>
  <c r="B1114" i="38"/>
  <c r="B1113" i="38"/>
  <c r="B1112" i="38"/>
  <c r="B1111" i="38"/>
  <c r="B1110" i="38"/>
  <c r="B1109" i="38"/>
  <c r="B1108" i="38"/>
  <c r="B1107" i="38"/>
  <c r="B1106" i="38"/>
  <c r="B1105" i="38"/>
  <c r="B1104" i="38"/>
  <c r="B1103" i="38"/>
  <c r="B1102" i="38"/>
  <c r="B1101" i="38"/>
  <c r="B1100" i="38"/>
  <c r="B1099" i="38"/>
  <c r="B1098" i="38"/>
  <c r="B1097" i="38"/>
  <c r="B1096" i="38"/>
  <c r="B1095" i="38"/>
  <c r="B1094" i="38"/>
  <c r="B1093" i="38"/>
  <c r="B1092" i="38"/>
  <c r="B1091" i="38"/>
  <c r="B1090" i="38"/>
  <c r="B1089" i="38"/>
  <c r="B1088" i="38"/>
  <c r="B1087" i="38"/>
  <c r="B1086" i="38"/>
  <c r="B1085" i="38"/>
  <c r="B1084" i="38"/>
  <c r="B1081" i="38"/>
  <c r="B1080" i="38"/>
  <c r="B1079" i="38"/>
  <c r="B1078" i="38"/>
  <c r="B1077" i="38"/>
  <c r="B1076" i="38"/>
  <c r="B1075" i="38"/>
  <c r="B1074" i="38"/>
  <c r="B1073" i="38"/>
  <c r="B1072" i="38"/>
  <c r="B1071" i="38"/>
  <c r="B1070" i="38"/>
  <c r="B1069" i="38"/>
  <c r="B1068" i="38"/>
  <c r="B1067" i="38"/>
  <c r="B1066" i="38"/>
  <c r="B1065" i="38"/>
  <c r="B1064" i="38"/>
  <c r="B1063" i="38"/>
  <c r="B1062" i="38"/>
  <c r="B1061" i="38"/>
  <c r="B1060" i="38"/>
  <c r="B1059" i="38"/>
  <c r="B1058" i="38"/>
  <c r="B1057" i="38"/>
  <c r="B1056" i="38"/>
  <c r="B1055" i="38"/>
  <c r="B1054" i="38"/>
  <c r="B1053" i="38"/>
  <c r="B1052" i="38"/>
  <c r="B1051" i="38"/>
  <c r="B1050" i="38"/>
  <c r="B1049" i="38"/>
  <c r="B1048" i="38"/>
  <c r="B1047" i="38"/>
  <c r="B1046" i="38"/>
  <c r="B1045" i="38"/>
  <c r="B1044" i="38"/>
  <c r="B1043" i="38"/>
  <c r="B1042" i="38"/>
  <c r="B1041" i="38"/>
  <c r="B1040" i="38"/>
  <c r="B1039" i="38"/>
  <c r="B1038" i="38"/>
  <c r="B1037" i="38"/>
  <c r="B1036" i="38"/>
  <c r="B1035" i="38"/>
  <c r="B1034" i="38"/>
  <c r="B1033" i="38"/>
  <c r="B1032" i="38"/>
  <c r="B1031" i="38"/>
  <c r="B1030" i="38"/>
  <c r="B1029" i="38"/>
  <c r="B1028" i="38"/>
  <c r="B1027" i="38"/>
  <c r="B1026" i="38"/>
  <c r="B1025" i="38"/>
  <c r="B1024" i="38"/>
  <c r="B1023" i="38"/>
  <c r="B1022" i="38"/>
  <c r="B1021" i="38"/>
  <c r="B1020" i="38"/>
  <c r="B1019" i="38"/>
  <c r="B1018" i="38"/>
  <c r="B1017" i="38"/>
  <c r="B1016" i="38"/>
  <c r="B1015" i="38"/>
  <c r="B1014" i="38"/>
  <c r="B1013" i="38"/>
  <c r="B1012" i="38"/>
  <c r="B1011" i="38"/>
  <c r="B1010" i="38"/>
  <c r="B1009" i="38"/>
  <c r="B1008" i="38"/>
  <c r="B1007" i="38"/>
  <c r="B1006" i="38"/>
  <c r="B1005" i="38"/>
  <c r="B1004" i="38"/>
  <c r="B1003" i="38"/>
  <c r="B1002" i="38"/>
  <c r="B1001" i="38"/>
  <c r="B1000" i="38"/>
  <c r="B999" i="38"/>
  <c r="B998" i="38"/>
  <c r="B997" i="38"/>
  <c r="B996" i="38"/>
  <c r="B995" i="38"/>
  <c r="B994" i="38"/>
  <c r="B993" i="38"/>
  <c r="B992" i="38"/>
  <c r="B991" i="38"/>
  <c r="B990" i="38"/>
  <c r="B989" i="38"/>
  <c r="B988" i="38"/>
  <c r="B987" i="38"/>
  <c r="B986" i="38"/>
  <c r="B985" i="38"/>
  <c r="B984" i="38"/>
  <c r="B983" i="38"/>
  <c r="B982" i="38"/>
  <c r="B981" i="38"/>
  <c r="B980" i="38"/>
  <c r="B979" i="38"/>
  <c r="B978" i="38"/>
  <c r="B975" i="38"/>
  <c r="B974" i="38"/>
  <c r="B973" i="38"/>
  <c r="B972" i="38"/>
  <c r="B971" i="38"/>
  <c r="B970" i="38"/>
  <c r="B969" i="38"/>
  <c r="B968" i="38"/>
  <c r="B967" i="38"/>
  <c r="B966" i="38"/>
  <c r="B965" i="38"/>
  <c r="B964" i="38"/>
  <c r="B963" i="38"/>
  <c r="B962" i="38"/>
  <c r="B961" i="38"/>
  <c r="B960" i="38"/>
  <c r="B959" i="38"/>
  <c r="B958" i="38"/>
  <c r="B957" i="38"/>
  <c r="B956" i="38"/>
  <c r="B955" i="38"/>
  <c r="B954" i="38"/>
  <c r="B953" i="38"/>
  <c r="B952" i="38"/>
  <c r="B951" i="38"/>
  <c r="B950" i="38"/>
  <c r="B949" i="38"/>
  <c r="B948" i="38"/>
  <c r="B947" i="38"/>
  <c r="B946" i="38"/>
  <c r="B945" i="38"/>
  <c r="B944" i="38"/>
  <c r="B943" i="38"/>
  <c r="B942" i="38"/>
  <c r="B941" i="38"/>
  <c r="B940" i="38"/>
  <c r="B939" i="38"/>
  <c r="B938" i="38"/>
  <c r="B937" i="38"/>
  <c r="B936" i="38"/>
  <c r="B935" i="38"/>
  <c r="B934" i="38"/>
  <c r="B933" i="38"/>
  <c r="B932" i="38"/>
  <c r="B931" i="38"/>
  <c r="B930" i="38"/>
  <c r="B929" i="38"/>
  <c r="B928" i="38"/>
  <c r="B927" i="38"/>
  <c r="B926" i="38"/>
  <c r="B925" i="38"/>
  <c r="B924" i="38"/>
  <c r="B923" i="38"/>
  <c r="B922" i="38"/>
  <c r="B921" i="38"/>
  <c r="B920" i="38"/>
  <c r="B919" i="38"/>
  <c r="B918" i="38"/>
  <c r="B917" i="38"/>
  <c r="B916" i="38"/>
  <c r="B915" i="38"/>
  <c r="B914" i="38"/>
  <c r="B913" i="38"/>
  <c r="B912" i="38"/>
  <c r="B911" i="38"/>
  <c r="B910" i="38"/>
  <c r="B909" i="38"/>
  <c r="B908" i="38"/>
  <c r="B907" i="38"/>
  <c r="B906" i="38"/>
  <c r="B905" i="38"/>
  <c r="B904" i="38"/>
  <c r="B903" i="38"/>
  <c r="B902" i="38"/>
  <c r="B901" i="38"/>
  <c r="B900" i="38"/>
  <c r="B899" i="38"/>
  <c r="B898" i="38"/>
  <c r="B897" i="38"/>
  <c r="B896" i="38"/>
  <c r="B895" i="38"/>
  <c r="B894" i="38"/>
  <c r="B893" i="38"/>
  <c r="B892" i="38"/>
  <c r="B891" i="38"/>
  <c r="B890" i="38"/>
  <c r="B889" i="38"/>
  <c r="B888" i="38"/>
  <c r="B887" i="38"/>
  <c r="B886" i="38"/>
  <c r="B885" i="38"/>
  <c r="B884" i="38"/>
  <c r="B883" i="38"/>
  <c r="B882" i="38"/>
  <c r="B881" i="38"/>
  <c r="B880" i="38"/>
  <c r="B879" i="38"/>
  <c r="B878" i="38"/>
  <c r="B877" i="38"/>
  <c r="B876" i="38"/>
  <c r="B875" i="38"/>
  <c r="B874" i="38"/>
  <c r="B873" i="38"/>
  <c r="B872" i="38"/>
  <c r="G107" i="11"/>
  <c r="G108" i="11"/>
  <c r="G109" i="11"/>
  <c r="G110"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B664" i="38"/>
  <c r="B663" i="38"/>
  <c r="B662" i="38"/>
  <c r="B661" i="38"/>
  <c r="B660" i="38"/>
  <c r="B659" i="38"/>
  <c r="B658" i="38"/>
  <c r="B657" i="38"/>
  <c r="B656" i="38"/>
  <c r="B655" i="38"/>
  <c r="B654" i="38"/>
  <c r="B653" i="38"/>
  <c r="B652" i="38"/>
  <c r="B651" i="38"/>
  <c r="B650" i="38"/>
  <c r="B649" i="38"/>
  <c r="B648" i="38"/>
  <c r="B647" i="38"/>
  <c r="B646" i="38"/>
  <c r="B645" i="38"/>
  <c r="B644" i="38"/>
  <c r="B643" i="38"/>
  <c r="B642" i="38"/>
  <c r="B641" i="38"/>
  <c r="B640" i="38"/>
  <c r="B639" i="38"/>
  <c r="B638" i="38"/>
  <c r="B637" i="38"/>
  <c r="B636" i="38"/>
  <c r="B635" i="38"/>
  <c r="B634" i="38"/>
  <c r="B633" i="38"/>
  <c r="B632" i="38"/>
  <c r="B631" i="38"/>
  <c r="B630" i="38"/>
  <c r="B629" i="38"/>
  <c r="B628" i="38"/>
  <c r="B627" i="38"/>
  <c r="B626" i="38"/>
  <c r="B625" i="38"/>
  <c r="B624" i="38"/>
  <c r="B623" i="38"/>
  <c r="B622" i="38"/>
  <c r="B621" i="38"/>
  <c r="B620" i="38"/>
  <c r="B619" i="38"/>
  <c r="B618" i="38"/>
  <c r="B617" i="38"/>
  <c r="B616" i="38"/>
  <c r="B615" i="38"/>
  <c r="B614" i="38"/>
  <c r="B613" i="38"/>
  <c r="B612" i="38"/>
  <c r="B611" i="38"/>
  <c r="B610" i="38"/>
  <c r="B609" i="38"/>
  <c r="B608" i="38"/>
  <c r="B607" i="38"/>
  <c r="B606" i="38"/>
  <c r="B605" i="38"/>
  <c r="B604" i="38"/>
  <c r="B603" i="38"/>
  <c r="B602" i="38"/>
  <c r="B601" i="38"/>
  <c r="B600" i="38"/>
  <c r="B599" i="38"/>
  <c r="B598" i="38"/>
  <c r="B597" i="38"/>
  <c r="B596" i="38"/>
  <c r="B595" i="38"/>
  <c r="B594" i="38"/>
  <c r="B593" i="38"/>
  <c r="B592" i="38"/>
  <c r="B591" i="38"/>
  <c r="B590" i="38"/>
  <c r="B589" i="38"/>
  <c r="B588" i="38"/>
  <c r="B587" i="38"/>
  <c r="B586" i="38"/>
  <c r="B585" i="38"/>
  <c r="B584" i="38"/>
  <c r="B583" i="38"/>
  <c r="B582" i="38"/>
  <c r="B581" i="38"/>
  <c r="B580" i="38"/>
  <c r="B579" i="38"/>
  <c r="B578" i="38"/>
  <c r="B577" i="38"/>
  <c r="B576" i="38"/>
  <c r="B575" i="38"/>
  <c r="B574" i="38"/>
  <c r="B573" i="38"/>
  <c r="B572" i="38"/>
  <c r="B571" i="38"/>
  <c r="B570" i="38"/>
  <c r="B569" i="38"/>
  <c r="B568" i="38"/>
  <c r="B567" i="38"/>
  <c r="B566" i="38"/>
  <c r="B565" i="38"/>
  <c r="B564" i="38"/>
  <c r="B563" i="38"/>
  <c r="B562" i="38"/>
  <c r="B559" i="38"/>
  <c r="B558" i="38"/>
  <c r="B557" i="38"/>
  <c r="B556" i="38"/>
  <c r="B555" i="38"/>
  <c r="B554" i="38"/>
  <c r="B553" i="38"/>
  <c r="B552" i="38"/>
  <c r="B551" i="38"/>
  <c r="B550" i="38"/>
  <c r="B548" i="38"/>
  <c r="B547" i="38"/>
  <c r="B546" i="38"/>
  <c r="B545" i="38"/>
  <c r="B544" i="38"/>
  <c r="B543" i="38"/>
  <c r="B542" i="38"/>
  <c r="B541" i="38"/>
  <c r="B540" i="38"/>
  <c r="B539" i="38"/>
  <c r="B538" i="38"/>
  <c r="B537" i="38"/>
  <c r="B536" i="38"/>
  <c r="B535" i="38"/>
  <c r="B534" i="38"/>
  <c r="B533" i="38"/>
  <c r="B532" i="38"/>
  <c r="B531" i="38"/>
  <c r="B530" i="38"/>
  <c r="B529" i="38"/>
  <c r="B528" i="38"/>
  <c r="B527" i="38"/>
  <c r="B526" i="38"/>
  <c r="B525" i="38"/>
  <c r="B524" i="38"/>
  <c r="B523" i="38"/>
  <c r="B522" i="38"/>
  <c r="B521" i="38"/>
  <c r="B520" i="38"/>
  <c r="B519" i="38"/>
  <c r="B518" i="38"/>
  <c r="B517" i="38"/>
  <c r="B516" i="38"/>
  <c r="B515" i="38"/>
  <c r="B514" i="38"/>
  <c r="B513" i="38"/>
  <c r="B512" i="38"/>
  <c r="B511" i="38"/>
  <c r="B510" i="38"/>
  <c r="B509" i="38"/>
  <c r="B508" i="38"/>
  <c r="B507" i="38"/>
  <c r="B506" i="38"/>
  <c r="B505" i="38"/>
  <c r="B504" i="38"/>
  <c r="B503" i="38"/>
  <c r="B502" i="38"/>
  <c r="B501" i="38"/>
  <c r="B500" i="38"/>
  <c r="B499" i="38"/>
  <c r="B498" i="38"/>
  <c r="B497" i="38"/>
  <c r="B496" i="38"/>
  <c r="B495" i="38"/>
  <c r="B494" i="38"/>
  <c r="B493" i="38"/>
  <c r="B492" i="38"/>
  <c r="B491" i="38"/>
  <c r="B490" i="38"/>
  <c r="B489" i="38"/>
  <c r="B488" i="38"/>
  <c r="B487" i="38"/>
  <c r="B486" i="38"/>
  <c r="B485" i="38"/>
  <c r="B484" i="38"/>
  <c r="B483" i="38"/>
  <c r="B482" i="38"/>
  <c r="B481" i="38"/>
  <c r="B480" i="38"/>
  <c r="B479" i="38"/>
  <c r="B478" i="38"/>
  <c r="B477" i="38"/>
  <c r="B476" i="38"/>
  <c r="B475" i="38"/>
  <c r="B474" i="38"/>
  <c r="B473" i="38"/>
  <c r="B472" i="38"/>
  <c r="B471" i="38"/>
  <c r="B470" i="38"/>
  <c r="B469" i="38"/>
  <c r="B468" i="38"/>
  <c r="B467" i="38"/>
  <c r="B466" i="38"/>
  <c r="B465" i="38"/>
  <c r="B464" i="38"/>
  <c r="B463" i="38"/>
  <c r="B462" i="38"/>
  <c r="B461" i="38"/>
  <c r="B457" i="38"/>
  <c r="B456" i="38"/>
  <c r="B455" i="38"/>
  <c r="B452" i="38"/>
  <c r="B451" i="38"/>
  <c r="B450" i="38"/>
  <c r="B449" i="38"/>
  <c r="B448" i="38"/>
  <c r="B447" i="38"/>
  <c r="B446" i="38"/>
  <c r="B445" i="38"/>
  <c r="B444" i="38"/>
  <c r="B443" i="38"/>
  <c r="B442" i="38"/>
  <c r="B441" i="38"/>
  <c r="B440" i="38"/>
  <c r="B439" i="38"/>
  <c r="B438" i="38"/>
  <c r="B437" i="38"/>
  <c r="B436" i="38"/>
  <c r="B435" i="38"/>
  <c r="B434" i="38"/>
  <c r="B433" i="38"/>
  <c r="B432" i="38"/>
  <c r="B431" i="38"/>
  <c r="B430" i="38"/>
  <c r="B429" i="38"/>
  <c r="B428" i="38"/>
  <c r="B427" i="38"/>
  <c r="B426" i="38"/>
  <c r="B425" i="38"/>
  <c r="B424" i="38"/>
  <c r="B423" i="38"/>
  <c r="B422" i="38"/>
  <c r="B421" i="38"/>
  <c r="B420" i="38"/>
  <c r="B419" i="38"/>
  <c r="B418" i="38"/>
  <c r="B417" i="38"/>
  <c r="B416" i="38"/>
  <c r="B415" i="38"/>
  <c r="B414" i="38"/>
  <c r="B413" i="38"/>
  <c r="B412" i="38"/>
  <c r="B411" i="38"/>
  <c r="B410" i="38"/>
  <c r="B409" i="38"/>
  <c r="B408" i="38"/>
  <c r="B407" i="38"/>
  <c r="B406" i="38"/>
  <c r="B405" i="38"/>
  <c r="B404" i="38"/>
  <c r="B403" i="38"/>
  <c r="B402" i="38"/>
  <c r="B401" i="38"/>
  <c r="B400" i="38"/>
  <c r="B399" i="38"/>
  <c r="B398" i="38"/>
  <c r="B397" i="38"/>
  <c r="B396" i="38"/>
  <c r="B395" i="38"/>
  <c r="B394" i="38"/>
  <c r="B393" i="38"/>
  <c r="B392" i="38"/>
  <c r="B391" i="38"/>
  <c r="B390" i="38"/>
  <c r="B389" i="38"/>
  <c r="B388" i="38"/>
  <c r="B387" i="38"/>
  <c r="B386" i="38"/>
  <c r="B385" i="38"/>
  <c r="B384" i="38"/>
  <c r="B383" i="38"/>
  <c r="B382" i="38"/>
  <c r="B381" i="38"/>
  <c r="B380" i="38"/>
  <c r="B379" i="38"/>
  <c r="B378" i="38"/>
  <c r="B377" i="38"/>
  <c r="B376" i="38"/>
  <c r="B375" i="38"/>
  <c r="B374" i="38"/>
  <c r="B373" i="38"/>
  <c r="B372" i="38"/>
  <c r="B371" i="38"/>
  <c r="B370" i="38"/>
  <c r="B369" i="38"/>
  <c r="B368" i="38"/>
  <c r="B367" i="38"/>
  <c r="B366" i="38"/>
  <c r="B365" i="38"/>
  <c r="B364" i="38"/>
  <c r="B363" i="38"/>
  <c r="B362" i="38"/>
  <c r="B361" i="38"/>
  <c r="B360" i="38"/>
  <c r="B359" i="38"/>
  <c r="B358" i="38"/>
  <c r="B357" i="38"/>
  <c r="B356" i="38"/>
  <c r="B355" i="38"/>
  <c r="B354" i="38"/>
  <c r="B353" i="38"/>
  <c r="B352" i="38"/>
  <c r="B351" i="38"/>
  <c r="B350" i="38"/>
  <c r="B349" i="38"/>
  <c r="B348" i="38"/>
  <c r="B347" i="38"/>
  <c r="B346" i="38"/>
  <c r="B343" i="38"/>
  <c r="B342" i="38"/>
  <c r="B341" i="38"/>
  <c r="B340" i="38"/>
  <c r="B336" i="38"/>
  <c r="B335" i="38"/>
  <c r="B334" i="38"/>
  <c r="B333" i="38"/>
  <c r="B332" i="38"/>
  <c r="B331" i="38"/>
  <c r="B327" i="38"/>
  <c r="B326" i="38"/>
  <c r="B325" i="38"/>
  <c r="B324" i="38"/>
  <c r="B323" i="38"/>
  <c r="B322" i="38"/>
  <c r="B318" i="38"/>
  <c r="B317" i="38"/>
  <c r="B316" i="38"/>
  <c r="B315" i="38"/>
  <c r="B314" i="38"/>
  <c r="B308" i="38"/>
  <c r="B307" i="38"/>
  <c r="B306" i="38"/>
  <c r="B305" i="38"/>
  <c r="B304" i="38"/>
  <c r="B301" i="38"/>
  <c r="B300" i="38"/>
  <c r="B299" i="38"/>
  <c r="B298" i="38"/>
  <c r="B297" i="38"/>
  <c r="B296" i="38"/>
  <c r="B292" i="38"/>
  <c r="B291" i="38"/>
  <c r="B290" i="38"/>
  <c r="B289" i="38"/>
  <c r="B288" i="38"/>
  <c r="B287" i="38"/>
  <c r="B283" i="38"/>
  <c r="B282" i="38"/>
  <c r="B281" i="38"/>
  <c r="B280" i="38"/>
  <c r="B279" i="38"/>
  <c r="B278" i="38"/>
  <c r="B274" i="38"/>
  <c r="B273" i="38"/>
  <c r="B272" i="38"/>
  <c r="B271" i="38"/>
  <c r="B270" i="38"/>
  <c r="B269" i="38"/>
  <c r="B268" i="38"/>
  <c r="B267" i="38"/>
  <c r="B266" i="38"/>
  <c r="B265" i="38"/>
  <c r="B264" i="38"/>
  <c r="B263" i="38"/>
  <c r="B262" i="38"/>
  <c r="B261" i="38"/>
  <c r="B260" i="38"/>
  <c r="B259" i="38"/>
  <c r="B258" i="38"/>
  <c r="B257" i="38"/>
  <c r="B256" i="38"/>
  <c r="B255" i="38"/>
  <c r="B254" i="38"/>
  <c r="B253" i="38"/>
  <c r="B252" i="38"/>
  <c r="B251" i="38"/>
  <c r="B250" i="38"/>
  <c r="B249" i="38"/>
  <c r="B248" i="38"/>
  <c r="B247" i="38"/>
  <c r="B246" i="38"/>
  <c r="B245" i="38"/>
  <c r="B244" i="38"/>
  <c r="B243" i="38"/>
  <c r="B242" i="38"/>
  <c r="B241" i="38"/>
  <c r="B240" i="38"/>
  <c r="B239" i="38"/>
  <c r="B238" i="38"/>
  <c r="B237" i="38"/>
  <c r="B236" i="38"/>
  <c r="B235" i="38"/>
  <c r="B234" i="38"/>
  <c r="B232" i="38"/>
  <c r="B231" i="38"/>
  <c r="B230" i="38"/>
  <c r="B225" i="38"/>
  <c r="B224" i="38"/>
  <c r="B223" i="38"/>
  <c r="B222" i="38"/>
  <c r="B221" i="38"/>
  <c r="B220" i="38"/>
  <c r="B216" i="38"/>
  <c r="B215" i="38"/>
  <c r="B214" i="38"/>
  <c r="B213" i="38"/>
  <c r="B212" i="38"/>
  <c r="B211" i="38"/>
  <c r="B207" i="38"/>
  <c r="B206" i="38"/>
  <c r="B205" i="38"/>
  <c r="B204" i="38"/>
  <c r="B203" i="38"/>
  <c r="B202" i="38"/>
  <c r="B195" i="38"/>
  <c r="B194" i="38"/>
  <c r="B193" i="38"/>
  <c r="B189" i="38"/>
  <c r="B188" i="38"/>
  <c r="B187" i="38"/>
  <c r="B186" i="38"/>
  <c r="B185" i="38"/>
  <c r="B184" i="38"/>
  <c r="B180" i="38"/>
  <c r="B179" i="38"/>
  <c r="B178" i="38"/>
  <c r="B177" i="38"/>
  <c r="B176" i="38"/>
  <c r="B175" i="38"/>
  <c r="B171" i="38"/>
  <c r="B170" i="38"/>
  <c r="B169" i="38"/>
  <c r="B168" i="38"/>
  <c r="B167" i="38"/>
  <c r="B166" i="38"/>
  <c r="B161" i="38"/>
  <c r="B159" i="38"/>
  <c r="B158" i="38"/>
  <c r="B157" i="38"/>
  <c r="B155" i="38"/>
  <c r="B154" i="38"/>
  <c r="B153" i="38"/>
  <c r="B152" i="38"/>
  <c r="B151" i="38"/>
  <c r="B150" i="38"/>
  <c r="B149" i="38"/>
  <c r="B148" i="38"/>
  <c r="B147" i="38"/>
  <c r="B146" i="38"/>
  <c r="B145" i="38"/>
  <c r="B144" i="38"/>
  <c r="B143" i="38"/>
  <c r="B141" i="38"/>
  <c r="B140" i="38"/>
  <c r="B139" i="38"/>
  <c r="B138" i="38"/>
  <c r="B137" i="38"/>
  <c r="B136" i="38"/>
  <c r="B135" i="38"/>
  <c r="B134" i="38"/>
  <c r="B133" i="38"/>
  <c r="B132" i="38"/>
  <c r="B131" i="38"/>
  <c r="B130" i="38"/>
  <c r="B127" i="38"/>
  <c r="B126" i="38"/>
  <c r="B125" i="38"/>
  <c r="B124" i="38"/>
  <c r="B123" i="38"/>
  <c r="B122" i="38"/>
  <c r="B121" i="38"/>
  <c r="B120" i="38"/>
  <c r="B117" i="38" l="1"/>
  <c r="B116" i="38"/>
  <c r="B115" i="38"/>
  <c r="B114" i="38"/>
  <c r="B110" i="38"/>
  <c r="B109" i="38"/>
  <c r="B108" i="38"/>
  <c r="B107" i="38"/>
  <c r="B106" i="38"/>
  <c r="B105" i="38"/>
  <c r="B101" i="38"/>
  <c r="B100" i="38"/>
  <c r="B99" i="38"/>
  <c r="B98" i="38"/>
  <c r="B97" i="38"/>
  <c r="B96" i="38"/>
  <c r="B92" i="38"/>
  <c r="B91" i="38"/>
  <c r="B90" i="38"/>
  <c r="B88" i="38"/>
  <c r="B87" i="38"/>
  <c r="B81" i="38"/>
  <c r="B80" i="38"/>
  <c r="B79" i="38"/>
  <c r="B78" i="38"/>
  <c r="B74" i="38"/>
  <c r="B73" i="38"/>
  <c r="B72" i="38"/>
  <c r="B71" i="38"/>
  <c r="B70" i="38"/>
  <c r="B69" i="38"/>
  <c r="B65" i="38"/>
  <c r="B64" i="38"/>
  <c r="B63" i="38"/>
  <c r="B62" i="38"/>
  <c r="B61" i="38"/>
  <c r="B60" i="38"/>
  <c r="B56" i="38"/>
  <c r="B55" i="38"/>
  <c r="B54" i="38"/>
  <c r="B52" i="38"/>
  <c r="B51" i="38"/>
  <c r="B46" i="38"/>
  <c r="B45" i="38"/>
  <c r="B44" i="38"/>
  <c r="B43" i="38"/>
  <c r="B42" i="38"/>
  <c r="B40" i="38"/>
  <c r="B39" i="38"/>
  <c r="B38" i="38"/>
  <c r="B37" i="38"/>
  <c r="B36" i="38"/>
  <c r="B35" i="38"/>
  <c r="B34" i="38"/>
  <c r="B33" i="38"/>
  <c r="B32" i="38"/>
  <c r="B31" i="38"/>
  <c r="B30" i="38"/>
  <c r="B29" i="38"/>
  <c r="B28" i="38"/>
  <c r="B26" i="38"/>
  <c r="B25" i="38"/>
  <c r="B24" i="38"/>
  <c r="B23" i="38"/>
  <c r="B22" i="38"/>
  <c r="B21" i="38"/>
  <c r="B20" i="38"/>
  <c r="B19" i="38"/>
  <c r="B18" i="38"/>
  <c r="B17" i="38"/>
  <c r="B16" i="38"/>
  <c r="B15" i="38"/>
  <c r="B12" i="38"/>
  <c r="B11" i="38"/>
  <c r="B10" i="38"/>
  <c r="B9" i="38"/>
  <c r="B8" i="38"/>
  <c r="B6" i="38"/>
  <c r="B5" i="38"/>
  <c r="D12" i="35"/>
  <c r="C12" i="35"/>
  <c r="A12" i="35"/>
  <c r="B12" i="35" s="1"/>
  <c r="D11" i="35"/>
  <c r="C11" i="35"/>
  <c r="A11" i="35"/>
  <c r="B11" i="35" s="1"/>
  <c r="D10" i="35"/>
  <c r="C10" i="35"/>
  <c r="A10" i="35"/>
  <c r="B10" i="35" s="1"/>
  <c r="D9" i="35"/>
  <c r="C9" i="35"/>
  <c r="A9" i="35"/>
  <c r="B9" i="35" s="1"/>
  <c r="D7" i="35"/>
  <c r="C7" i="35"/>
  <c r="A7" i="35"/>
  <c r="B7" i="35" s="1"/>
  <c r="D6" i="35"/>
  <c r="C6" i="35"/>
  <c r="A6" i="35"/>
  <c r="B6" i="35" s="1"/>
  <c r="D5" i="35"/>
  <c r="C5" i="35"/>
  <c r="A5" i="35"/>
  <c r="B5" i="35" s="1"/>
  <c r="D4" i="35"/>
  <c r="C4" i="35"/>
  <c r="A4" i="35"/>
  <c r="B4" i="35" s="1"/>
  <c r="I3" i="35"/>
  <c r="H3" i="35"/>
  <c r="E3" i="35"/>
  <c r="D3" i="35"/>
  <c r="A3" i="35"/>
  <c r="I2" i="35"/>
  <c r="H2" i="35"/>
  <c r="E2" i="35"/>
  <c r="D2" i="35"/>
  <c r="A2" i="35"/>
  <c r="H1" i="35"/>
  <c r="E1" i="35"/>
  <c r="D1" i="35"/>
  <c r="A1" i="35"/>
  <c r="D13" i="34"/>
  <c r="C13" i="34"/>
  <c r="A13" i="34"/>
  <c r="B13" i="34" s="1"/>
  <c r="D12" i="34"/>
  <c r="C12" i="34"/>
  <c r="A12" i="34"/>
  <c r="B12" i="34" s="1"/>
  <c r="D11" i="34"/>
  <c r="C11" i="34"/>
  <c r="A11" i="34"/>
  <c r="B11" i="34" s="1"/>
  <c r="D10" i="34"/>
  <c r="C10" i="34"/>
  <c r="A10" i="34"/>
  <c r="B10" i="34" s="1"/>
  <c r="D8" i="34"/>
  <c r="C8" i="34"/>
  <c r="A8" i="34"/>
  <c r="B8" i="34" s="1"/>
  <c r="D7" i="34"/>
  <c r="C7" i="34"/>
  <c r="A7" i="34"/>
  <c r="B7" i="34" s="1"/>
  <c r="D6" i="34"/>
  <c r="C6" i="34"/>
  <c r="A6" i="34"/>
  <c r="B6" i="34" s="1"/>
  <c r="D5" i="34"/>
  <c r="C5" i="34"/>
  <c r="A5" i="34"/>
  <c r="B5" i="34" s="1"/>
  <c r="D4" i="34"/>
  <c r="C4" i="34"/>
  <c r="A4" i="34"/>
  <c r="B4" i="34" s="1"/>
  <c r="I3" i="34"/>
  <c r="H3" i="34"/>
  <c r="E3" i="34"/>
  <c r="D3" i="34"/>
  <c r="A3" i="34"/>
  <c r="I2" i="34"/>
  <c r="H2" i="34"/>
  <c r="E2" i="34"/>
  <c r="D2" i="34"/>
  <c r="A2" i="34"/>
  <c r="A1" i="34"/>
  <c r="I13" i="33"/>
  <c r="H13" i="33"/>
  <c r="D13" i="33"/>
  <c r="C13" i="33"/>
  <c r="A13" i="33"/>
  <c r="B13" i="33" s="1"/>
  <c r="D12" i="33"/>
  <c r="C12" i="33"/>
  <c r="A12" i="33"/>
  <c r="B12" i="33" s="1"/>
  <c r="D11" i="33"/>
  <c r="C11" i="33"/>
  <c r="A11" i="33"/>
  <c r="B11" i="33" s="1"/>
  <c r="D10" i="33"/>
  <c r="C10" i="33"/>
  <c r="A10" i="33"/>
  <c r="B10" i="33" s="1"/>
  <c r="I7" i="33"/>
  <c r="H7" i="33"/>
  <c r="D7" i="33"/>
  <c r="C7" i="33"/>
  <c r="A7" i="33"/>
  <c r="B7" i="33" s="1"/>
  <c r="D6" i="33"/>
  <c r="C6" i="33"/>
  <c r="A6" i="33"/>
  <c r="B6" i="33" s="1"/>
  <c r="D5" i="33"/>
  <c r="C5" i="33"/>
  <c r="A5" i="33"/>
  <c r="B5" i="33" s="1"/>
  <c r="D4" i="33"/>
  <c r="C4" i="33"/>
  <c r="A4" i="33"/>
  <c r="B4" i="33" s="1"/>
  <c r="I3" i="33"/>
  <c r="H3" i="33"/>
  <c r="E3" i="33"/>
  <c r="D3" i="33"/>
  <c r="A3" i="33"/>
  <c r="I2" i="33"/>
  <c r="H2" i="33"/>
  <c r="E2" i="33"/>
  <c r="D2" i="33"/>
  <c r="A2" i="33"/>
  <c r="H1" i="33"/>
  <c r="A1" i="33"/>
  <c r="O9" i="17"/>
  <c r="O5" i="17"/>
  <c r="K9" i="17"/>
  <c r="K5" i="17"/>
  <c r="H9" i="17"/>
  <c r="H5" i="17"/>
  <c r="D9" i="17"/>
  <c r="D5" i="17"/>
  <c r="R31" i="16"/>
  <c r="R30" i="16"/>
  <c r="R29" i="16"/>
  <c r="R28" i="16"/>
  <c r="R4" i="16"/>
  <c r="R5" i="16"/>
  <c r="R3" i="16"/>
  <c r="R2" i="16"/>
  <c r="G15" i="1"/>
  <c r="B67" i="30"/>
  <c r="B37" i="30"/>
  <c r="B10" i="30"/>
  <c r="A1" i="30"/>
  <c r="H1" i="30"/>
  <c r="I1" i="30"/>
  <c r="A2" i="30"/>
  <c r="C2" i="30"/>
  <c r="D2" i="30"/>
  <c r="E2" i="30"/>
  <c r="H2" i="30"/>
  <c r="I2" i="30"/>
  <c r="A3" i="30"/>
  <c r="D3" i="30"/>
  <c r="E3" i="30"/>
  <c r="H3" i="30"/>
  <c r="I3" i="30"/>
  <c r="A4" i="30"/>
  <c r="B4" i="30" s="1"/>
  <c r="C4" i="30"/>
  <c r="D4" i="30"/>
  <c r="A5" i="30"/>
  <c r="B5" i="30" s="1"/>
  <c r="C5" i="30"/>
  <c r="D5" i="30"/>
  <c r="A6" i="30"/>
  <c r="B6" i="30" s="1"/>
  <c r="C6" i="30"/>
  <c r="D6" i="30"/>
  <c r="A7" i="30"/>
  <c r="B7" i="30" s="1"/>
  <c r="C7" i="30"/>
  <c r="D7" i="30"/>
  <c r="A8" i="30"/>
  <c r="B8" i="30" s="1"/>
  <c r="C8" i="30"/>
  <c r="D8" i="30"/>
  <c r="A9" i="30"/>
  <c r="B9" i="30" s="1"/>
  <c r="C9" i="30"/>
  <c r="D9" i="30"/>
  <c r="A10" i="30"/>
  <c r="C10" i="30"/>
  <c r="D10" i="30"/>
  <c r="A13" i="30"/>
  <c r="B13" i="30" s="1"/>
  <c r="C13" i="30"/>
  <c r="D13" i="30"/>
  <c r="A14" i="30"/>
  <c r="B14" i="30" s="1"/>
  <c r="C14" i="30"/>
  <c r="D14" i="30"/>
  <c r="A15" i="30"/>
  <c r="B15" i="30" s="1"/>
  <c r="C15" i="30"/>
  <c r="D15" i="30"/>
  <c r="A16" i="30"/>
  <c r="B16" i="30" s="1"/>
  <c r="C16" i="30"/>
  <c r="D16" i="30"/>
  <c r="A17" i="30"/>
  <c r="B17" i="30" s="1"/>
  <c r="C17" i="30"/>
  <c r="D17" i="30"/>
  <c r="A18" i="30"/>
  <c r="B18" i="30" s="1"/>
  <c r="C18" i="30"/>
  <c r="D18" i="30"/>
  <c r="A19" i="30"/>
  <c r="B19" i="30" s="1"/>
  <c r="C19" i="30"/>
  <c r="D19" i="30"/>
  <c r="A22" i="30"/>
  <c r="B22" i="30" s="1"/>
  <c r="C22" i="30"/>
  <c r="D22" i="30"/>
  <c r="A23" i="30"/>
  <c r="B23" i="30" s="1"/>
  <c r="C23" i="30"/>
  <c r="D23" i="30"/>
  <c r="A24" i="30"/>
  <c r="B24" i="30" s="1"/>
  <c r="C24" i="30"/>
  <c r="D24" i="30"/>
  <c r="A25" i="30"/>
  <c r="B25" i="30" s="1"/>
  <c r="C25" i="30"/>
  <c r="D25" i="30"/>
  <c r="A26" i="30"/>
  <c r="B26" i="30" s="1"/>
  <c r="C26" i="30"/>
  <c r="D26" i="30"/>
  <c r="A27" i="30"/>
  <c r="B27" i="30" s="1"/>
  <c r="C27" i="30"/>
  <c r="D27" i="30"/>
  <c r="A28" i="30"/>
  <c r="B28" i="30" s="1"/>
  <c r="C28" i="30"/>
  <c r="D28" i="30"/>
  <c r="A29" i="30"/>
  <c r="B29" i="30" s="1"/>
  <c r="C29" i="30"/>
  <c r="D29" i="30"/>
  <c r="A31" i="30"/>
  <c r="B31" i="30" s="1"/>
  <c r="C31" i="30"/>
  <c r="D31" i="30"/>
  <c r="A32" i="30"/>
  <c r="B32" i="30" s="1"/>
  <c r="C32" i="30"/>
  <c r="D32" i="30"/>
  <c r="A33" i="30"/>
  <c r="B33" i="30" s="1"/>
  <c r="C33" i="30"/>
  <c r="D33" i="30"/>
  <c r="A34" i="30"/>
  <c r="B34" i="30" s="1"/>
  <c r="C34" i="30"/>
  <c r="D34" i="30"/>
  <c r="A35" i="30"/>
  <c r="B35" i="30" s="1"/>
  <c r="C35" i="30"/>
  <c r="D35" i="30"/>
  <c r="A36" i="30"/>
  <c r="B36" i="30" s="1"/>
  <c r="C36" i="30"/>
  <c r="D36" i="30"/>
  <c r="A37" i="30"/>
  <c r="C37" i="30"/>
  <c r="D37" i="30"/>
  <c r="A38" i="30"/>
  <c r="B38" i="30" s="1"/>
  <c r="C38" i="30"/>
  <c r="D38" i="30"/>
  <c r="A40" i="30"/>
  <c r="B40" i="30" s="1"/>
  <c r="C40" i="30"/>
  <c r="D40" i="30"/>
  <c r="A41" i="30"/>
  <c r="B41" i="30" s="1"/>
  <c r="C41" i="30"/>
  <c r="D41" i="30"/>
  <c r="A42" i="30"/>
  <c r="B42" i="30" s="1"/>
  <c r="C42" i="30"/>
  <c r="D42" i="30"/>
  <c r="A43" i="30"/>
  <c r="B43" i="30" s="1"/>
  <c r="C43" i="30"/>
  <c r="D43" i="30"/>
  <c r="A44" i="30"/>
  <c r="B44" i="30" s="1"/>
  <c r="C44" i="30"/>
  <c r="D44" i="30"/>
  <c r="A45" i="30"/>
  <c r="B45" i="30" s="1"/>
  <c r="C45" i="30"/>
  <c r="D45" i="30"/>
  <c r="A46" i="30"/>
  <c r="B46" i="30" s="1"/>
  <c r="C46" i="30"/>
  <c r="D46" i="30"/>
  <c r="A49" i="30"/>
  <c r="B49" i="30" s="1"/>
  <c r="C49" i="30"/>
  <c r="D49" i="30"/>
  <c r="A50" i="30"/>
  <c r="B50" i="30" s="1"/>
  <c r="C50" i="30"/>
  <c r="D50" i="30"/>
  <c r="A51" i="30"/>
  <c r="B51" i="30" s="1"/>
  <c r="C51" i="30"/>
  <c r="D51" i="30"/>
  <c r="A52" i="30"/>
  <c r="B52" i="30" s="1"/>
  <c r="C52" i="30"/>
  <c r="D52" i="30"/>
  <c r="A53" i="30"/>
  <c r="B53" i="30" s="1"/>
  <c r="C53" i="30"/>
  <c r="D53" i="30"/>
  <c r="A54" i="30"/>
  <c r="B54" i="30" s="1"/>
  <c r="C54" i="30"/>
  <c r="D54" i="30"/>
  <c r="A58" i="30"/>
  <c r="B58" i="30" s="1"/>
  <c r="C58" i="30"/>
  <c r="D58" i="30"/>
  <c r="A59" i="30"/>
  <c r="B59" i="30" s="1"/>
  <c r="C59" i="30"/>
  <c r="D59" i="30"/>
  <c r="A60" i="30"/>
  <c r="B60" i="30" s="1"/>
  <c r="C60" i="30"/>
  <c r="D60" i="30"/>
  <c r="A61" i="30"/>
  <c r="B61" i="30" s="1"/>
  <c r="C61" i="30"/>
  <c r="D61" i="30"/>
  <c r="A62" i="30"/>
  <c r="B62" i="30" s="1"/>
  <c r="C62" i="30"/>
  <c r="D62" i="30"/>
  <c r="A63" i="30"/>
  <c r="B63" i="30" s="1"/>
  <c r="C63" i="30"/>
  <c r="D63" i="30"/>
  <c r="A64" i="30"/>
  <c r="B64" i="30" s="1"/>
  <c r="C64" i="30"/>
  <c r="D64" i="30"/>
  <c r="A65" i="30"/>
  <c r="B65" i="30" s="1"/>
  <c r="C65" i="30"/>
  <c r="D65" i="30"/>
  <c r="A67" i="30"/>
  <c r="C67" i="30"/>
  <c r="D67" i="30"/>
  <c r="A69" i="30"/>
  <c r="B69" i="30" s="1"/>
  <c r="C69" i="30"/>
  <c r="D69" i="30"/>
  <c r="A70" i="30"/>
  <c r="B70" i="30" s="1"/>
  <c r="C70" i="30"/>
  <c r="D70" i="30"/>
  <c r="A71" i="30"/>
  <c r="B71" i="30" s="1"/>
  <c r="C71" i="30"/>
  <c r="D71" i="30"/>
  <c r="A76" i="30"/>
  <c r="B76" i="30" s="1"/>
  <c r="C76" i="30"/>
  <c r="D76" i="30"/>
  <c r="A77" i="30"/>
  <c r="B77" i="30" s="1"/>
  <c r="C77" i="30"/>
  <c r="D77" i="30"/>
  <c r="A78" i="30"/>
  <c r="B78" i="30" s="1"/>
  <c r="C78" i="30"/>
  <c r="D78" i="30"/>
  <c r="A79" i="30"/>
  <c r="B79" i="30" s="1"/>
  <c r="C79" i="30"/>
  <c r="D79" i="30"/>
  <c r="A80" i="30"/>
  <c r="B80" i="30" s="1"/>
  <c r="C80" i="30"/>
  <c r="D80" i="30"/>
  <c r="A81" i="30"/>
  <c r="B81" i="30" s="1"/>
  <c r="C81" i="30"/>
  <c r="D81" i="30"/>
  <c r="A82" i="30"/>
  <c r="B82" i="30" s="1"/>
  <c r="C82" i="30"/>
  <c r="D82" i="30"/>
  <c r="A85" i="30"/>
  <c r="B85" i="30" s="1"/>
  <c r="C85" i="30"/>
  <c r="D85" i="30"/>
  <c r="A86" i="30"/>
  <c r="B86" i="30" s="1"/>
  <c r="C86" i="30"/>
  <c r="D86" i="30"/>
  <c r="A87" i="30"/>
  <c r="B87" i="30" s="1"/>
  <c r="C87" i="30"/>
  <c r="D87" i="30"/>
  <c r="A88" i="30"/>
  <c r="B88" i="30" s="1"/>
  <c r="C88" i="30"/>
  <c r="D88" i="30"/>
  <c r="A89" i="30"/>
  <c r="B89" i="30" s="1"/>
  <c r="C89" i="30"/>
  <c r="D89" i="30"/>
  <c r="A90" i="30"/>
  <c r="B90" i="30" s="1"/>
  <c r="C90" i="30"/>
  <c r="D90" i="30"/>
  <c r="A94" i="30"/>
  <c r="B94" i="30" s="1"/>
  <c r="C94" i="30"/>
  <c r="D94" i="30"/>
  <c r="A95" i="30"/>
  <c r="B95" i="30" s="1"/>
  <c r="C95" i="30"/>
  <c r="D95" i="30"/>
  <c r="A96" i="30"/>
  <c r="B96" i="30" s="1"/>
  <c r="C96" i="30"/>
  <c r="D96" i="30"/>
  <c r="A97" i="30"/>
  <c r="B97" i="30" s="1"/>
  <c r="C97" i="30"/>
  <c r="D97" i="30"/>
  <c r="A98" i="30"/>
  <c r="B98" i="30" s="1"/>
  <c r="C98" i="30"/>
  <c r="D98" i="30"/>
  <c r="A99" i="30"/>
  <c r="B99" i="30" s="1"/>
  <c r="C99" i="30"/>
  <c r="D99" i="30"/>
  <c r="A100" i="30"/>
  <c r="B100" i="30" s="1"/>
  <c r="C100" i="30"/>
  <c r="D100" i="30"/>
  <c r="A101" i="30"/>
  <c r="B101" i="30" s="1"/>
  <c r="C101" i="30"/>
  <c r="D101" i="30"/>
  <c r="A103" i="30"/>
  <c r="B103" i="30" s="1"/>
  <c r="C103" i="30"/>
  <c r="D103" i="30"/>
  <c r="A105" i="30"/>
  <c r="B105" i="30" s="1"/>
  <c r="C105" i="30"/>
  <c r="D105" i="30"/>
  <c r="A106" i="30"/>
  <c r="B106" i="30" s="1"/>
  <c r="C106" i="30"/>
  <c r="D106" i="30"/>
  <c r="A107" i="30"/>
  <c r="B107" i="30" s="1"/>
  <c r="C107" i="30"/>
  <c r="D107" i="30"/>
  <c r="F104" i="29"/>
  <c r="F102" i="29"/>
  <c r="F101" i="29"/>
  <c r="F100" i="29"/>
  <c r="F99" i="29"/>
  <c r="F93" i="29"/>
  <c r="F84" i="29"/>
  <c r="F83" i="29"/>
  <c r="F82" i="29"/>
  <c r="F81" i="29"/>
  <c r="F75" i="29"/>
  <c r="F74" i="29"/>
  <c r="F73" i="29"/>
  <c r="F72" i="29"/>
  <c r="F68" i="29"/>
  <c r="F66" i="29"/>
  <c r="F57" i="29"/>
  <c r="F56" i="29"/>
  <c r="F55" i="29"/>
  <c r="F48" i="29"/>
  <c r="F47" i="29"/>
  <c r="F39" i="29"/>
  <c r="F30" i="29"/>
  <c r="F21" i="29"/>
  <c r="F20" i="29"/>
  <c r="F12" i="29"/>
  <c r="F11" i="29"/>
  <c r="B104" i="29"/>
  <c r="B102" i="29"/>
  <c r="B101" i="29"/>
  <c r="B100" i="29"/>
  <c r="B99" i="29"/>
  <c r="B93" i="29"/>
  <c r="B84" i="29"/>
  <c r="B83" i="29"/>
  <c r="B82" i="29"/>
  <c r="B81" i="29"/>
  <c r="B75" i="29"/>
  <c r="B74" i="29"/>
  <c r="B73" i="29"/>
  <c r="B72" i="29"/>
  <c r="B68" i="29"/>
  <c r="B66" i="29"/>
  <c r="B57" i="29"/>
  <c r="B56" i="29"/>
  <c r="B55" i="29"/>
  <c r="B48" i="29"/>
  <c r="B47" i="29"/>
  <c r="B39" i="29"/>
  <c r="B30" i="29"/>
  <c r="B21" i="29"/>
  <c r="B20" i="29"/>
  <c r="B12" i="29"/>
  <c r="B11" i="29"/>
  <c r="A1" i="29"/>
  <c r="A2" i="29"/>
  <c r="A3" i="29"/>
  <c r="A4" i="29"/>
  <c r="B4" i="29" s="1"/>
  <c r="A5" i="29"/>
  <c r="B5" i="29" s="1"/>
  <c r="A6" i="29"/>
  <c r="B6" i="29" s="1"/>
  <c r="A7" i="29"/>
  <c r="B7" i="29" s="1"/>
  <c r="A8" i="29"/>
  <c r="B8" i="29" s="1"/>
  <c r="A9" i="29"/>
  <c r="B9" i="29" s="1"/>
  <c r="A10" i="29"/>
  <c r="B10" i="29" s="1"/>
  <c r="A13" i="29"/>
  <c r="B13" i="29" s="1"/>
  <c r="A14" i="29"/>
  <c r="B14" i="29" s="1"/>
  <c r="A15" i="29"/>
  <c r="B15" i="29" s="1"/>
  <c r="A16" i="29"/>
  <c r="B16" i="29" s="1"/>
  <c r="A17" i="29"/>
  <c r="B17" i="29" s="1"/>
  <c r="A18" i="29"/>
  <c r="B18" i="29" s="1"/>
  <c r="A19" i="29"/>
  <c r="B19" i="29" s="1"/>
  <c r="A22" i="29"/>
  <c r="B22" i="29" s="1"/>
  <c r="A23" i="29"/>
  <c r="B23" i="29" s="1"/>
  <c r="A24" i="29"/>
  <c r="B24" i="29" s="1"/>
  <c r="A25" i="29"/>
  <c r="B25" i="29" s="1"/>
  <c r="A26" i="29"/>
  <c r="B26" i="29" s="1"/>
  <c r="A27" i="29"/>
  <c r="B27" i="29" s="1"/>
  <c r="A28" i="29"/>
  <c r="B28" i="29" s="1"/>
  <c r="A29" i="29"/>
  <c r="B29" i="29" s="1"/>
  <c r="A31" i="29"/>
  <c r="B31" i="29" s="1"/>
  <c r="A32" i="29"/>
  <c r="B32" i="29" s="1"/>
  <c r="A33" i="29"/>
  <c r="B33" i="29" s="1"/>
  <c r="A34" i="29"/>
  <c r="B34" i="29" s="1"/>
  <c r="A35" i="29"/>
  <c r="B35" i="29" s="1"/>
  <c r="A36" i="29"/>
  <c r="B36" i="29" s="1"/>
  <c r="A37" i="29"/>
  <c r="B37" i="29" s="1"/>
  <c r="A38" i="29"/>
  <c r="B38" i="29" s="1"/>
  <c r="A40" i="29"/>
  <c r="B40" i="29" s="1"/>
  <c r="A41" i="29"/>
  <c r="B41" i="29" s="1"/>
  <c r="A42" i="29"/>
  <c r="B42" i="29" s="1"/>
  <c r="A43" i="29"/>
  <c r="B43" i="29" s="1"/>
  <c r="A44" i="29"/>
  <c r="B44" i="29" s="1"/>
  <c r="A45" i="29"/>
  <c r="B45" i="29" s="1"/>
  <c r="A46" i="29"/>
  <c r="B46" i="29" s="1"/>
  <c r="A49" i="29"/>
  <c r="B49" i="29" s="1"/>
  <c r="A50" i="29"/>
  <c r="B50" i="29" s="1"/>
  <c r="A51" i="29"/>
  <c r="B51" i="29" s="1"/>
  <c r="A52" i="29"/>
  <c r="B52" i="29" s="1"/>
  <c r="A53" i="29"/>
  <c r="B53" i="29" s="1"/>
  <c r="A54" i="29"/>
  <c r="B54" i="29" s="1"/>
  <c r="A58" i="29"/>
  <c r="B58" i="29" s="1"/>
  <c r="A59" i="29"/>
  <c r="B59" i="29" s="1"/>
  <c r="A60" i="29"/>
  <c r="B60" i="29" s="1"/>
  <c r="A61" i="29"/>
  <c r="B61" i="29" s="1"/>
  <c r="A62" i="29"/>
  <c r="B62" i="29" s="1"/>
  <c r="A63" i="29"/>
  <c r="B63" i="29" s="1"/>
  <c r="A64" i="29"/>
  <c r="B64" i="29" s="1"/>
  <c r="A65" i="29"/>
  <c r="B65" i="29" s="1"/>
  <c r="A67" i="29"/>
  <c r="B67" i="29" s="1"/>
  <c r="A69" i="29"/>
  <c r="B69" i="29" s="1"/>
  <c r="A70" i="29"/>
  <c r="B70" i="29" s="1"/>
  <c r="A71" i="29"/>
  <c r="B71" i="29" s="1"/>
  <c r="A76" i="29"/>
  <c r="B76" i="29" s="1"/>
  <c r="A77" i="29"/>
  <c r="B77" i="29" s="1"/>
  <c r="A78" i="29"/>
  <c r="B78" i="29" s="1"/>
  <c r="A79" i="29"/>
  <c r="B79" i="29" s="1"/>
  <c r="A80" i="29"/>
  <c r="B80" i="29" s="1"/>
  <c r="A85" i="29"/>
  <c r="B85" i="29" s="1"/>
  <c r="A86" i="29"/>
  <c r="B86" i="29" s="1"/>
  <c r="A87" i="29"/>
  <c r="B87" i="29" s="1"/>
  <c r="A88" i="29"/>
  <c r="B88" i="29" s="1"/>
  <c r="A89" i="29"/>
  <c r="B89" i="29" s="1"/>
  <c r="A90" i="29"/>
  <c r="B90" i="29" s="1"/>
  <c r="A91" i="29"/>
  <c r="B91" i="29" s="1"/>
  <c r="A92" i="29"/>
  <c r="B92" i="29" s="1"/>
  <c r="A94" i="29"/>
  <c r="B94" i="29" s="1"/>
  <c r="A95" i="29"/>
  <c r="B95" i="29" s="1"/>
  <c r="A96" i="29"/>
  <c r="B96" i="29" s="1"/>
  <c r="A97" i="29"/>
  <c r="B97" i="29" s="1"/>
  <c r="A98" i="29"/>
  <c r="B98" i="29" s="1"/>
  <c r="A103" i="29"/>
  <c r="B103" i="29" s="1"/>
  <c r="A105" i="29"/>
  <c r="B105" i="29" s="1"/>
  <c r="A106" i="29"/>
  <c r="B106" i="29" s="1"/>
  <c r="A107" i="29"/>
  <c r="B107" i="29" s="1"/>
  <c r="D1" i="24"/>
  <c r="E1" i="24"/>
  <c r="D2" i="29"/>
  <c r="E2" i="29"/>
  <c r="H2" i="29"/>
  <c r="I2" i="29"/>
  <c r="D3" i="29"/>
  <c r="E3" i="29"/>
  <c r="H3" i="29"/>
  <c r="I3" i="29"/>
  <c r="C4" i="29"/>
  <c r="D4" i="29"/>
  <c r="C5" i="29"/>
  <c r="D5" i="29"/>
  <c r="C6" i="29"/>
  <c r="D6" i="29"/>
  <c r="C7" i="29"/>
  <c r="D7" i="29"/>
  <c r="C8" i="29"/>
  <c r="D8" i="29"/>
  <c r="C9" i="29"/>
  <c r="D9" i="29"/>
  <c r="C10" i="29"/>
  <c r="D10" i="29"/>
  <c r="C13" i="29"/>
  <c r="D13" i="29"/>
  <c r="C14" i="29"/>
  <c r="D14" i="29"/>
  <c r="C15" i="29"/>
  <c r="D15" i="29"/>
  <c r="C16" i="29"/>
  <c r="D16" i="29"/>
  <c r="C17" i="29"/>
  <c r="D17" i="29"/>
  <c r="C18" i="29"/>
  <c r="D18" i="29"/>
  <c r="C19" i="29"/>
  <c r="D19" i="29"/>
  <c r="C22" i="29"/>
  <c r="D22" i="29"/>
  <c r="C23" i="29"/>
  <c r="D23" i="29"/>
  <c r="C24" i="29"/>
  <c r="D24" i="29"/>
  <c r="C25" i="29"/>
  <c r="D25" i="29"/>
  <c r="C26" i="29"/>
  <c r="D26" i="29"/>
  <c r="C27" i="29"/>
  <c r="D27" i="29"/>
  <c r="C28" i="29"/>
  <c r="D28" i="29"/>
  <c r="C29" i="29"/>
  <c r="D29" i="29"/>
  <c r="C31" i="29"/>
  <c r="D31" i="29"/>
  <c r="C32" i="29"/>
  <c r="D32" i="29"/>
  <c r="C33" i="29"/>
  <c r="D33" i="29"/>
  <c r="C34" i="29"/>
  <c r="D34" i="29"/>
  <c r="C35" i="29"/>
  <c r="D35" i="29"/>
  <c r="C36" i="29"/>
  <c r="D36" i="29"/>
  <c r="C37" i="29"/>
  <c r="D37" i="29"/>
  <c r="C38" i="29"/>
  <c r="D38" i="29"/>
  <c r="C40" i="29"/>
  <c r="D40" i="29"/>
  <c r="C41" i="29"/>
  <c r="D41" i="29"/>
  <c r="C42" i="29"/>
  <c r="D42" i="29"/>
  <c r="C43" i="29"/>
  <c r="D43" i="29"/>
  <c r="C44" i="29"/>
  <c r="D44" i="29"/>
  <c r="C45" i="29"/>
  <c r="D45" i="29"/>
  <c r="C46" i="29"/>
  <c r="D46" i="29"/>
  <c r="C49" i="29"/>
  <c r="D49" i="29"/>
  <c r="C50" i="29"/>
  <c r="D50" i="29"/>
  <c r="C51" i="29"/>
  <c r="D51" i="29"/>
  <c r="C52" i="29"/>
  <c r="D52" i="29"/>
  <c r="C53" i="29"/>
  <c r="D53" i="29"/>
  <c r="C54" i="29"/>
  <c r="D54" i="29"/>
  <c r="C58" i="29"/>
  <c r="D58" i="29"/>
  <c r="C59" i="29"/>
  <c r="D59" i="29"/>
  <c r="C60" i="29"/>
  <c r="D60" i="29"/>
  <c r="C61" i="29"/>
  <c r="D61" i="29"/>
  <c r="C62" i="29"/>
  <c r="D62" i="29"/>
  <c r="C63" i="29"/>
  <c r="D63" i="29"/>
  <c r="C64" i="29"/>
  <c r="D64" i="29"/>
  <c r="C65" i="29"/>
  <c r="D65" i="29"/>
  <c r="C67" i="29"/>
  <c r="D67" i="29"/>
  <c r="C69" i="29"/>
  <c r="D69" i="29"/>
  <c r="C70" i="29"/>
  <c r="D70" i="29"/>
  <c r="C71" i="29"/>
  <c r="D71" i="29"/>
  <c r="C76" i="29"/>
  <c r="D76" i="29"/>
  <c r="C77" i="29"/>
  <c r="D77" i="29"/>
  <c r="C78" i="29"/>
  <c r="D78" i="29"/>
  <c r="C79" i="29"/>
  <c r="D79" i="29"/>
  <c r="C80" i="29"/>
  <c r="D80" i="29"/>
  <c r="C85" i="29"/>
  <c r="D85" i="29"/>
  <c r="C86" i="29"/>
  <c r="D86" i="29"/>
  <c r="C87" i="29"/>
  <c r="D87" i="29"/>
  <c r="C88" i="29"/>
  <c r="D88" i="29"/>
  <c r="C89" i="29"/>
  <c r="D89" i="29"/>
  <c r="C90" i="29"/>
  <c r="D90" i="29"/>
  <c r="C91" i="29"/>
  <c r="D91" i="29"/>
  <c r="F91" i="29" s="1"/>
  <c r="E91" i="29"/>
  <c r="H91" i="29"/>
  <c r="I91" i="29"/>
  <c r="C92" i="29"/>
  <c r="D92" i="29"/>
  <c r="F92" i="29" s="1"/>
  <c r="E92" i="29"/>
  <c r="H92" i="29"/>
  <c r="I92" i="29"/>
  <c r="C94" i="29"/>
  <c r="D94" i="29"/>
  <c r="C95" i="29"/>
  <c r="D95" i="29"/>
  <c r="C96" i="29"/>
  <c r="D96" i="29"/>
  <c r="C97" i="29"/>
  <c r="D97" i="29"/>
  <c r="C98" i="29"/>
  <c r="D98" i="29"/>
  <c r="C103" i="29"/>
  <c r="D103" i="29"/>
  <c r="C105" i="29"/>
  <c r="D105" i="29"/>
  <c r="C106" i="29"/>
  <c r="D106" i="29"/>
  <c r="C107" i="29"/>
  <c r="D107" i="29"/>
  <c r="F104" i="28"/>
  <c r="F103" i="28"/>
  <c r="F102" i="28"/>
  <c r="F101" i="28"/>
  <c r="F94" i="28"/>
  <c r="F93" i="28"/>
  <c r="F92" i="28"/>
  <c r="F85" i="28"/>
  <c r="F84" i="28"/>
  <c r="F83" i="28"/>
  <c r="F82" i="28"/>
  <c r="F81" i="28"/>
  <c r="F80" i="28"/>
  <c r="F76" i="28"/>
  <c r="F75" i="28"/>
  <c r="F74" i="28"/>
  <c r="F67" i="28"/>
  <c r="F66" i="28"/>
  <c r="F65" i="28"/>
  <c r="F58" i="28"/>
  <c r="F57" i="28"/>
  <c r="F56" i="28"/>
  <c r="F49" i="28"/>
  <c r="F48" i="28"/>
  <c r="F47" i="28"/>
  <c r="F46" i="28"/>
  <c r="F40" i="28"/>
  <c r="F26" i="28"/>
  <c r="F13" i="28"/>
  <c r="F12" i="28"/>
  <c r="B104" i="28"/>
  <c r="B103" i="28"/>
  <c r="B102" i="28"/>
  <c r="B101" i="28"/>
  <c r="B100" i="28"/>
  <c r="B99" i="28"/>
  <c r="B94" i="28"/>
  <c r="B93" i="28"/>
  <c r="B92" i="28"/>
  <c r="B91" i="28"/>
  <c r="B85" i="28"/>
  <c r="B84" i="28"/>
  <c r="B83" i="28"/>
  <c r="B82" i="28"/>
  <c r="B81" i="28"/>
  <c r="B80" i="28"/>
  <c r="B76" i="28"/>
  <c r="B75" i="28"/>
  <c r="B74" i="28"/>
  <c r="B68" i="28"/>
  <c r="B67" i="28"/>
  <c r="B66" i="28"/>
  <c r="B65" i="28"/>
  <c r="B60" i="28"/>
  <c r="B59" i="28"/>
  <c r="B58" i="28"/>
  <c r="B57" i="28"/>
  <c r="B56" i="28"/>
  <c r="B51" i="28"/>
  <c r="B49" i="28"/>
  <c r="B48" i="28"/>
  <c r="B47" i="28"/>
  <c r="B46" i="28"/>
  <c r="B43" i="28"/>
  <c r="B40" i="28"/>
  <c r="B36" i="28"/>
  <c r="B28" i="28"/>
  <c r="B26" i="28"/>
  <c r="B20" i="28"/>
  <c r="B19" i="28"/>
  <c r="B13" i="28"/>
  <c r="B12" i="28"/>
  <c r="B11" i="28"/>
  <c r="B4" i="28"/>
  <c r="A1" i="28"/>
  <c r="I1" i="28"/>
  <c r="A2" i="28"/>
  <c r="D2" i="28"/>
  <c r="E2" i="28"/>
  <c r="H2" i="28"/>
  <c r="I2" i="28"/>
  <c r="A3" i="28"/>
  <c r="D3" i="28"/>
  <c r="E3" i="28"/>
  <c r="H3" i="28"/>
  <c r="I3" i="28"/>
  <c r="A4" i="28"/>
  <c r="C4" i="28"/>
  <c r="D4" i="28"/>
  <c r="A5" i="28"/>
  <c r="B5" i="28" s="1"/>
  <c r="C5" i="28"/>
  <c r="D5" i="28"/>
  <c r="A6" i="28"/>
  <c r="B6" i="28" s="1"/>
  <c r="C6" i="28"/>
  <c r="D6" i="28"/>
  <c r="A7" i="28"/>
  <c r="B7" i="28" s="1"/>
  <c r="C7" i="28"/>
  <c r="D7" i="28"/>
  <c r="A8" i="28"/>
  <c r="B8" i="28" s="1"/>
  <c r="C8" i="28"/>
  <c r="D8" i="28"/>
  <c r="A9" i="28"/>
  <c r="B9" i="28" s="1"/>
  <c r="C9" i="28"/>
  <c r="D9" i="28"/>
  <c r="A10" i="28"/>
  <c r="B10" i="28" s="1"/>
  <c r="C10" i="28"/>
  <c r="D10" i="28"/>
  <c r="A11" i="28"/>
  <c r="C11" i="28"/>
  <c r="D11" i="28"/>
  <c r="A14" i="28"/>
  <c r="B14" i="28" s="1"/>
  <c r="C14" i="28"/>
  <c r="D14" i="28"/>
  <c r="A15" i="28"/>
  <c r="B15" i="28" s="1"/>
  <c r="C15" i="28"/>
  <c r="D15" i="28"/>
  <c r="A16" i="28"/>
  <c r="B16" i="28" s="1"/>
  <c r="C16" i="28"/>
  <c r="D16" i="28"/>
  <c r="A17" i="28"/>
  <c r="B17" i="28" s="1"/>
  <c r="C17" i="28"/>
  <c r="D17" i="28"/>
  <c r="A18" i="28"/>
  <c r="B18" i="28" s="1"/>
  <c r="C18" i="28"/>
  <c r="D18" i="28"/>
  <c r="A19" i="28"/>
  <c r="C19" i="28"/>
  <c r="D19" i="28"/>
  <c r="A20" i="28"/>
  <c r="C20" i="28"/>
  <c r="D20" i="28"/>
  <c r="A21" i="28"/>
  <c r="B21" i="28" s="1"/>
  <c r="C21" i="28"/>
  <c r="D21" i="28"/>
  <c r="A22" i="28"/>
  <c r="B22" i="28" s="1"/>
  <c r="C22" i="28"/>
  <c r="D22" i="28"/>
  <c r="A23" i="28"/>
  <c r="B23" i="28" s="1"/>
  <c r="C23" i="28"/>
  <c r="D23" i="28"/>
  <c r="A24" i="28"/>
  <c r="B24" i="28" s="1"/>
  <c r="C24" i="28"/>
  <c r="D24" i="28"/>
  <c r="A25" i="28"/>
  <c r="B25" i="28" s="1"/>
  <c r="C25" i="28"/>
  <c r="D25" i="28"/>
  <c r="A27" i="28"/>
  <c r="B27" i="28" s="1"/>
  <c r="C27" i="28"/>
  <c r="D27" i="28"/>
  <c r="A28" i="28"/>
  <c r="C28" i="28"/>
  <c r="D28" i="28"/>
  <c r="A29" i="28"/>
  <c r="B29" i="28" s="1"/>
  <c r="C29" i="28"/>
  <c r="D29" i="28"/>
  <c r="A30" i="28"/>
  <c r="B30" i="28" s="1"/>
  <c r="C30" i="28"/>
  <c r="D30" i="28"/>
  <c r="A31" i="28"/>
  <c r="B31" i="28" s="1"/>
  <c r="C31" i="28"/>
  <c r="D31" i="28"/>
  <c r="A32" i="28"/>
  <c r="B32" i="28" s="1"/>
  <c r="C32" i="28"/>
  <c r="D32" i="28"/>
  <c r="A33" i="28"/>
  <c r="B33" i="28" s="1"/>
  <c r="C33" i="28"/>
  <c r="D33" i="28"/>
  <c r="A34" i="28"/>
  <c r="B34" i="28" s="1"/>
  <c r="C34" i="28"/>
  <c r="D34" i="28"/>
  <c r="A35" i="28"/>
  <c r="B35" i="28" s="1"/>
  <c r="C35" i="28"/>
  <c r="D35" i="28"/>
  <c r="A36" i="28"/>
  <c r="C36" i="28"/>
  <c r="D36" i="28"/>
  <c r="A37" i="28"/>
  <c r="B37" i="28" s="1"/>
  <c r="C37" i="28"/>
  <c r="D37" i="28"/>
  <c r="A38" i="28"/>
  <c r="B38" i="28" s="1"/>
  <c r="C38" i="28"/>
  <c r="D38" i="28"/>
  <c r="A39" i="28"/>
  <c r="B39" i="28" s="1"/>
  <c r="C39" i="28"/>
  <c r="D39" i="28"/>
  <c r="A41" i="28"/>
  <c r="B41" i="28" s="1"/>
  <c r="C41" i="28"/>
  <c r="D41" i="28"/>
  <c r="A42" i="28"/>
  <c r="B42" i="28" s="1"/>
  <c r="C42" i="28"/>
  <c r="D42" i="28"/>
  <c r="A43" i="28"/>
  <c r="C43" i="28"/>
  <c r="D43" i="28"/>
  <c r="A44" i="28"/>
  <c r="B44" i="28" s="1"/>
  <c r="C44" i="28"/>
  <c r="D44" i="28"/>
  <c r="F44" i="28" s="1"/>
  <c r="E44" i="28"/>
  <c r="H44" i="28"/>
  <c r="I44" i="28"/>
  <c r="A45" i="28"/>
  <c r="B45" i="28" s="1"/>
  <c r="C45" i="28"/>
  <c r="D45" i="28"/>
  <c r="A50" i="28"/>
  <c r="B50" i="28" s="1"/>
  <c r="C50" i="28"/>
  <c r="D50" i="28"/>
  <c r="A51" i="28"/>
  <c r="C51" i="28"/>
  <c r="D51" i="28"/>
  <c r="A52" i="28"/>
  <c r="B52" i="28" s="1"/>
  <c r="C52" i="28"/>
  <c r="D52" i="28"/>
  <c r="A53" i="28"/>
  <c r="B53" i="28" s="1"/>
  <c r="C53" i="28"/>
  <c r="D53" i="28"/>
  <c r="A54" i="28"/>
  <c r="B54" i="28" s="1"/>
  <c r="C54" i="28"/>
  <c r="D54" i="28"/>
  <c r="A55" i="28"/>
  <c r="B55" i="28" s="1"/>
  <c r="C55" i="28"/>
  <c r="D55" i="28"/>
  <c r="A59" i="28"/>
  <c r="C59" i="28"/>
  <c r="D59" i="28"/>
  <c r="A60" i="28"/>
  <c r="C60" i="28"/>
  <c r="D60" i="28"/>
  <c r="A61" i="28"/>
  <c r="B61" i="28" s="1"/>
  <c r="C61" i="28"/>
  <c r="D61" i="28"/>
  <c r="A62" i="28"/>
  <c r="B62" i="28" s="1"/>
  <c r="C62" i="28"/>
  <c r="D62" i="28"/>
  <c r="A63" i="28"/>
  <c r="B63" i="28" s="1"/>
  <c r="C63" i="28"/>
  <c r="D63" i="28"/>
  <c r="A64" i="28"/>
  <c r="B64" i="28" s="1"/>
  <c r="C64" i="28"/>
  <c r="D64" i="28"/>
  <c r="A68" i="28"/>
  <c r="C68" i="28"/>
  <c r="D68" i="28"/>
  <c r="A69" i="28"/>
  <c r="B69" i="28" s="1"/>
  <c r="C69" i="28"/>
  <c r="D69" i="28"/>
  <c r="A70" i="28"/>
  <c r="B70" i="28" s="1"/>
  <c r="C70" i="28"/>
  <c r="D70" i="28"/>
  <c r="A71" i="28"/>
  <c r="B71" i="28" s="1"/>
  <c r="C71" i="28"/>
  <c r="D71" i="28"/>
  <c r="A72" i="28"/>
  <c r="B72" i="28" s="1"/>
  <c r="C72" i="28"/>
  <c r="D72" i="28"/>
  <c r="A73" i="28"/>
  <c r="B73" i="28" s="1"/>
  <c r="C73" i="28"/>
  <c r="D73" i="28"/>
  <c r="A77" i="28"/>
  <c r="B77" i="28" s="1"/>
  <c r="C77" i="28"/>
  <c r="D77" i="28"/>
  <c r="A78" i="28"/>
  <c r="B78" i="28" s="1"/>
  <c r="C78" i="28"/>
  <c r="D78" i="28"/>
  <c r="A79" i="28"/>
  <c r="B79" i="28" s="1"/>
  <c r="C79" i="28"/>
  <c r="D79" i="28"/>
  <c r="A86" i="28"/>
  <c r="B86" i="28" s="1"/>
  <c r="C86" i="28"/>
  <c r="D86" i="28"/>
  <c r="A87" i="28"/>
  <c r="B87" i="28" s="1"/>
  <c r="C87" i="28"/>
  <c r="D87" i="28"/>
  <c r="A88" i="28"/>
  <c r="B88" i="28" s="1"/>
  <c r="C88" i="28"/>
  <c r="D88" i="28"/>
  <c r="A89" i="28"/>
  <c r="B89" i="28" s="1"/>
  <c r="C89" i="28"/>
  <c r="D89" i="28"/>
  <c r="A90" i="28"/>
  <c r="B90" i="28" s="1"/>
  <c r="C90" i="28"/>
  <c r="D90" i="28"/>
  <c r="A91" i="28"/>
  <c r="C91" i="28"/>
  <c r="D91" i="28"/>
  <c r="A95" i="28"/>
  <c r="B95" i="28" s="1"/>
  <c r="C95" i="28"/>
  <c r="D95" i="28"/>
  <c r="A96" i="28"/>
  <c r="B96" i="28" s="1"/>
  <c r="C96" i="28"/>
  <c r="D96" i="28"/>
  <c r="A97" i="28"/>
  <c r="B97" i="28" s="1"/>
  <c r="C97" i="28"/>
  <c r="D97" i="28"/>
  <c r="A98" i="28"/>
  <c r="B98" i="28" s="1"/>
  <c r="C98" i="28"/>
  <c r="D98" i="28"/>
  <c r="A99" i="28"/>
  <c r="C99" i="28"/>
  <c r="D99" i="28"/>
  <c r="A100" i="28"/>
  <c r="C100" i="28"/>
  <c r="D100" i="28"/>
  <c r="A105" i="28"/>
  <c r="B105" i="28" s="1"/>
  <c r="C105" i="28"/>
  <c r="D105" i="28"/>
  <c r="A106" i="28"/>
  <c r="B106" i="28" s="1"/>
  <c r="C106" i="28"/>
  <c r="D106" i="28"/>
  <c r="B107" i="27"/>
  <c r="B106" i="27"/>
  <c r="B90" i="27"/>
  <c r="B6" i="27"/>
  <c r="A3" i="27"/>
  <c r="A4" i="27"/>
  <c r="B4" i="27" s="1"/>
  <c r="A1" i="27"/>
  <c r="D1" i="27"/>
  <c r="E1" i="27"/>
  <c r="G1" i="27"/>
  <c r="A2" i="27"/>
  <c r="D2" i="27"/>
  <c r="E2" i="27"/>
  <c r="G2" i="27"/>
  <c r="H2" i="27"/>
  <c r="C3" i="27"/>
  <c r="D3" i="27"/>
  <c r="E3" i="27"/>
  <c r="G3" i="27"/>
  <c r="H3" i="27"/>
  <c r="C4" i="27"/>
  <c r="D4" i="27"/>
  <c r="A5" i="27"/>
  <c r="B5" i="27" s="1"/>
  <c r="C5" i="27"/>
  <c r="D5" i="27"/>
  <c r="A6" i="27"/>
  <c r="C6" i="27"/>
  <c r="D6" i="27"/>
  <c r="A7" i="27"/>
  <c r="B7" i="27" s="1"/>
  <c r="C7" i="27"/>
  <c r="D7" i="27"/>
  <c r="A8" i="27"/>
  <c r="B8" i="27" s="1"/>
  <c r="C8" i="27"/>
  <c r="D8" i="27"/>
  <c r="A9" i="27"/>
  <c r="B9" i="27" s="1"/>
  <c r="C9" i="27"/>
  <c r="D9" i="27"/>
  <c r="A10" i="27"/>
  <c r="B10" i="27" s="1"/>
  <c r="C10" i="27"/>
  <c r="D10" i="27"/>
  <c r="A11" i="27"/>
  <c r="B11" i="27" s="1"/>
  <c r="C11" i="27"/>
  <c r="D11" i="27"/>
  <c r="A12" i="27"/>
  <c r="B12" i="27" s="1"/>
  <c r="C12" i="27"/>
  <c r="D12" i="27"/>
  <c r="A13" i="27"/>
  <c r="B13" i="27" s="1"/>
  <c r="C13" i="27"/>
  <c r="D13" i="27"/>
  <c r="A14" i="27"/>
  <c r="B14" i="27" s="1"/>
  <c r="C14" i="27"/>
  <c r="D14" i="27"/>
  <c r="A15" i="27"/>
  <c r="B15" i="27" s="1"/>
  <c r="C15" i="27"/>
  <c r="D15" i="27"/>
  <c r="A16" i="27"/>
  <c r="B16" i="27" s="1"/>
  <c r="C16" i="27"/>
  <c r="D16" i="27"/>
  <c r="A18" i="27"/>
  <c r="B18" i="27" s="1"/>
  <c r="C18" i="27"/>
  <c r="D18" i="27"/>
  <c r="A19" i="27"/>
  <c r="B19" i="27" s="1"/>
  <c r="C19" i="27"/>
  <c r="D19" i="27"/>
  <c r="A20" i="27"/>
  <c r="B20" i="27" s="1"/>
  <c r="C20" i="27"/>
  <c r="D20" i="27"/>
  <c r="A21" i="27"/>
  <c r="B21" i="27" s="1"/>
  <c r="C21" i="27"/>
  <c r="D21" i="27"/>
  <c r="A22" i="27"/>
  <c r="B22" i="27" s="1"/>
  <c r="C22" i="27"/>
  <c r="D22" i="27"/>
  <c r="A23" i="27"/>
  <c r="B23" i="27" s="1"/>
  <c r="C23" i="27"/>
  <c r="D23" i="27"/>
  <c r="A24" i="27"/>
  <c r="B24" i="27" s="1"/>
  <c r="C24" i="27"/>
  <c r="D24" i="27"/>
  <c r="A25" i="27"/>
  <c r="B25" i="27" s="1"/>
  <c r="C25" i="27"/>
  <c r="D25" i="27"/>
  <c r="A26" i="27"/>
  <c r="B26" i="27" s="1"/>
  <c r="C26" i="27"/>
  <c r="D26" i="27"/>
  <c r="A27" i="27"/>
  <c r="B27" i="27" s="1"/>
  <c r="C27" i="27"/>
  <c r="D27" i="27"/>
  <c r="A28" i="27"/>
  <c r="B28" i="27" s="1"/>
  <c r="C28" i="27"/>
  <c r="D28" i="27"/>
  <c r="A29" i="27"/>
  <c r="B29" i="27" s="1"/>
  <c r="C29" i="27"/>
  <c r="D29" i="27"/>
  <c r="A31" i="27"/>
  <c r="B31" i="27" s="1"/>
  <c r="C31" i="27"/>
  <c r="D31" i="27"/>
  <c r="A32" i="27"/>
  <c r="B32" i="27" s="1"/>
  <c r="C32" i="27"/>
  <c r="D32" i="27"/>
  <c r="A34" i="27"/>
  <c r="B34" i="27" s="1"/>
  <c r="C34" i="27"/>
  <c r="D34" i="27"/>
  <c r="A35" i="27"/>
  <c r="B35" i="27" s="1"/>
  <c r="C35" i="27"/>
  <c r="D35" i="27"/>
  <c r="A36" i="27"/>
  <c r="B36" i="27" s="1"/>
  <c r="C36" i="27"/>
  <c r="D36" i="27"/>
  <c r="A37" i="27"/>
  <c r="B37" i="27" s="1"/>
  <c r="C37" i="27"/>
  <c r="D37" i="27"/>
  <c r="A38" i="27"/>
  <c r="B38" i="27" s="1"/>
  <c r="C38" i="27"/>
  <c r="D38" i="27"/>
  <c r="A41" i="27"/>
  <c r="B41" i="27" s="1"/>
  <c r="C41" i="27"/>
  <c r="D41" i="27"/>
  <c r="A42" i="27"/>
  <c r="B42" i="27" s="1"/>
  <c r="C42" i="27"/>
  <c r="D42" i="27"/>
  <c r="A43" i="27"/>
  <c r="B43" i="27" s="1"/>
  <c r="C43" i="27"/>
  <c r="D43" i="27"/>
  <c r="A44" i="27"/>
  <c r="B44" i="27" s="1"/>
  <c r="C44" i="27"/>
  <c r="D44" i="27"/>
  <c r="A45" i="27"/>
  <c r="B45" i="27" s="1"/>
  <c r="C45" i="27"/>
  <c r="D45" i="27"/>
  <c r="A50" i="27"/>
  <c r="B50" i="27" s="1"/>
  <c r="C50" i="27"/>
  <c r="D50" i="27"/>
  <c r="A51" i="27"/>
  <c r="B51" i="27" s="1"/>
  <c r="C51" i="27"/>
  <c r="D51" i="27"/>
  <c r="A52" i="27"/>
  <c r="B52" i="27" s="1"/>
  <c r="C52" i="27"/>
  <c r="D52" i="27"/>
  <c r="A53" i="27"/>
  <c r="B53" i="27" s="1"/>
  <c r="C53" i="27"/>
  <c r="D53" i="27"/>
  <c r="A54" i="27"/>
  <c r="B54" i="27" s="1"/>
  <c r="C54" i="27"/>
  <c r="D54" i="27"/>
  <c r="A55" i="27"/>
  <c r="B55" i="27" s="1"/>
  <c r="C55" i="27"/>
  <c r="D55" i="27"/>
  <c r="A59" i="27"/>
  <c r="B59" i="27" s="1"/>
  <c r="C59" i="27"/>
  <c r="D59" i="27"/>
  <c r="A60" i="27"/>
  <c r="B60" i="27" s="1"/>
  <c r="C60" i="27"/>
  <c r="D60" i="27"/>
  <c r="A61" i="27"/>
  <c r="B61" i="27" s="1"/>
  <c r="C61" i="27"/>
  <c r="D61" i="27"/>
  <c r="A62" i="27"/>
  <c r="B62" i="27" s="1"/>
  <c r="C62" i="27"/>
  <c r="D62" i="27"/>
  <c r="A63" i="27"/>
  <c r="B63" i="27" s="1"/>
  <c r="C63" i="27"/>
  <c r="D63" i="27"/>
  <c r="A64" i="27"/>
  <c r="B64" i="27" s="1"/>
  <c r="C64" i="27"/>
  <c r="D64" i="27"/>
  <c r="A68" i="27"/>
  <c r="B68" i="27" s="1"/>
  <c r="C68" i="27"/>
  <c r="D68" i="27"/>
  <c r="A69" i="27"/>
  <c r="B69" i="27" s="1"/>
  <c r="C69" i="27"/>
  <c r="D69" i="27"/>
  <c r="A71" i="27"/>
  <c r="B71" i="27" s="1"/>
  <c r="C71" i="27"/>
  <c r="D71" i="27"/>
  <c r="A72" i="27"/>
  <c r="B72" i="27" s="1"/>
  <c r="C72" i="27"/>
  <c r="D72" i="27"/>
  <c r="A73" i="27"/>
  <c r="B73" i="27" s="1"/>
  <c r="C73" i="27"/>
  <c r="D73" i="27"/>
  <c r="A77" i="27"/>
  <c r="B77" i="27" s="1"/>
  <c r="C77" i="27"/>
  <c r="D77" i="27"/>
  <c r="A78" i="27"/>
  <c r="B78" i="27" s="1"/>
  <c r="C78" i="27"/>
  <c r="D78" i="27"/>
  <c r="A79" i="27"/>
  <c r="B79" i="27" s="1"/>
  <c r="C79" i="27"/>
  <c r="D79" i="27"/>
  <c r="A80" i="27"/>
  <c r="B80" i="27" s="1"/>
  <c r="C80" i="27"/>
  <c r="D80" i="27"/>
  <c r="A86" i="27"/>
  <c r="B86" i="27" s="1"/>
  <c r="C86" i="27"/>
  <c r="D86" i="27"/>
  <c r="A87" i="27"/>
  <c r="B87" i="27" s="1"/>
  <c r="C87" i="27"/>
  <c r="D87" i="27"/>
  <c r="A88" i="27"/>
  <c r="B88" i="27" s="1"/>
  <c r="C88" i="27"/>
  <c r="D88" i="27"/>
  <c r="A89" i="27"/>
  <c r="B89" i="27" s="1"/>
  <c r="C89" i="27"/>
  <c r="D89" i="27"/>
  <c r="A90" i="27"/>
  <c r="C90" i="27"/>
  <c r="D90" i="27"/>
  <c r="A91" i="27"/>
  <c r="B91" i="27" s="1"/>
  <c r="C91" i="27"/>
  <c r="D91" i="27"/>
  <c r="A95" i="27"/>
  <c r="B95" i="27" s="1"/>
  <c r="C95" i="27"/>
  <c r="D95" i="27"/>
  <c r="A96" i="27"/>
  <c r="B96" i="27" s="1"/>
  <c r="C96" i="27"/>
  <c r="D96" i="27"/>
  <c r="A97" i="27"/>
  <c r="B97" i="27" s="1"/>
  <c r="C97" i="27"/>
  <c r="D97" i="27"/>
  <c r="A98" i="27"/>
  <c r="B98" i="27" s="1"/>
  <c r="C98" i="27"/>
  <c r="D98" i="27"/>
  <c r="A99" i="27"/>
  <c r="B99" i="27" s="1"/>
  <c r="C99" i="27"/>
  <c r="D99" i="27"/>
  <c r="A100" i="27"/>
  <c r="B100" i="27" s="1"/>
  <c r="C100" i="27"/>
  <c r="D100" i="27"/>
  <c r="A1" i="26"/>
  <c r="A2" i="26"/>
  <c r="A3" i="26"/>
  <c r="A4" i="26"/>
  <c r="B4" i="26" s="1"/>
  <c r="A5" i="26"/>
  <c r="B5" i="26" s="1"/>
  <c r="A6" i="26"/>
  <c r="B6" i="26" s="1"/>
  <c r="A7" i="26"/>
  <c r="B7" i="26" s="1"/>
  <c r="A8" i="26"/>
  <c r="B8" i="26" s="1"/>
  <c r="A9" i="26"/>
  <c r="B9" i="26" s="1"/>
  <c r="A10" i="26"/>
  <c r="B10" i="26" s="1"/>
  <c r="A11" i="26"/>
  <c r="B11" i="26" s="1"/>
  <c r="A12" i="26"/>
  <c r="B12" i="26" s="1"/>
  <c r="A13" i="26"/>
  <c r="B13" i="26" s="1"/>
  <c r="A14" i="26"/>
  <c r="B14" i="26" s="1"/>
  <c r="A15" i="26"/>
  <c r="B15" i="26" s="1"/>
  <c r="A16" i="26"/>
  <c r="B16" i="26" s="1"/>
  <c r="A18" i="26"/>
  <c r="B18" i="26" s="1"/>
  <c r="A19" i="26"/>
  <c r="B19" i="26" s="1"/>
  <c r="A20" i="26"/>
  <c r="B20" i="26" s="1"/>
  <c r="A21" i="26"/>
  <c r="B21" i="26" s="1"/>
  <c r="A22" i="26"/>
  <c r="B22" i="26" s="1"/>
  <c r="A23" i="26"/>
  <c r="B23" i="26" s="1"/>
  <c r="A24" i="26"/>
  <c r="B24" i="26" s="1"/>
  <c r="A25" i="26"/>
  <c r="B25" i="26" s="1"/>
  <c r="A26" i="26"/>
  <c r="B26" i="26" s="1"/>
  <c r="A27" i="26"/>
  <c r="B27" i="26" s="1"/>
  <c r="A28" i="26"/>
  <c r="B28" i="26" s="1"/>
  <c r="A29" i="26"/>
  <c r="B29" i="26" s="1"/>
  <c r="A31" i="26"/>
  <c r="B31" i="26" s="1"/>
  <c r="A32" i="26"/>
  <c r="B32" i="26" s="1"/>
  <c r="A33" i="26"/>
  <c r="B33" i="26" s="1"/>
  <c r="A34" i="26"/>
  <c r="B34" i="26" s="1"/>
  <c r="A35" i="26"/>
  <c r="B35" i="26" s="1"/>
  <c r="A36" i="26"/>
  <c r="B36" i="26" s="1"/>
  <c r="A37" i="26"/>
  <c r="B37" i="26" s="1"/>
  <c r="A38" i="26"/>
  <c r="B38" i="26" s="1"/>
  <c r="A42" i="26"/>
  <c r="B42" i="26" s="1"/>
  <c r="A43" i="26"/>
  <c r="B43" i="26" s="1"/>
  <c r="A44" i="26"/>
  <c r="B44" i="26" s="1"/>
  <c r="A46" i="26"/>
  <c r="B46" i="26" s="1"/>
  <c r="A50" i="26"/>
  <c r="B50" i="26" s="1"/>
  <c r="A51" i="26"/>
  <c r="B51" i="26" s="1"/>
  <c r="A52" i="26"/>
  <c r="B52" i="26" s="1"/>
  <c r="A53" i="26"/>
  <c r="B53" i="26" s="1"/>
  <c r="A54" i="26"/>
  <c r="B54" i="26" s="1"/>
  <c r="A55" i="26"/>
  <c r="B55" i="26" s="1"/>
  <c r="A56" i="26"/>
  <c r="B56" i="26" s="1"/>
  <c r="A60" i="26"/>
  <c r="B60" i="26" s="1"/>
  <c r="A61" i="26"/>
  <c r="B61" i="26" s="1"/>
  <c r="A62" i="26"/>
  <c r="B62" i="26" s="1"/>
  <c r="A63" i="26"/>
  <c r="B63" i="26" s="1"/>
  <c r="A64" i="26"/>
  <c r="B64" i="26" s="1"/>
  <c r="A65" i="26"/>
  <c r="B65" i="26" s="1"/>
  <c r="A69" i="26"/>
  <c r="B69" i="26" s="1"/>
  <c r="A70" i="26"/>
  <c r="B70" i="26" s="1"/>
  <c r="A71" i="26"/>
  <c r="B71" i="26" s="1"/>
  <c r="A72" i="26"/>
  <c r="B72" i="26" s="1"/>
  <c r="A73" i="26"/>
  <c r="B73" i="26" s="1"/>
  <c r="A74" i="26"/>
  <c r="B74" i="26" s="1"/>
  <c r="A78" i="26"/>
  <c r="B78" i="26" s="1"/>
  <c r="A79" i="26"/>
  <c r="B79" i="26" s="1"/>
  <c r="A80" i="26"/>
  <c r="B80" i="26" s="1"/>
  <c r="A87" i="26"/>
  <c r="B87" i="26" s="1"/>
  <c r="A88" i="26"/>
  <c r="B88" i="26" s="1"/>
  <c r="A89" i="26"/>
  <c r="B89" i="26" s="1"/>
  <c r="A90" i="26"/>
  <c r="B90" i="26" s="1"/>
  <c r="A91" i="26"/>
  <c r="B91" i="26" s="1"/>
  <c r="A92" i="26"/>
  <c r="B92" i="26" s="1"/>
  <c r="A96" i="26"/>
  <c r="B96" i="26" s="1"/>
  <c r="A97" i="26"/>
  <c r="B97" i="26" s="1"/>
  <c r="A98" i="26"/>
  <c r="B98" i="26" s="1"/>
  <c r="A99" i="26"/>
  <c r="B99" i="26" s="1"/>
  <c r="A100" i="26"/>
  <c r="B100" i="26" s="1"/>
  <c r="A101" i="26"/>
  <c r="B101" i="26" s="1"/>
  <c r="A107" i="26"/>
  <c r="B107" i="26" s="1"/>
  <c r="A108" i="26"/>
  <c r="B108" i="26" s="1"/>
  <c r="D2" i="26"/>
  <c r="E2" i="26"/>
  <c r="H2" i="26"/>
  <c r="I2" i="26"/>
  <c r="D3" i="26"/>
  <c r="E3" i="26"/>
  <c r="H3" i="26"/>
  <c r="I3" i="26"/>
  <c r="C4" i="26"/>
  <c r="D4" i="26"/>
  <c r="C5" i="26"/>
  <c r="D5" i="26"/>
  <c r="C6" i="26"/>
  <c r="D6" i="26"/>
  <c r="C7" i="26"/>
  <c r="D7" i="26"/>
  <c r="C8" i="26"/>
  <c r="D8" i="26"/>
  <c r="C9" i="26"/>
  <c r="D9" i="26"/>
  <c r="C10" i="26"/>
  <c r="D10" i="26"/>
  <c r="C11" i="26"/>
  <c r="D11" i="26"/>
  <c r="C12" i="26"/>
  <c r="D12" i="26"/>
  <c r="C13" i="26"/>
  <c r="D13" i="26"/>
  <c r="C14" i="26"/>
  <c r="D14" i="26"/>
  <c r="C15" i="26"/>
  <c r="D15" i="26"/>
  <c r="C16" i="26"/>
  <c r="D16" i="26"/>
  <c r="C18" i="26"/>
  <c r="D18" i="26"/>
  <c r="C19" i="26"/>
  <c r="D19" i="26"/>
  <c r="C20" i="26"/>
  <c r="D20" i="26"/>
  <c r="C21" i="26"/>
  <c r="D21" i="26"/>
  <c r="C22" i="26"/>
  <c r="D22" i="26"/>
  <c r="C23" i="26"/>
  <c r="D23" i="26"/>
  <c r="C24" i="26"/>
  <c r="D24" i="26"/>
  <c r="C25" i="26"/>
  <c r="D25" i="26"/>
  <c r="C26" i="26"/>
  <c r="D26" i="26"/>
  <c r="C27" i="26"/>
  <c r="D27" i="26"/>
  <c r="C28" i="26"/>
  <c r="D28" i="26"/>
  <c r="C29" i="26"/>
  <c r="D29" i="26"/>
  <c r="C31" i="26"/>
  <c r="D31" i="26"/>
  <c r="C32" i="26"/>
  <c r="D32" i="26"/>
  <c r="C33" i="26"/>
  <c r="D33" i="26"/>
  <c r="C34" i="26"/>
  <c r="D34" i="26"/>
  <c r="C35" i="26"/>
  <c r="D35" i="26"/>
  <c r="C36" i="26"/>
  <c r="D36" i="26"/>
  <c r="C37" i="26"/>
  <c r="D37" i="26"/>
  <c r="C38" i="26"/>
  <c r="D38" i="26"/>
  <c r="C42" i="26"/>
  <c r="D42" i="26"/>
  <c r="C43" i="26"/>
  <c r="D43" i="26"/>
  <c r="C44" i="26"/>
  <c r="D44" i="26"/>
  <c r="C46" i="26"/>
  <c r="D46" i="26"/>
  <c r="C50" i="26"/>
  <c r="D50" i="26"/>
  <c r="F50" i="26" s="1"/>
  <c r="E50" i="26"/>
  <c r="H50" i="26"/>
  <c r="I50" i="26"/>
  <c r="C51" i="26"/>
  <c r="D51" i="26"/>
  <c r="C52" i="26"/>
  <c r="D52" i="26"/>
  <c r="C53" i="26"/>
  <c r="D53" i="26"/>
  <c r="C54" i="26"/>
  <c r="D54" i="26"/>
  <c r="C55" i="26"/>
  <c r="D55" i="26"/>
  <c r="C56" i="26"/>
  <c r="D56" i="26"/>
  <c r="C60" i="26"/>
  <c r="D60" i="26"/>
  <c r="C61" i="26"/>
  <c r="D61" i="26"/>
  <c r="C62" i="26"/>
  <c r="D62" i="26"/>
  <c r="C63" i="26"/>
  <c r="D63" i="26"/>
  <c r="C64" i="26"/>
  <c r="D64" i="26"/>
  <c r="C65" i="26"/>
  <c r="D65" i="26"/>
  <c r="C69" i="26"/>
  <c r="D69" i="26"/>
  <c r="C70" i="26"/>
  <c r="D70" i="26"/>
  <c r="C71" i="26"/>
  <c r="D71" i="26"/>
  <c r="C72" i="26"/>
  <c r="D72" i="26"/>
  <c r="C73" i="26"/>
  <c r="D73" i="26"/>
  <c r="C74" i="26"/>
  <c r="D74" i="26"/>
  <c r="C78" i="26"/>
  <c r="D78" i="26"/>
  <c r="C79" i="26"/>
  <c r="D79" i="26"/>
  <c r="C80" i="26"/>
  <c r="D80" i="26"/>
  <c r="C87" i="26"/>
  <c r="D87" i="26"/>
  <c r="C88" i="26"/>
  <c r="D88" i="26"/>
  <c r="C89" i="26"/>
  <c r="D89" i="26"/>
  <c r="C90" i="26"/>
  <c r="D90" i="26"/>
  <c r="C91" i="26"/>
  <c r="D91" i="26"/>
  <c r="C92" i="26"/>
  <c r="D92" i="26"/>
  <c r="C96" i="26"/>
  <c r="D96" i="26"/>
  <c r="C97" i="26"/>
  <c r="D97" i="26"/>
  <c r="C98" i="26"/>
  <c r="D98" i="26"/>
  <c r="C99" i="26"/>
  <c r="D99" i="26"/>
  <c r="C100" i="26"/>
  <c r="D100" i="26"/>
  <c r="C101" i="26"/>
  <c r="D101" i="26"/>
  <c r="C107" i="26"/>
  <c r="D107" i="26"/>
  <c r="C108" i="26"/>
  <c r="D108" i="26"/>
  <c r="B107" i="25"/>
  <c r="B96" i="25"/>
  <c r="B94" i="25"/>
  <c r="B85" i="25"/>
  <c r="B79" i="25"/>
  <c r="B69" i="25"/>
  <c r="B65" i="25"/>
  <c r="B59" i="25"/>
  <c r="B54" i="25"/>
  <c r="B46" i="25"/>
  <c r="B44" i="25"/>
  <c r="B37" i="25"/>
  <c r="B35" i="25"/>
  <c r="B28" i="25"/>
  <c r="B26" i="25"/>
  <c r="B18" i="25"/>
  <c r="B16" i="25"/>
  <c r="B8" i="25"/>
  <c r="B6" i="25"/>
  <c r="A1" i="25"/>
  <c r="A2" i="25"/>
  <c r="D2" i="25"/>
  <c r="E2" i="25"/>
  <c r="G2" i="25"/>
  <c r="H2" i="25"/>
  <c r="A3" i="25"/>
  <c r="D3" i="25"/>
  <c r="E3" i="25"/>
  <c r="G3" i="25"/>
  <c r="H3" i="25"/>
  <c r="A4" i="25"/>
  <c r="B4" i="25" s="1"/>
  <c r="C4" i="25"/>
  <c r="D4" i="25"/>
  <c r="A5" i="25"/>
  <c r="B5" i="25" s="1"/>
  <c r="C5" i="25"/>
  <c r="D5" i="25"/>
  <c r="A6" i="25"/>
  <c r="C6" i="25"/>
  <c r="D6" i="25"/>
  <c r="A7" i="25"/>
  <c r="B7" i="25" s="1"/>
  <c r="C7" i="25"/>
  <c r="D7" i="25"/>
  <c r="A8" i="25"/>
  <c r="C8" i="25"/>
  <c r="D8" i="25"/>
  <c r="A9" i="25"/>
  <c r="B9" i="25" s="1"/>
  <c r="C9" i="25"/>
  <c r="D9" i="25"/>
  <c r="A10" i="25"/>
  <c r="B10" i="25" s="1"/>
  <c r="C10" i="25"/>
  <c r="D10" i="25"/>
  <c r="A13" i="25"/>
  <c r="B13" i="25" s="1"/>
  <c r="C13" i="25"/>
  <c r="D13" i="25"/>
  <c r="A14" i="25"/>
  <c r="B14" i="25" s="1"/>
  <c r="C14" i="25"/>
  <c r="D14" i="25"/>
  <c r="A15" i="25"/>
  <c r="B15" i="25" s="1"/>
  <c r="C15" i="25"/>
  <c r="D15" i="25"/>
  <c r="A16" i="25"/>
  <c r="C16" i="25"/>
  <c r="D16" i="25"/>
  <c r="A17" i="25"/>
  <c r="B17" i="25" s="1"/>
  <c r="C17" i="25"/>
  <c r="D17" i="25"/>
  <c r="A18" i="25"/>
  <c r="C18" i="25"/>
  <c r="D18" i="25"/>
  <c r="A19" i="25"/>
  <c r="B19" i="25" s="1"/>
  <c r="C19" i="25"/>
  <c r="D19" i="25"/>
  <c r="A22" i="25"/>
  <c r="B22" i="25" s="1"/>
  <c r="C22" i="25"/>
  <c r="D22" i="25"/>
  <c r="A23" i="25"/>
  <c r="B23" i="25" s="1"/>
  <c r="C23" i="25"/>
  <c r="D23" i="25"/>
  <c r="A24" i="25"/>
  <c r="B24" i="25" s="1"/>
  <c r="C24" i="25"/>
  <c r="D24" i="25"/>
  <c r="A25" i="25"/>
  <c r="B25" i="25" s="1"/>
  <c r="C25" i="25"/>
  <c r="D25" i="25"/>
  <c r="A26" i="25"/>
  <c r="C26" i="25"/>
  <c r="D26" i="25"/>
  <c r="A27" i="25"/>
  <c r="B27" i="25" s="1"/>
  <c r="C27" i="25"/>
  <c r="D27" i="25"/>
  <c r="A28" i="25"/>
  <c r="C28" i="25"/>
  <c r="D28" i="25"/>
  <c r="A29" i="25"/>
  <c r="B29" i="25" s="1"/>
  <c r="C29" i="25"/>
  <c r="D29" i="25"/>
  <c r="A31" i="25"/>
  <c r="B31" i="25" s="1"/>
  <c r="C31" i="25"/>
  <c r="D31" i="25"/>
  <c r="A32" i="25"/>
  <c r="B32" i="25" s="1"/>
  <c r="C32" i="25"/>
  <c r="D32" i="25"/>
  <c r="A33" i="25"/>
  <c r="B33" i="25" s="1"/>
  <c r="C33" i="25"/>
  <c r="D33" i="25"/>
  <c r="A34" i="25"/>
  <c r="B34" i="25" s="1"/>
  <c r="C34" i="25"/>
  <c r="D34" i="25"/>
  <c r="A35" i="25"/>
  <c r="C35" i="25"/>
  <c r="D35" i="25"/>
  <c r="A36" i="25"/>
  <c r="B36" i="25" s="1"/>
  <c r="C36" i="25"/>
  <c r="D36" i="25"/>
  <c r="A37" i="25"/>
  <c r="C37" i="25"/>
  <c r="D37" i="25"/>
  <c r="A38" i="25"/>
  <c r="B38" i="25" s="1"/>
  <c r="C38" i="25"/>
  <c r="D38" i="25"/>
  <c r="A40" i="25"/>
  <c r="B40" i="25" s="1"/>
  <c r="C40" i="25"/>
  <c r="D40" i="25"/>
  <c r="A41" i="25"/>
  <c r="B41" i="25" s="1"/>
  <c r="C41" i="25"/>
  <c r="D41" i="25"/>
  <c r="A42" i="25"/>
  <c r="B42" i="25" s="1"/>
  <c r="C42" i="25"/>
  <c r="D42" i="25"/>
  <c r="A43" i="25"/>
  <c r="B43" i="25" s="1"/>
  <c r="C43" i="25"/>
  <c r="D43" i="25"/>
  <c r="A44" i="25"/>
  <c r="C44" i="25"/>
  <c r="D44" i="25"/>
  <c r="A45" i="25"/>
  <c r="B45" i="25" s="1"/>
  <c r="C45" i="25"/>
  <c r="D45" i="25"/>
  <c r="A46" i="25"/>
  <c r="C46" i="25"/>
  <c r="D46" i="25"/>
  <c r="A49" i="25"/>
  <c r="B49" i="25" s="1"/>
  <c r="C49" i="25"/>
  <c r="D49" i="25"/>
  <c r="A50" i="25"/>
  <c r="B50" i="25" s="1"/>
  <c r="C50" i="25"/>
  <c r="D50" i="25"/>
  <c r="A51" i="25"/>
  <c r="B51" i="25" s="1"/>
  <c r="C51" i="25"/>
  <c r="D51" i="25"/>
  <c r="A52" i="25"/>
  <c r="B52" i="25" s="1"/>
  <c r="C52" i="25"/>
  <c r="D52" i="25"/>
  <c r="A53" i="25"/>
  <c r="B53" i="25" s="1"/>
  <c r="C53" i="25"/>
  <c r="D53" i="25"/>
  <c r="A54" i="25"/>
  <c r="C54" i="25"/>
  <c r="D54" i="25"/>
  <c r="A58" i="25"/>
  <c r="B58" i="25" s="1"/>
  <c r="C58" i="25"/>
  <c r="D58" i="25"/>
  <c r="A59" i="25"/>
  <c r="C59" i="25"/>
  <c r="D59" i="25"/>
  <c r="A60" i="25"/>
  <c r="B60" i="25" s="1"/>
  <c r="C60" i="25"/>
  <c r="D60" i="25"/>
  <c r="A61" i="25"/>
  <c r="B61" i="25" s="1"/>
  <c r="C61" i="25"/>
  <c r="D61" i="25"/>
  <c r="A62" i="25"/>
  <c r="B62" i="25" s="1"/>
  <c r="C62" i="25"/>
  <c r="D62" i="25"/>
  <c r="A63" i="25"/>
  <c r="B63" i="25" s="1"/>
  <c r="C63" i="25"/>
  <c r="D63" i="25"/>
  <c r="A64" i="25"/>
  <c r="B64" i="25" s="1"/>
  <c r="C64" i="25"/>
  <c r="D64" i="25"/>
  <c r="A65" i="25"/>
  <c r="C65" i="25"/>
  <c r="D65" i="25"/>
  <c r="A67" i="25"/>
  <c r="B67" i="25" s="1"/>
  <c r="C67" i="25"/>
  <c r="D67" i="25"/>
  <c r="A69" i="25"/>
  <c r="C69" i="25"/>
  <c r="D69" i="25"/>
  <c r="A70" i="25"/>
  <c r="B70" i="25" s="1"/>
  <c r="C70" i="25"/>
  <c r="D70" i="25"/>
  <c r="A71" i="25"/>
  <c r="B71" i="25" s="1"/>
  <c r="C71" i="25"/>
  <c r="D71" i="25"/>
  <c r="A76" i="25"/>
  <c r="B76" i="25" s="1"/>
  <c r="C76" i="25"/>
  <c r="D76" i="25"/>
  <c r="A77" i="25"/>
  <c r="B77" i="25" s="1"/>
  <c r="C77" i="25"/>
  <c r="D77" i="25"/>
  <c r="A78" i="25"/>
  <c r="B78" i="25" s="1"/>
  <c r="C78" i="25"/>
  <c r="D78" i="25"/>
  <c r="A79" i="25"/>
  <c r="C79" i="25"/>
  <c r="D79" i="25"/>
  <c r="A80" i="25"/>
  <c r="B80" i="25" s="1"/>
  <c r="C80" i="25"/>
  <c r="D80" i="25"/>
  <c r="A85" i="25"/>
  <c r="C85" i="25"/>
  <c r="D85" i="25"/>
  <c r="A86" i="25"/>
  <c r="B86" i="25" s="1"/>
  <c r="C86" i="25"/>
  <c r="D86" i="25"/>
  <c r="A87" i="25"/>
  <c r="B87" i="25" s="1"/>
  <c r="C87" i="25"/>
  <c r="D87" i="25"/>
  <c r="A88" i="25"/>
  <c r="B88" i="25" s="1"/>
  <c r="C88" i="25"/>
  <c r="D88" i="25"/>
  <c r="A89" i="25"/>
  <c r="B89" i="25" s="1"/>
  <c r="C89" i="25"/>
  <c r="D89" i="25"/>
  <c r="A90" i="25"/>
  <c r="B90" i="25" s="1"/>
  <c r="C90" i="25"/>
  <c r="D90" i="25"/>
  <c r="A94" i="25"/>
  <c r="C94" i="25"/>
  <c r="D94" i="25"/>
  <c r="A95" i="25"/>
  <c r="B95" i="25" s="1"/>
  <c r="C95" i="25"/>
  <c r="D95" i="25"/>
  <c r="A96" i="25"/>
  <c r="C96" i="25"/>
  <c r="D96" i="25"/>
  <c r="A97" i="25"/>
  <c r="B97" i="25" s="1"/>
  <c r="C97" i="25"/>
  <c r="D97" i="25"/>
  <c r="A98" i="25"/>
  <c r="B98" i="25" s="1"/>
  <c r="C98" i="25"/>
  <c r="D98" i="25"/>
  <c r="A103" i="25"/>
  <c r="B103" i="25" s="1"/>
  <c r="C103" i="25"/>
  <c r="D103" i="25"/>
  <c r="A105" i="25"/>
  <c r="B105" i="25" s="1"/>
  <c r="C105" i="25"/>
  <c r="D105" i="25"/>
  <c r="A106" i="25"/>
  <c r="B106" i="25" s="1"/>
  <c r="C106" i="25"/>
  <c r="D106" i="25"/>
  <c r="A107" i="25"/>
  <c r="C107" i="25"/>
  <c r="D107" i="25"/>
  <c r="G80" i="1"/>
  <c r="A1" i="24"/>
  <c r="A2" i="24"/>
  <c r="D2" i="24"/>
  <c r="E2" i="24"/>
  <c r="H2" i="24"/>
  <c r="I2" i="24"/>
  <c r="A3" i="24"/>
  <c r="D3" i="24"/>
  <c r="E3" i="24"/>
  <c r="H3" i="24"/>
  <c r="I3" i="24"/>
  <c r="A4" i="24"/>
  <c r="B4" i="24" s="1"/>
  <c r="C4" i="24"/>
  <c r="D4" i="24"/>
  <c r="A5" i="24"/>
  <c r="B5" i="24" s="1"/>
  <c r="C5" i="24"/>
  <c r="D5" i="24"/>
  <c r="A6" i="24"/>
  <c r="B6" i="24" s="1"/>
  <c r="C6" i="24"/>
  <c r="D6" i="24"/>
  <c r="A7" i="24"/>
  <c r="B7" i="24" s="1"/>
  <c r="C7" i="24"/>
  <c r="D7" i="24"/>
  <c r="A8" i="24"/>
  <c r="B8" i="24" s="1"/>
  <c r="C8" i="24"/>
  <c r="D8" i="24"/>
  <c r="A9" i="24"/>
  <c r="B9" i="24" s="1"/>
  <c r="C9" i="24"/>
  <c r="D9" i="24"/>
  <c r="A10" i="24"/>
  <c r="B10" i="24" s="1"/>
  <c r="C10" i="24"/>
  <c r="D10" i="24"/>
  <c r="A13" i="24"/>
  <c r="B13" i="24" s="1"/>
  <c r="C13" i="24"/>
  <c r="D13" i="24"/>
  <c r="A14" i="24"/>
  <c r="B14" i="24" s="1"/>
  <c r="C14" i="24"/>
  <c r="D14" i="24"/>
  <c r="A15" i="24"/>
  <c r="B15" i="24" s="1"/>
  <c r="C15" i="24"/>
  <c r="D15" i="24"/>
  <c r="A16" i="24"/>
  <c r="B16" i="24" s="1"/>
  <c r="C16" i="24"/>
  <c r="D16" i="24"/>
  <c r="A17" i="24"/>
  <c r="B17" i="24" s="1"/>
  <c r="C17" i="24"/>
  <c r="D17" i="24"/>
  <c r="A18" i="24"/>
  <c r="B18" i="24" s="1"/>
  <c r="C18" i="24"/>
  <c r="D18" i="24"/>
  <c r="A19" i="24"/>
  <c r="B19" i="24" s="1"/>
  <c r="C19" i="24"/>
  <c r="D19" i="24"/>
  <c r="A22" i="24"/>
  <c r="B22" i="24" s="1"/>
  <c r="C22" i="24"/>
  <c r="D22" i="24"/>
  <c r="A23" i="24"/>
  <c r="B23" i="24" s="1"/>
  <c r="C23" i="24"/>
  <c r="D23" i="24"/>
  <c r="A24" i="24"/>
  <c r="B24" i="24" s="1"/>
  <c r="C24" i="24"/>
  <c r="D24" i="24"/>
  <c r="A25" i="24"/>
  <c r="B25" i="24" s="1"/>
  <c r="C25" i="24"/>
  <c r="D25" i="24"/>
  <c r="A26" i="24"/>
  <c r="B26" i="24" s="1"/>
  <c r="C26" i="24"/>
  <c r="D26" i="24"/>
  <c r="A27" i="24"/>
  <c r="B27" i="24" s="1"/>
  <c r="C27" i="24"/>
  <c r="D27" i="24"/>
  <c r="A28" i="24"/>
  <c r="B28" i="24" s="1"/>
  <c r="C28" i="24"/>
  <c r="D28" i="24"/>
  <c r="A29" i="24"/>
  <c r="B29" i="24" s="1"/>
  <c r="C29" i="24"/>
  <c r="D29" i="24"/>
  <c r="A31" i="24"/>
  <c r="B31" i="24" s="1"/>
  <c r="C31" i="24"/>
  <c r="D31" i="24"/>
  <c r="A32" i="24"/>
  <c r="B32" i="24" s="1"/>
  <c r="C32" i="24"/>
  <c r="D32" i="24"/>
  <c r="A33" i="24"/>
  <c r="B33" i="24" s="1"/>
  <c r="C33" i="24"/>
  <c r="D33" i="24"/>
  <c r="A34" i="24"/>
  <c r="B34" i="24" s="1"/>
  <c r="C34" i="24"/>
  <c r="D34" i="24"/>
  <c r="A35" i="24"/>
  <c r="B35" i="24" s="1"/>
  <c r="C35" i="24"/>
  <c r="D35" i="24"/>
  <c r="A36" i="24"/>
  <c r="B36" i="24" s="1"/>
  <c r="C36" i="24"/>
  <c r="D36" i="24"/>
  <c r="A37" i="24"/>
  <c r="B37" i="24" s="1"/>
  <c r="C37" i="24"/>
  <c r="D37" i="24"/>
  <c r="A38" i="24"/>
  <c r="B38" i="24" s="1"/>
  <c r="C38" i="24"/>
  <c r="D38" i="24"/>
  <c r="A40" i="24"/>
  <c r="B40" i="24" s="1"/>
  <c r="C40" i="24"/>
  <c r="D40" i="24"/>
  <c r="A41" i="24"/>
  <c r="B41" i="24" s="1"/>
  <c r="C41" i="24"/>
  <c r="D41" i="24"/>
  <c r="A42" i="24"/>
  <c r="B42" i="24" s="1"/>
  <c r="C42" i="24"/>
  <c r="D42" i="24"/>
  <c r="A43" i="24"/>
  <c r="B43" i="24" s="1"/>
  <c r="C43" i="24"/>
  <c r="D43" i="24"/>
  <c r="A44" i="24"/>
  <c r="B44" i="24" s="1"/>
  <c r="C44" i="24"/>
  <c r="D44" i="24"/>
  <c r="A45" i="24"/>
  <c r="B45" i="24" s="1"/>
  <c r="C45" i="24"/>
  <c r="D45" i="24"/>
  <c r="A46" i="24"/>
  <c r="B46" i="24" s="1"/>
  <c r="C46" i="24"/>
  <c r="D46" i="24"/>
  <c r="A47" i="24"/>
  <c r="B47" i="24" s="1"/>
  <c r="C47" i="24"/>
  <c r="D47" i="24"/>
  <c r="F47" i="24" s="1"/>
  <c r="E47" i="24"/>
  <c r="H47" i="24"/>
  <c r="I47" i="24"/>
  <c r="A49" i="24"/>
  <c r="B49" i="24" s="1"/>
  <c r="C49" i="24"/>
  <c r="D49" i="24"/>
  <c r="A50" i="24"/>
  <c r="B50" i="24" s="1"/>
  <c r="C50" i="24"/>
  <c r="D50" i="24"/>
  <c r="A51" i="24"/>
  <c r="B51" i="24" s="1"/>
  <c r="C51" i="24"/>
  <c r="D51" i="24"/>
  <c r="A52" i="24"/>
  <c r="B52" i="24" s="1"/>
  <c r="C52" i="24"/>
  <c r="D52" i="24"/>
  <c r="A53" i="24"/>
  <c r="B53" i="24" s="1"/>
  <c r="C53" i="24"/>
  <c r="D53" i="24"/>
  <c r="A54" i="24"/>
  <c r="B54" i="24" s="1"/>
  <c r="C54" i="24"/>
  <c r="D54" i="24"/>
  <c r="A55" i="24"/>
  <c r="B55" i="24" s="1"/>
  <c r="C55" i="24"/>
  <c r="D55" i="24"/>
  <c r="F55" i="24" s="1"/>
  <c r="E55" i="24"/>
  <c r="H55" i="24"/>
  <c r="I55" i="24"/>
  <c r="A56" i="24"/>
  <c r="B56" i="24" s="1"/>
  <c r="C56" i="24"/>
  <c r="D56" i="24"/>
  <c r="F56" i="24" s="1"/>
  <c r="E56" i="24"/>
  <c r="H56" i="24"/>
  <c r="I56" i="24"/>
  <c r="A58" i="24"/>
  <c r="B58" i="24" s="1"/>
  <c r="C58" i="24"/>
  <c r="D58" i="24"/>
  <c r="A59" i="24"/>
  <c r="B59" i="24" s="1"/>
  <c r="C59" i="24"/>
  <c r="D59" i="24"/>
  <c r="A60" i="24"/>
  <c r="B60" i="24" s="1"/>
  <c r="C60" i="24"/>
  <c r="D60" i="24"/>
  <c r="A61" i="24"/>
  <c r="B61" i="24" s="1"/>
  <c r="C61" i="24"/>
  <c r="D61" i="24"/>
  <c r="A62" i="24"/>
  <c r="B62" i="24" s="1"/>
  <c r="C62" i="24"/>
  <c r="D62" i="24"/>
  <c r="A63" i="24"/>
  <c r="B63" i="24" s="1"/>
  <c r="C63" i="24"/>
  <c r="D63" i="24"/>
  <c r="A64" i="24"/>
  <c r="B64" i="24" s="1"/>
  <c r="C64" i="24"/>
  <c r="D64" i="24"/>
  <c r="A65" i="24"/>
  <c r="B65" i="24" s="1"/>
  <c r="C65" i="24"/>
  <c r="D65" i="24"/>
  <c r="A67" i="24"/>
  <c r="B67" i="24" s="1"/>
  <c r="C67" i="24"/>
  <c r="D67" i="24"/>
  <c r="A68" i="24"/>
  <c r="B68" i="24" s="1"/>
  <c r="C68" i="24"/>
  <c r="D68" i="24"/>
  <c r="F68" i="24" s="1"/>
  <c r="E68" i="24"/>
  <c r="H68" i="24"/>
  <c r="I68" i="24"/>
  <c r="A69" i="24"/>
  <c r="B69" i="24" s="1"/>
  <c r="C69" i="24"/>
  <c r="D69" i="24"/>
  <c r="A70" i="24"/>
  <c r="B70" i="24" s="1"/>
  <c r="C70" i="24"/>
  <c r="D70" i="24"/>
  <c r="A71" i="24"/>
  <c r="B71" i="24" s="1"/>
  <c r="C71" i="24"/>
  <c r="D71" i="24"/>
  <c r="A76" i="24"/>
  <c r="B76" i="24" s="1"/>
  <c r="C76" i="24"/>
  <c r="D76" i="24"/>
  <c r="A77" i="24"/>
  <c r="B77" i="24" s="1"/>
  <c r="C77" i="24"/>
  <c r="D77" i="24"/>
  <c r="A78" i="24"/>
  <c r="B78" i="24" s="1"/>
  <c r="C78" i="24"/>
  <c r="D78" i="24"/>
  <c r="A79" i="24"/>
  <c r="B79" i="24" s="1"/>
  <c r="C79" i="24"/>
  <c r="D79" i="24"/>
  <c r="A80" i="24"/>
  <c r="B80" i="24" s="1"/>
  <c r="C80" i="24"/>
  <c r="D80" i="24"/>
  <c r="A81" i="24"/>
  <c r="B81" i="24" s="1"/>
  <c r="C81" i="24"/>
  <c r="D81" i="24"/>
  <c r="A82" i="24"/>
  <c r="B82" i="24" s="1"/>
  <c r="C82" i="24"/>
  <c r="D82" i="24"/>
  <c r="A85" i="24"/>
  <c r="B85" i="24" s="1"/>
  <c r="C85" i="24"/>
  <c r="D85" i="24"/>
  <c r="A86" i="24"/>
  <c r="B86" i="24" s="1"/>
  <c r="C86" i="24"/>
  <c r="D86" i="24"/>
  <c r="A87" i="24"/>
  <c r="B87" i="24" s="1"/>
  <c r="C87" i="24"/>
  <c r="D87" i="24"/>
  <c r="A88" i="24"/>
  <c r="B88" i="24" s="1"/>
  <c r="C88" i="24"/>
  <c r="D88" i="24"/>
  <c r="A89" i="24"/>
  <c r="B89" i="24" s="1"/>
  <c r="C89" i="24"/>
  <c r="D89" i="24"/>
  <c r="A90" i="24"/>
  <c r="B90" i="24" s="1"/>
  <c r="C90" i="24"/>
  <c r="D90" i="24"/>
  <c r="A94" i="24"/>
  <c r="B94" i="24" s="1"/>
  <c r="C94" i="24"/>
  <c r="D94" i="24"/>
  <c r="A95" i="24"/>
  <c r="B95" i="24" s="1"/>
  <c r="C95" i="24"/>
  <c r="D95" i="24"/>
  <c r="A96" i="24"/>
  <c r="B96" i="24" s="1"/>
  <c r="C96" i="24"/>
  <c r="D96" i="24"/>
  <c r="A97" i="24"/>
  <c r="B97" i="24" s="1"/>
  <c r="C97" i="24"/>
  <c r="D97" i="24"/>
  <c r="A98" i="24"/>
  <c r="B98" i="24" s="1"/>
  <c r="C98" i="24"/>
  <c r="D98" i="24"/>
  <c r="A99" i="24"/>
  <c r="B99" i="24" s="1"/>
  <c r="C99" i="24"/>
  <c r="D99" i="24"/>
  <c r="A100" i="24"/>
  <c r="B100" i="24" s="1"/>
  <c r="C100" i="24"/>
  <c r="D100" i="24"/>
  <c r="A101" i="24"/>
  <c r="B101" i="24" s="1"/>
  <c r="C101" i="24"/>
  <c r="D101" i="24"/>
  <c r="A103" i="24"/>
  <c r="B103" i="24" s="1"/>
  <c r="C103" i="24"/>
  <c r="D103" i="24"/>
  <c r="A105" i="24"/>
  <c r="B105" i="24" s="1"/>
  <c r="C105" i="24"/>
  <c r="D105" i="24"/>
  <c r="A106" i="24"/>
  <c r="B106" i="24" s="1"/>
  <c r="C106" i="24"/>
  <c r="D106" i="24"/>
  <c r="A107" i="24"/>
  <c r="B107" i="24" s="1"/>
  <c r="C107" i="24"/>
  <c r="D107" i="24"/>
  <c r="B68" i="23"/>
  <c r="B32" i="23"/>
  <c r="B23" i="23"/>
  <c r="B15" i="23"/>
  <c r="A1" i="23"/>
  <c r="D1" i="23"/>
  <c r="E1" i="23"/>
  <c r="A2" i="23"/>
  <c r="D2" i="23"/>
  <c r="E2" i="23"/>
  <c r="H2" i="23"/>
  <c r="I2" i="23"/>
  <c r="A3" i="23"/>
  <c r="D3" i="23"/>
  <c r="E3" i="23"/>
  <c r="H3" i="23"/>
  <c r="I3" i="23"/>
  <c r="A4" i="23"/>
  <c r="B4" i="23" s="1"/>
  <c r="C4" i="23"/>
  <c r="D4" i="23"/>
  <c r="A5" i="23"/>
  <c r="B5" i="23" s="1"/>
  <c r="C5" i="23"/>
  <c r="D5" i="23"/>
  <c r="A6" i="23"/>
  <c r="B6" i="23" s="1"/>
  <c r="C6" i="23"/>
  <c r="D6" i="23"/>
  <c r="A7" i="23"/>
  <c r="B7" i="23" s="1"/>
  <c r="C7" i="23"/>
  <c r="D7" i="23"/>
  <c r="A8" i="23"/>
  <c r="B8" i="23" s="1"/>
  <c r="C8" i="23"/>
  <c r="D8" i="23"/>
  <c r="A9" i="23"/>
  <c r="B9" i="23" s="1"/>
  <c r="C9" i="23"/>
  <c r="D9" i="23"/>
  <c r="A10" i="23"/>
  <c r="B10" i="23" s="1"/>
  <c r="C10" i="23"/>
  <c r="D10" i="23"/>
  <c r="A11" i="23"/>
  <c r="B11" i="23" s="1"/>
  <c r="C11" i="23"/>
  <c r="D11" i="23"/>
  <c r="A14" i="23"/>
  <c r="B14" i="23" s="1"/>
  <c r="C14" i="23"/>
  <c r="D14" i="23"/>
  <c r="A15" i="23"/>
  <c r="C15" i="23"/>
  <c r="D15" i="23"/>
  <c r="A16" i="23"/>
  <c r="B16" i="23" s="1"/>
  <c r="C16" i="23"/>
  <c r="D16" i="23"/>
  <c r="A17" i="23"/>
  <c r="B17" i="23" s="1"/>
  <c r="C17" i="23"/>
  <c r="D17" i="23"/>
  <c r="A18" i="23"/>
  <c r="B18" i="23" s="1"/>
  <c r="C18" i="23"/>
  <c r="D18" i="23"/>
  <c r="A19" i="23"/>
  <c r="B19" i="23" s="1"/>
  <c r="C19" i="23"/>
  <c r="D19" i="23"/>
  <c r="A20" i="23"/>
  <c r="B20" i="23" s="1"/>
  <c r="C20" i="23"/>
  <c r="D20" i="23"/>
  <c r="A21" i="23"/>
  <c r="B21" i="23" s="1"/>
  <c r="C21" i="23"/>
  <c r="D21" i="23"/>
  <c r="A22" i="23"/>
  <c r="B22" i="23" s="1"/>
  <c r="C22" i="23"/>
  <c r="D22" i="23"/>
  <c r="A23" i="23"/>
  <c r="C23" i="23"/>
  <c r="D23" i="23"/>
  <c r="A24" i="23"/>
  <c r="B24" i="23" s="1"/>
  <c r="C24" i="23"/>
  <c r="D24" i="23"/>
  <c r="A25" i="23"/>
  <c r="B25" i="23" s="1"/>
  <c r="C25" i="23"/>
  <c r="D25" i="23"/>
  <c r="A27" i="23"/>
  <c r="B27" i="23" s="1"/>
  <c r="C27" i="23"/>
  <c r="D27" i="23"/>
  <c r="A28" i="23"/>
  <c r="B28" i="23" s="1"/>
  <c r="C28" i="23"/>
  <c r="D28" i="23"/>
  <c r="A29" i="23"/>
  <c r="B29" i="23" s="1"/>
  <c r="C29" i="23"/>
  <c r="D29" i="23"/>
  <c r="A30" i="23"/>
  <c r="B30" i="23" s="1"/>
  <c r="C30" i="23"/>
  <c r="D30" i="23"/>
  <c r="A31" i="23"/>
  <c r="B31" i="23" s="1"/>
  <c r="C31" i="23"/>
  <c r="D31" i="23"/>
  <c r="A32" i="23"/>
  <c r="C32" i="23"/>
  <c r="D32" i="23"/>
  <c r="A33" i="23"/>
  <c r="B33" i="23" s="1"/>
  <c r="C33" i="23"/>
  <c r="D33" i="23"/>
  <c r="A34" i="23"/>
  <c r="B34" i="23" s="1"/>
  <c r="C34" i="23"/>
  <c r="D34" i="23"/>
  <c r="A35" i="23"/>
  <c r="B35" i="23" s="1"/>
  <c r="C35" i="23"/>
  <c r="D35" i="23"/>
  <c r="A36" i="23"/>
  <c r="B36" i="23" s="1"/>
  <c r="C36" i="23"/>
  <c r="D36" i="23"/>
  <c r="A37" i="23"/>
  <c r="B37" i="23" s="1"/>
  <c r="C37" i="23"/>
  <c r="D37" i="23"/>
  <c r="A38" i="23"/>
  <c r="B38" i="23" s="1"/>
  <c r="C38" i="23"/>
  <c r="D38" i="23"/>
  <c r="A39" i="23"/>
  <c r="B39" i="23" s="1"/>
  <c r="C39" i="23"/>
  <c r="D39" i="23"/>
  <c r="A41" i="23"/>
  <c r="B41" i="23" s="1"/>
  <c r="C41" i="23"/>
  <c r="D41" i="23"/>
  <c r="A42" i="23"/>
  <c r="B42" i="23" s="1"/>
  <c r="C42" i="23"/>
  <c r="D42" i="23"/>
  <c r="A43" i="23"/>
  <c r="B43" i="23" s="1"/>
  <c r="C43" i="23"/>
  <c r="D43" i="23"/>
  <c r="A45" i="23"/>
  <c r="B45" i="23" s="1"/>
  <c r="C45" i="23"/>
  <c r="D45" i="23"/>
  <c r="A50" i="23"/>
  <c r="B50" i="23" s="1"/>
  <c r="C50" i="23"/>
  <c r="D50" i="23"/>
  <c r="A51" i="23"/>
  <c r="B51" i="23" s="1"/>
  <c r="C51" i="23"/>
  <c r="D51" i="23"/>
  <c r="A52" i="23"/>
  <c r="B52" i="23" s="1"/>
  <c r="C52" i="23"/>
  <c r="D52" i="23"/>
  <c r="A53" i="23"/>
  <c r="B53" i="23" s="1"/>
  <c r="C53" i="23"/>
  <c r="D53" i="23"/>
  <c r="A54" i="23"/>
  <c r="B54" i="23" s="1"/>
  <c r="C54" i="23"/>
  <c r="D54" i="23"/>
  <c r="A55" i="23"/>
  <c r="B55" i="23" s="1"/>
  <c r="C55" i="23"/>
  <c r="D55" i="23"/>
  <c r="A59" i="23"/>
  <c r="B59" i="23" s="1"/>
  <c r="C59" i="23"/>
  <c r="D59" i="23"/>
  <c r="A60" i="23"/>
  <c r="B60" i="23" s="1"/>
  <c r="C60" i="23"/>
  <c r="D60" i="23"/>
  <c r="A61" i="23"/>
  <c r="B61" i="23" s="1"/>
  <c r="C61" i="23"/>
  <c r="D61" i="23"/>
  <c r="A62" i="23"/>
  <c r="B62" i="23" s="1"/>
  <c r="C62" i="23"/>
  <c r="D62" i="23"/>
  <c r="A63" i="23"/>
  <c r="B63" i="23" s="1"/>
  <c r="C63" i="23"/>
  <c r="D63" i="23"/>
  <c r="A64" i="23"/>
  <c r="B64" i="23" s="1"/>
  <c r="C64" i="23"/>
  <c r="D64" i="23"/>
  <c r="A68" i="23"/>
  <c r="C68" i="23"/>
  <c r="D68" i="23"/>
  <c r="A69" i="23"/>
  <c r="B69" i="23" s="1"/>
  <c r="C69" i="23"/>
  <c r="D69" i="23"/>
  <c r="A70" i="23"/>
  <c r="B70" i="23" s="1"/>
  <c r="C70" i="23"/>
  <c r="D70" i="23"/>
  <c r="A71" i="23"/>
  <c r="B71" i="23" s="1"/>
  <c r="C71" i="23"/>
  <c r="D71" i="23"/>
  <c r="A72" i="23"/>
  <c r="B72" i="23" s="1"/>
  <c r="C72" i="23"/>
  <c r="D72" i="23"/>
  <c r="A73" i="23"/>
  <c r="B73" i="23" s="1"/>
  <c r="C73" i="23"/>
  <c r="D73" i="23"/>
  <c r="A77" i="23"/>
  <c r="B77" i="23" s="1"/>
  <c r="C77" i="23"/>
  <c r="D77" i="23"/>
  <c r="A78" i="23"/>
  <c r="B78" i="23" s="1"/>
  <c r="C78" i="23"/>
  <c r="D78" i="23"/>
  <c r="A79" i="23"/>
  <c r="B79" i="23" s="1"/>
  <c r="C79" i="23"/>
  <c r="D79" i="23"/>
  <c r="A86" i="23"/>
  <c r="B86" i="23" s="1"/>
  <c r="C86" i="23"/>
  <c r="D86" i="23"/>
  <c r="A87" i="23"/>
  <c r="B87" i="23" s="1"/>
  <c r="C87" i="23"/>
  <c r="D87" i="23"/>
  <c r="A88" i="23"/>
  <c r="B88" i="23" s="1"/>
  <c r="C88" i="23"/>
  <c r="D88" i="23"/>
  <c r="A89" i="23"/>
  <c r="B89" i="23" s="1"/>
  <c r="C89" i="23"/>
  <c r="D89" i="23"/>
  <c r="A90" i="23"/>
  <c r="B90" i="23" s="1"/>
  <c r="C90" i="23"/>
  <c r="D90" i="23"/>
  <c r="A91" i="23"/>
  <c r="B91" i="23" s="1"/>
  <c r="C91" i="23"/>
  <c r="D91" i="23"/>
  <c r="A95" i="23"/>
  <c r="B95" i="23" s="1"/>
  <c r="C95" i="23"/>
  <c r="D95" i="23"/>
  <c r="A96" i="23"/>
  <c r="B96" i="23" s="1"/>
  <c r="C96" i="23"/>
  <c r="D96" i="23"/>
  <c r="A97" i="23"/>
  <c r="B97" i="23" s="1"/>
  <c r="C97" i="23"/>
  <c r="D97" i="23"/>
  <c r="A98" i="23"/>
  <c r="B98" i="23" s="1"/>
  <c r="C98" i="23"/>
  <c r="D98" i="23"/>
  <c r="A99" i="23"/>
  <c r="B99" i="23" s="1"/>
  <c r="C99" i="23"/>
  <c r="D99" i="23"/>
  <c r="A100" i="23"/>
  <c r="B100" i="23" s="1"/>
  <c r="C100" i="23"/>
  <c r="D100" i="23"/>
  <c r="A104" i="23"/>
  <c r="B104" i="23" s="1"/>
  <c r="C104" i="23"/>
  <c r="D104" i="23"/>
  <c r="A105" i="23"/>
  <c r="B105" i="23" s="1"/>
  <c r="C105" i="23"/>
  <c r="D105" i="23"/>
  <c r="A106" i="23"/>
  <c r="B106" i="23" s="1"/>
  <c r="C106" i="23"/>
  <c r="D106" i="23"/>
  <c r="A107" i="23"/>
  <c r="B107" i="23" s="1"/>
  <c r="C107" i="23"/>
  <c r="D107" i="23"/>
  <c r="A108" i="23"/>
  <c r="B108" i="23" s="1"/>
  <c r="C108" i="23"/>
  <c r="D108" i="23"/>
  <c r="A109" i="23"/>
  <c r="B109" i="23" s="1"/>
  <c r="C109" i="23"/>
  <c r="D109" i="23"/>
  <c r="A113" i="23"/>
  <c r="B113" i="23" s="1"/>
  <c r="C113" i="23"/>
  <c r="D113" i="23"/>
  <c r="A114" i="23"/>
  <c r="B114" i="23" s="1"/>
  <c r="C114" i="23"/>
  <c r="D114" i="23"/>
  <c r="A115" i="23"/>
  <c r="B115" i="23" s="1"/>
  <c r="C115" i="23"/>
  <c r="D115" i="23"/>
  <c r="A1" i="22"/>
  <c r="D1" i="22"/>
  <c r="E1" i="22"/>
  <c r="H1" i="22"/>
  <c r="A2" i="22"/>
  <c r="D2" i="22"/>
  <c r="E2" i="22"/>
  <c r="H2" i="22"/>
  <c r="I2" i="22"/>
  <c r="A3" i="22"/>
  <c r="D3" i="22"/>
  <c r="E3" i="22"/>
  <c r="H3" i="22"/>
  <c r="I3" i="22"/>
  <c r="A4" i="22"/>
  <c r="B4" i="22" s="1"/>
  <c r="C4" i="22"/>
  <c r="D4" i="22"/>
  <c r="A5" i="22"/>
  <c r="B5" i="22" s="1"/>
  <c r="C5" i="22"/>
  <c r="D5" i="22"/>
  <c r="A6" i="22"/>
  <c r="B6" i="22" s="1"/>
  <c r="C6" i="22"/>
  <c r="D6" i="22"/>
  <c r="A7" i="22"/>
  <c r="B7" i="22" s="1"/>
  <c r="C7" i="22"/>
  <c r="D7" i="22"/>
  <c r="A8" i="22"/>
  <c r="B8" i="22" s="1"/>
  <c r="C8" i="22"/>
  <c r="D8" i="22"/>
  <c r="A9" i="22"/>
  <c r="B9" i="22" s="1"/>
  <c r="C9" i="22"/>
  <c r="D9" i="22"/>
  <c r="A10" i="22"/>
  <c r="B10" i="22" s="1"/>
  <c r="C10" i="22"/>
  <c r="D10" i="22"/>
  <c r="A13" i="22"/>
  <c r="B13" i="22" s="1"/>
  <c r="C13" i="22"/>
  <c r="D13" i="22"/>
  <c r="A14" i="22"/>
  <c r="B14" i="22" s="1"/>
  <c r="C14" i="22"/>
  <c r="D14" i="22"/>
  <c r="A15" i="22"/>
  <c r="B15" i="22" s="1"/>
  <c r="C15" i="22"/>
  <c r="D15" i="22"/>
  <c r="A16" i="22"/>
  <c r="B16" i="22" s="1"/>
  <c r="C16" i="22"/>
  <c r="D16" i="22"/>
  <c r="A17" i="22"/>
  <c r="B17" i="22" s="1"/>
  <c r="C17" i="22"/>
  <c r="D17" i="22"/>
  <c r="A18" i="22"/>
  <c r="B18" i="22" s="1"/>
  <c r="C18" i="22"/>
  <c r="D18" i="22"/>
  <c r="A19" i="22"/>
  <c r="B19" i="22" s="1"/>
  <c r="C19" i="22"/>
  <c r="D19" i="22"/>
  <c r="A20" i="22"/>
  <c r="B20" i="22" s="1"/>
  <c r="C20" i="22"/>
  <c r="D20" i="22"/>
  <c r="A21" i="22"/>
  <c r="B21" i="22" s="1"/>
  <c r="C21" i="22"/>
  <c r="D21" i="22"/>
  <c r="A22" i="22"/>
  <c r="B22" i="22" s="1"/>
  <c r="C22" i="22"/>
  <c r="D22" i="22"/>
  <c r="A23" i="22"/>
  <c r="B23" i="22" s="1"/>
  <c r="C23" i="22"/>
  <c r="D23" i="22"/>
  <c r="A24" i="22"/>
  <c r="B24" i="22" s="1"/>
  <c r="C24" i="22"/>
  <c r="D24" i="22"/>
  <c r="A26" i="22"/>
  <c r="B26" i="22" s="1"/>
  <c r="C26" i="22"/>
  <c r="D26" i="22"/>
  <c r="A27" i="22"/>
  <c r="B27" i="22" s="1"/>
  <c r="C27" i="22"/>
  <c r="D27" i="22"/>
  <c r="A28" i="22"/>
  <c r="B28" i="22" s="1"/>
  <c r="C28" i="22"/>
  <c r="D28" i="22"/>
  <c r="A29" i="22"/>
  <c r="B29" i="22" s="1"/>
  <c r="C29" i="22"/>
  <c r="D29" i="22"/>
  <c r="A30" i="22"/>
  <c r="B30" i="22" s="1"/>
  <c r="C30" i="22"/>
  <c r="D30" i="22"/>
  <c r="A31" i="22"/>
  <c r="B31" i="22" s="1"/>
  <c r="C31" i="22"/>
  <c r="D31" i="22"/>
  <c r="A32" i="22"/>
  <c r="B32" i="22" s="1"/>
  <c r="C32" i="22"/>
  <c r="D32" i="22"/>
  <c r="A33" i="22"/>
  <c r="B33" i="22" s="1"/>
  <c r="C33" i="22"/>
  <c r="D33" i="22"/>
  <c r="A34" i="22"/>
  <c r="B34" i="22" s="1"/>
  <c r="C34" i="22"/>
  <c r="D34" i="22"/>
  <c r="A35" i="22"/>
  <c r="B35" i="22" s="1"/>
  <c r="C35" i="22"/>
  <c r="D35" i="22"/>
  <c r="A36" i="22"/>
  <c r="B36" i="22" s="1"/>
  <c r="C36" i="22"/>
  <c r="D36" i="22"/>
  <c r="A37" i="22"/>
  <c r="B37" i="22" s="1"/>
  <c r="C37" i="22"/>
  <c r="D37" i="22"/>
  <c r="A38" i="22"/>
  <c r="B38" i="22" s="1"/>
  <c r="C38" i="22"/>
  <c r="D38" i="22"/>
  <c r="A40" i="22"/>
  <c r="B40" i="22" s="1"/>
  <c r="C40" i="22"/>
  <c r="D40" i="22"/>
  <c r="A41" i="22"/>
  <c r="B41" i="22" s="1"/>
  <c r="C41" i="22"/>
  <c r="D41" i="22"/>
  <c r="A42" i="22"/>
  <c r="B42" i="22" s="1"/>
  <c r="C42" i="22"/>
  <c r="D42" i="22"/>
  <c r="A43" i="22"/>
  <c r="B43" i="22" s="1"/>
  <c r="C43" i="22"/>
  <c r="D43" i="22"/>
  <c r="A44" i="22"/>
  <c r="B44" i="22" s="1"/>
  <c r="C44" i="22"/>
  <c r="D44" i="22"/>
  <c r="A49" i="22"/>
  <c r="B49" i="22" s="1"/>
  <c r="C49" i="22"/>
  <c r="D49" i="22"/>
  <c r="A50" i="22"/>
  <c r="B50" i="22" s="1"/>
  <c r="C50" i="22"/>
  <c r="D50" i="22"/>
  <c r="A51" i="22"/>
  <c r="B51" i="22" s="1"/>
  <c r="C51" i="22"/>
  <c r="D51" i="22"/>
  <c r="A52" i="22"/>
  <c r="B52" i="22" s="1"/>
  <c r="C52" i="22"/>
  <c r="D52" i="22"/>
  <c r="A53" i="22"/>
  <c r="B53" i="22" s="1"/>
  <c r="C53" i="22"/>
  <c r="D53" i="22"/>
  <c r="A57" i="22"/>
  <c r="B57" i="22" s="1"/>
  <c r="C57" i="22"/>
  <c r="D57" i="22"/>
  <c r="A58" i="22"/>
  <c r="B58" i="22" s="1"/>
  <c r="C58" i="22"/>
  <c r="D58" i="22"/>
  <c r="A59" i="22"/>
  <c r="B59" i="22" s="1"/>
  <c r="C59" i="22"/>
  <c r="D59" i="22"/>
  <c r="A60" i="22"/>
  <c r="B60" i="22" s="1"/>
  <c r="C60" i="22"/>
  <c r="D60" i="22"/>
  <c r="A61" i="22"/>
  <c r="B61" i="22" s="1"/>
  <c r="C61" i="22"/>
  <c r="D61" i="22"/>
  <c r="A62" i="22"/>
  <c r="B62" i="22" s="1"/>
  <c r="C62" i="22"/>
  <c r="D62" i="22"/>
  <c r="A66" i="22"/>
  <c r="B66" i="22" s="1"/>
  <c r="C66" i="22"/>
  <c r="D66" i="22"/>
  <c r="A67" i="22"/>
  <c r="B67" i="22" s="1"/>
  <c r="C67" i="22"/>
  <c r="D67" i="22"/>
  <c r="A68" i="22"/>
  <c r="B68" i="22" s="1"/>
  <c r="C68" i="22"/>
  <c r="D68" i="22"/>
  <c r="A69" i="22"/>
  <c r="B69" i="22" s="1"/>
  <c r="C69" i="22"/>
  <c r="D69" i="22"/>
  <c r="A70" i="22"/>
  <c r="B70" i="22" s="1"/>
  <c r="C70" i="22"/>
  <c r="D70" i="22"/>
  <c r="A71" i="22"/>
  <c r="B71" i="22" s="1"/>
  <c r="C71" i="22"/>
  <c r="D71" i="22"/>
  <c r="A75" i="22"/>
  <c r="B75" i="22" s="1"/>
  <c r="C75" i="22"/>
  <c r="D75" i="22"/>
  <c r="A76" i="22"/>
  <c r="B76" i="22" s="1"/>
  <c r="C76" i="22"/>
  <c r="D76" i="22"/>
  <c r="A77" i="22"/>
  <c r="B77" i="22" s="1"/>
  <c r="C77" i="22"/>
  <c r="D77" i="22"/>
  <c r="A78" i="22"/>
  <c r="B78" i="22" s="1"/>
  <c r="C78" i="22"/>
  <c r="D78" i="22"/>
  <c r="A84" i="22"/>
  <c r="B84" i="22" s="1"/>
  <c r="C84" i="22"/>
  <c r="D84" i="22"/>
  <c r="A85" i="22"/>
  <c r="B85" i="22" s="1"/>
  <c r="C85" i="22"/>
  <c r="D85" i="22"/>
  <c r="A86" i="22"/>
  <c r="B86" i="22" s="1"/>
  <c r="C86" i="22"/>
  <c r="D86" i="22"/>
  <c r="A87" i="22"/>
  <c r="B87" i="22" s="1"/>
  <c r="C87" i="22"/>
  <c r="D87" i="22"/>
  <c r="A88" i="22"/>
  <c r="B88" i="22" s="1"/>
  <c r="C88" i="22"/>
  <c r="D88" i="22"/>
  <c r="A92" i="22"/>
  <c r="B92" i="22" s="1"/>
  <c r="C92" i="22"/>
  <c r="D92" i="22"/>
  <c r="A93" i="22"/>
  <c r="B93" i="22" s="1"/>
  <c r="C93" i="22"/>
  <c r="D93" i="22"/>
  <c r="A94" i="22"/>
  <c r="B94" i="22" s="1"/>
  <c r="C94" i="22"/>
  <c r="D94" i="22"/>
  <c r="A95" i="22"/>
  <c r="B95" i="22" s="1"/>
  <c r="C95" i="22"/>
  <c r="D95" i="22"/>
  <c r="A96" i="22"/>
  <c r="B96" i="22" s="1"/>
  <c r="C96" i="22"/>
  <c r="D96" i="22"/>
  <c r="A97" i="22"/>
  <c r="B97" i="22" s="1"/>
  <c r="C97" i="22"/>
  <c r="D97" i="22"/>
  <c r="A101" i="22"/>
  <c r="B101" i="22" s="1"/>
  <c r="C101" i="22"/>
  <c r="D101" i="22"/>
  <c r="A102" i="22"/>
  <c r="B102" i="22" s="1"/>
  <c r="C102" i="22"/>
  <c r="D102" i="22"/>
  <c r="A103" i="22"/>
  <c r="B103" i="22" s="1"/>
  <c r="C103" i="22"/>
  <c r="D103" i="22"/>
  <c r="A104" i="22"/>
  <c r="B104" i="22" s="1"/>
  <c r="C104" i="22"/>
  <c r="D104" i="22"/>
  <c r="A105" i="22"/>
  <c r="B105" i="22" s="1"/>
  <c r="C105" i="22"/>
  <c r="D105" i="22"/>
  <c r="A106" i="22"/>
  <c r="B106" i="22" s="1"/>
  <c r="C106" i="22"/>
  <c r="D106" i="22"/>
  <c r="A110" i="22"/>
  <c r="B110" i="22" s="1"/>
  <c r="C110" i="22"/>
  <c r="D110" i="22"/>
  <c r="A111" i="22"/>
  <c r="B111" i="22" s="1"/>
  <c r="C111" i="22"/>
  <c r="D111" i="22"/>
  <c r="A112" i="22"/>
  <c r="B112" i="22" s="1"/>
  <c r="C112" i="22"/>
  <c r="D112" i="22"/>
  <c r="A113" i="22"/>
  <c r="B113" i="22" s="1"/>
  <c r="C113" i="22"/>
  <c r="D113" i="22"/>
  <c r="B109" i="21"/>
  <c r="B98" i="21"/>
  <c r="B95" i="21"/>
  <c r="B87" i="21"/>
  <c r="B78" i="21"/>
  <c r="B70" i="21"/>
  <c r="B68" i="21"/>
  <c r="B64" i="21"/>
  <c r="B59" i="21"/>
  <c r="B54" i="21"/>
  <c r="B53" i="21"/>
  <c r="B43" i="21"/>
  <c r="B41" i="21"/>
  <c r="B39" i="21"/>
  <c r="B34" i="21"/>
  <c r="B32" i="21"/>
  <c r="B31" i="21"/>
  <c r="B25" i="21"/>
  <c r="B23" i="21"/>
  <c r="B22" i="21"/>
  <c r="B17" i="21"/>
  <c r="B15" i="21"/>
  <c r="B14" i="21"/>
  <c r="B7" i="21"/>
  <c r="B5" i="21"/>
  <c r="B4" i="21"/>
  <c r="A1" i="21"/>
  <c r="D1" i="21"/>
  <c r="E1" i="21"/>
  <c r="A2" i="21"/>
  <c r="D2" i="21"/>
  <c r="E2" i="21"/>
  <c r="H2" i="21"/>
  <c r="I2" i="21"/>
  <c r="A3" i="21"/>
  <c r="D3" i="21"/>
  <c r="E3" i="21"/>
  <c r="H3" i="21"/>
  <c r="I3" i="21"/>
  <c r="A4" i="21"/>
  <c r="C4" i="21"/>
  <c r="D4" i="21"/>
  <c r="A5" i="21"/>
  <c r="C5" i="21"/>
  <c r="D5" i="21"/>
  <c r="A6" i="21"/>
  <c r="B6" i="21" s="1"/>
  <c r="C6" i="21"/>
  <c r="D6" i="21"/>
  <c r="A7" i="21"/>
  <c r="C7" i="21"/>
  <c r="D7" i="21"/>
  <c r="A8" i="21"/>
  <c r="B8" i="21" s="1"/>
  <c r="C8" i="21"/>
  <c r="D8" i="21"/>
  <c r="A9" i="21"/>
  <c r="B9" i="21" s="1"/>
  <c r="C9" i="21"/>
  <c r="D9" i="21"/>
  <c r="A10" i="21"/>
  <c r="B10" i="21" s="1"/>
  <c r="C10" i="21"/>
  <c r="D10" i="21"/>
  <c r="A11" i="21"/>
  <c r="B11" i="21" s="1"/>
  <c r="C11" i="21"/>
  <c r="D11" i="21"/>
  <c r="A14" i="21"/>
  <c r="C14" i="21"/>
  <c r="D14" i="21"/>
  <c r="A15" i="21"/>
  <c r="C15" i="21"/>
  <c r="D15" i="21"/>
  <c r="A16" i="21"/>
  <c r="B16" i="21" s="1"/>
  <c r="C16" i="21"/>
  <c r="D16" i="21"/>
  <c r="A17" i="21"/>
  <c r="C17" i="21"/>
  <c r="D17" i="21"/>
  <c r="A18" i="21"/>
  <c r="B18" i="21" s="1"/>
  <c r="C18" i="21"/>
  <c r="D18" i="21"/>
  <c r="A19" i="21"/>
  <c r="B19" i="21" s="1"/>
  <c r="C19" i="21"/>
  <c r="D19" i="21"/>
  <c r="A20" i="21"/>
  <c r="B20" i="21" s="1"/>
  <c r="C20" i="21"/>
  <c r="D20" i="21"/>
  <c r="A21" i="21"/>
  <c r="B21" i="21" s="1"/>
  <c r="C21" i="21"/>
  <c r="D21" i="21"/>
  <c r="A22" i="21"/>
  <c r="C22" i="21"/>
  <c r="D22" i="21"/>
  <c r="A23" i="21"/>
  <c r="C23" i="21"/>
  <c r="D23" i="21"/>
  <c r="A24" i="21"/>
  <c r="B24" i="21" s="1"/>
  <c r="C24" i="21"/>
  <c r="D24" i="21"/>
  <c r="A25" i="21"/>
  <c r="C25" i="21"/>
  <c r="D25" i="21"/>
  <c r="A27" i="21"/>
  <c r="B27" i="21" s="1"/>
  <c r="C27" i="21"/>
  <c r="D27" i="21"/>
  <c r="A28" i="21"/>
  <c r="B28" i="21" s="1"/>
  <c r="C28" i="21"/>
  <c r="D28" i="21"/>
  <c r="A29" i="21"/>
  <c r="B29" i="21" s="1"/>
  <c r="C29" i="21"/>
  <c r="D29" i="21"/>
  <c r="A30" i="21"/>
  <c r="B30" i="21" s="1"/>
  <c r="C30" i="21"/>
  <c r="D30" i="21"/>
  <c r="A31" i="21"/>
  <c r="C31" i="21"/>
  <c r="D31" i="21"/>
  <c r="A32" i="21"/>
  <c r="C32" i="21"/>
  <c r="D32" i="21"/>
  <c r="A33" i="21"/>
  <c r="B33" i="21" s="1"/>
  <c r="C33" i="21"/>
  <c r="D33" i="21"/>
  <c r="A34" i="21"/>
  <c r="C34" i="21"/>
  <c r="D34" i="21"/>
  <c r="A35" i="21"/>
  <c r="B35" i="21" s="1"/>
  <c r="C35" i="21"/>
  <c r="D35" i="21"/>
  <c r="A36" i="21"/>
  <c r="B36" i="21" s="1"/>
  <c r="C36" i="21"/>
  <c r="D36" i="21"/>
  <c r="A37" i="21"/>
  <c r="B37" i="21" s="1"/>
  <c r="C37" i="21"/>
  <c r="D37" i="21"/>
  <c r="A38" i="21"/>
  <c r="B38" i="21" s="1"/>
  <c r="C38" i="21"/>
  <c r="D38" i="21"/>
  <c r="A39" i="21"/>
  <c r="C39" i="21"/>
  <c r="D39" i="21"/>
  <c r="A41" i="21"/>
  <c r="C41" i="21"/>
  <c r="D41" i="21"/>
  <c r="A42" i="21"/>
  <c r="B42" i="21" s="1"/>
  <c r="C42" i="21"/>
  <c r="D42" i="21"/>
  <c r="A43" i="21"/>
  <c r="C43" i="21"/>
  <c r="D43" i="21"/>
  <c r="A45" i="21"/>
  <c r="B45" i="21" s="1"/>
  <c r="C45" i="21"/>
  <c r="D45" i="21"/>
  <c r="A50" i="21"/>
  <c r="B50" i="21" s="1"/>
  <c r="C50" i="21"/>
  <c r="D50" i="21"/>
  <c r="A51" i="21"/>
  <c r="B51" i="21" s="1"/>
  <c r="C51" i="21"/>
  <c r="D51" i="21"/>
  <c r="A52" i="21"/>
  <c r="B52" i="21" s="1"/>
  <c r="C52" i="21"/>
  <c r="D52" i="21"/>
  <c r="A53" i="21"/>
  <c r="C53" i="21"/>
  <c r="D53" i="21"/>
  <c r="A54" i="21"/>
  <c r="C54" i="21"/>
  <c r="D54" i="21"/>
  <c r="A55" i="21"/>
  <c r="B55" i="21" s="1"/>
  <c r="C55" i="21"/>
  <c r="D55" i="21"/>
  <c r="A59" i="21"/>
  <c r="C59" i="21"/>
  <c r="D59" i="21"/>
  <c r="A60" i="21"/>
  <c r="B60" i="21" s="1"/>
  <c r="C60" i="21"/>
  <c r="D60" i="21"/>
  <c r="A61" i="21"/>
  <c r="B61" i="21" s="1"/>
  <c r="C61" i="21"/>
  <c r="D61" i="21"/>
  <c r="A62" i="21"/>
  <c r="B62" i="21" s="1"/>
  <c r="C62" i="21"/>
  <c r="D62" i="21"/>
  <c r="A63" i="21"/>
  <c r="B63" i="21" s="1"/>
  <c r="C63" i="21"/>
  <c r="D63" i="21"/>
  <c r="A64" i="21"/>
  <c r="C64" i="21"/>
  <c r="D64" i="21"/>
  <c r="A68" i="21"/>
  <c r="C68" i="21"/>
  <c r="D68" i="21"/>
  <c r="A69" i="21"/>
  <c r="B69" i="21" s="1"/>
  <c r="C69" i="21"/>
  <c r="D69" i="21"/>
  <c r="A70" i="21"/>
  <c r="C70" i="21"/>
  <c r="D70" i="21"/>
  <c r="A71" i="21"/>
  <c r="B71" i="21" s="1"/>
  <c r="C71" i="21"/>
  <c r="D71" i="21"/>
  <c r="A72" i="21"/>
  <c r="B72" i="21" s="1"/>
  <c r="C72" i="21"/>
  <c r="D72" i="21"/>
  <c r="A73" i="21"/>
  <c r="B73" i="21" s="1"/>
  <c r="C73" i="21"/>
  <c r="D73" i="21"/>
  <c r="A77" i="21"/>
  <c r="B77" i="21" s="1"/>
  <c r="C77" i="21"/>
  <c r="D77" i="21"/>
  <c r="A78" i="21"/>
  <c r="C78" i="21"/>
  <c r="D78" i="21"/>
  <c r="A79" i="21"/>
  <c r="B79" i="21" s="1"/>
  <c r="C79" i="21"/>
  <c r="D79" i="21"/>
  <c r="A86" i="21"/>
  <c r="B86" i="21" s="1"/>
  <c r="C86" i="21"/>
  <c r="D86" i="21"/>
  <c r="A87" i="21"/>
  <c r="C87" i="21"/>
  <c r="D87" i="21"/>
  <c r="A88" i="21"/>
  <c r="B88" i="21" s="1"/>
  <c r="C88" i="21"/>
  <c r="D88" i="21"/>
  <c r="A89" i="21"/>
  <c r="B89" i="21" s="1"/>
  <c r="C89" i="21"/>
  <c r="D89" i="21"/>
  <c r="A90" i="21"/>
  <c r="B90" i="21" s="1"/>
  <c r="C90" i="21"/>
  <c r="D90" i="21"/>
  <c r="A91" i="21"/>
  <c r="B91" i="21" s="1"/>
  <c r="C91" i="21"/>
  <c r="D91" i="21"/>
  <c r="A95" i="21"/>
  <c r="C95" i="21"/>
  <c r="D95" i="21"/>
  <c r="A96" i="21"/>
  <c r="B96" i="21" s="1"/>
  <c r="C96" i="21"/>
  <c r="D96" i="21"/>
  <c r="A97" i="21"/>
  <c r="B97" i="21" s="1"/>
  <c r="C97" i="21"/>
  <c r="D97" i="21"/>
  <c r="A98" i="21"/>
  <c r="C98" i="21"/>
  <c r="D98" i="21"/>
  <c r="A99" i="21"/>
  <c r="B99" i="21" s="1"/>
  <c r="C99" i="21"/>
  <c r="D99" i="21"/>
  <c r="A100" i="21"/>
  <c r="B100" i="21" s="1"/>
  <c r="C100" i="21"/>
  <c r="D100" i="21"/>
  <c r="A104" i="21"/>
  <c r="B104" i="21" s="1"/>
  <c r="C104" i="21"/>
  <c r="D104" i="21"/>
  <c r="A105" i="21"/>
  <c r="B105" i="21" s="1"/>
  <c r="C105" i="21"/>
  <c r="D105" i="21"/>
  <c r="A106" i="21"/>
  <c r="B106" i="21" s="1"/>
  <c r="C106" i="21"/>
  <c r="D106" i="21"/>
  <c r="A107" i="21"/>
  <c r="B107" i="21" s="1"/>
  <c r="C107" i="21"/>
  <c r="D107" i="21"/>
  <c r="A108" i="21"/>
  <c r="B108" i="21" s="1"/>
  <c r="C108" i="21"/>
  <c r="D108" i="21"/>
  <c r="A109" i="21"/>
  <c r="C109" i="21"/>
  <c r="D109" i="21"/>
  <c r="A114" i="21"/>
  <c r="B114" i="21" s="1"/>
  <c r="C114" i="21"/>
  <c r="D114" i="21"/>
  <c r="A115" i="21"/>
  <c r="B115" i="21" s="1"/>
  <c r="C115" i="21"/>
  <c r="D115" i="21"/>
  <c r="A116" i="21"/>
  <c r="B116" i="21" s="1"/>
  <c r="C116" i="21"/>
  <c r="D116" i="21"/>
  <c r="G44" i="1"/>
  <c r="C5" i="20"/>
  <c r="A1" i="20"/>
  <c r="D1" i="20"/>
  <c r="E1" i="20"/>
  <c r="A2" i="20"/>
  <c r="D2" i="20"/>
  <c r="E2" i="20"/>
  <c r="H2" i="20"/>
  <c r="I2" i="20"/>
  <c r="A3" i="20"/>
  <c r="D3" i="20"/>
  <c r="E3" i="20"/>
  <c r="H3" i="20"/>
  <c r="I3" i="20"/>
  <c r="A4" i="20"/>
  <c r="B4" i="20" s="1"/>
  <c r="C4" i="20"/>
  <c r="D4" i="20"/>
  <c r="A5" i="20"/>
  <c r="B5" i="20" s="1"/>
  <c r="D5" i="20"/>
  <c r="A7" i="20"/>
  <c r="B7" i="20" s="1"/>
  <c r="C7" i="20"/>
  <c r="D7" i="20"/>
  <c r="A8" i="20"/>
  <c r="B8" i="20" s="1"/>
  <c r="C8" i="20"/>
  <c r="D8" i="20"/>
  <c r="A9" i="20"/>
  <c r="B9" i="20" s="1"/>
  <c r="C9" i="20"/>
  <c r="D9" i="20"/>
  <c r="A10" i="20"/>
  <c r="B10" i="20" s="1"/>
  <c r="C10" i="20"/>
  <c r="D10" i="20"/>
  <c r="A11" i="20"/>
  <c r="B11" i="20" s="1"/>
  <c r="C11" i="20"/>
  <c r="D11" i="20"/>
  <c r="A14" i="20"/>
  <c r="B14" i="20" s="1"/>
  <c r="C14" i="20"/>
  <c r="D14" i="20"/>
  <c r="A15" i="20"/>
  <c r="B15" i="20" s="1"/>
  <c r="C15" i="20"/>
  <c r="D15" i="20"/>
  <c r="A16" i="20"/>
  <c r="B16" i="20" s="1"/>
  <c r="C16" i="20"/>
  <c r="D16" i="20"/>
  <c r="A17" i="20"/>
  <c r="B17" i="20" s="1"/>
  <c r="C17" i="20"/>
  <c r="D17" i="20"/>
  <c r="A18" i="20"/>
  <c r="B18" i="20" s="1"/>
  <c r="C18" i="20"/>
  <c r="D18" i="20"/>
  <c r="A19" i="20"/>
  <c r="B19" i="20" s="1"/>
  <c r="C19" i="20"/>
  <c r="D19" i="20"/>
  <c r="A20" i="20"/>
  <c r="B20" i="20" s="1"/>
  <c r="C20" i="20"/>
  <c r="D20" i="20"/>
  <c r="A21" i="20"/>
  <c r="B21" i="20" s="1"/>
  <c r="C21" i="20"/>
  <c r="D21" i="20"/>
  <c r="A22" i="20"/>
  <c r="B22" i="20" s="1"/>
  <c r="C22" i="20"/>
  <c r="D22" i="20"/>
  <c r="A23" i="20"/>
  <c r="B23" i="20" s="1"/>
  <c r="C23" i="20"/>
  <c r="D23" i="20"/>
  <c r="A24" i="20"/>
  <c r="B24" i="20" s="1"/>
  <c r="C24" i="20"/>
  <c r="D24" i="20"/>
  <c r="A25" i="20"/>
  <c r="B25" i="20" s="1"/>
  <c r="C25" i="20"/>
  <c r="D25" i="20"/>
  <c r="A27" i="20"/>
  <c r="B27" i="20" s="1"/>
  <c r="C27" i="20"/>
  <c r="D27" i="20"/>
  <c r="A28" i="20"/>
  <c r="B28" i="20" s="1"/>
  <c r="C28" i="20"/>
  <c r="D28" i="20"/>
  <c r="A29" i="20"/>
  <c r="B29" i="20" s="1"/>
  <c r="C29" i="20"/>
  <c r="D29" i="20"/>
  <c r="A30" i="20"/>
  <c r="B30" i="20" s="1"/>
  <c r="C30" i="20"/>
  <c r="D30" i="20"/>
  <c r="A31" i="20"/>
  <c r="B31" i="20" s="1"/>
  <c r="C31" i="20"/>
  <c r="D31" i="20"/>
  <c r="A32" i="20"/>
  <c r="B32" i="20" s="1"/>
  <c r="C32" i="20"/>
  <c r="D32" i="20"/>
  <c r="A33" i="20"/>
  <c r="B33" i="20" s="1"/>
  <c r="C33" i="20"/>
  <c r="D33" i="20"/>
  <c r="A34" i="20"/>
  <c r="B34" i="20" s="1"/>
  <c r="C34" i="20"/>
  <c r="D34" i="20"/>
  <c r="A35" i="20"/>
  <c r="B35" i="20" s="1"/>
  <c r="C35" i="20"/>
  <c r="D35" i="20"/>
  <c r="A36" i="20"/>
  <c r="B36" i="20" s="1"/>
  <c r="C36" i="20"/>
  <c r="D36" i="20"/>
  <c r="A37" i="20"/>
  <c r="B37" i="20" s="1"/>
  <c r="C37" i="20"/>
  <c r="D37" i="20"/>
  <c r="A38" i="20"/>
  <c r="B38" i="20" s="1"/>
  <c r="C38" i="20"/>
  <c r="D38" i="20"/>
  <c r="A39" i="20"/>
  <c r="B39" i="20" s="1"/>
  <c r="C39" i="20"/>
  <c r="D39" i="20"/>
  <c r="A41" i="20"/>
  <c r="B41" i="20" s="1"/>
  <c r="C41" i="20"/>
  <c r="D41" i="20"/>
  <c r="A42" i="20"/>
  <c r="B42" i="20" s="1"/>
  <c r="C42" i="20"/>
  <c r="D42" i="20"/>
  <c r="A43" i="20"/>
  <c r="B43" i="20" s="1"/>
  <c r="C43" i="20"/>
  <c r="D43" i="20"/>
  <c r="A44" i="20"/>
  <c r="B44" i="20" s="1"/>
  <c r="C44" i="20"/>
  <c r="D44" i="20"/>
  <c r="A45" i="20"/>
  <c r="B45" i="20" s="1"/>
  <c r="C45" i="20"/>
  <c r="D45" i="20"/>
  <c r="A50" i="20"/>
  <c r="B50" i="20" s="1"/>
  <c r="C50" i="20"/>
  <c r="D50" i="20"/>
  <c r="A51" i="20"/>
  <c r="B51" i="20" s="1"/>
  <c r="C51" i="20"/>
  <c r="D51" i="20"/>
  <c r="A53" i="20"/>
  <c r="B53" i="20" s="1"/>
  <c r="C53" i="20"/>
  <c r="D53" i="20"/>
  <c r="A54" i="20"/>
  <c r="B54" i="20" s="1"/>
  <c r="C54" i="20"/>
  <c r="D54" i="20"/>
  <c r="A55" i="20"/>
  <c r="B55" i="20" s="1"/>
  <c r="C55" i="20"/>
  <c r="D55" i="20"/>
  <c r="A59" i="20"/>
  <c r="B59" i="20" s="1"/>
  <c r="C59" i="20"/>
  <c r="D59" i="20"/>
  <c r="A60" i="20"/>
  <c r="B60" i="20" s="1"/>
  <c r="C60" i="20"/>
  <c r="D60" i="20"/>
  <c r="A61" i="20"/>
  <c r="B61" i="20" s="1"/>
  <c r="C61" i="20"/>
  <c r="D61" i="20"/>
  <c r="A62" i="20"/>
  <c r="B62" i="20" s="1"/>
  <c r="C62" i="20"/>
  <c r="D62" i="20"/>
  <c r="A63" i="20"/>
  <c r="B63" i="20" s="1"/>
  <c r="C63" i="20"/>
  <c r="D63" i="20"/>
  <c r="A64" i="20"/>
  <c r="B64" i="20" s="1"/>
  <c r="C64" i="20"/>
  <c r="D64" i="20"/>
  <c r="A68" i="20"/>
  <c r="B68" i="20" s="1"/>
  <c r="C68" i="20"/>
  <c r="D68" i="20"/>
  <c r="A69" i="20"/>
  <c r="B69" i="20" s="1"/>
  <c r="C69" i="20"/>
  <c r="D69" i="20"/>
  <c r="A70" i="20"/>
  <c r="B70" i="20" s="1"/>
  <c r="C70" i="20"/>
  <c r="D70" i="20"/>
  <c r="A71" i="20"/>
  <c r="B71" i="20" s="1"/>
  <c r="C71" i="20"/>
  <c r="D71" i="20"/>
  <c r="A72" i="20"/>
  <c r="B72" i="20" s="1"/>
  <c r="C72" i="20"/>
  <c r="D72" i="20"/>
  <c r="A73" i="20"/>
  <c r="B73" i="20" s="1"/>
  <c r="C73" i="20"/>
  <c r="D73" i="20"/>
  <c r="A77" i="20"/>
  <c r="B77" i="20" s="1"/>
  <c r="C77" i="20"/>
  <c r="D77" i="20"/>
  <c r="A78" i="20"/>
  <c r="B78" i="20" s="1"/>
  <c r="C78" i="20"/>
  <c r="D78" i="20"/>
  <c r="A79" i="20"/>
  <c r="B79" i="20" s="1"/>
  <c r="C79" i="20"/>
  <c r="D79" i="20"/>
  <c r="A80" i="20"/>
  <c r="B80" i="20" s="1"/>
  <c r="C80" i="20"/>
  <c r="D80" i="20"/>
  <c r="A86" i="20"/>
  <c r="B86" i="20" s="1"/>
  <c r="C86" i="20"/>
  <c r="D86" i="20"/>
  <c r="A87" i="20"/>
  <c r="B87" i="20" s="1"/>
  <c r="C87" i="20"/>
  <c r="D87" i="20"/>
  <c r="A89" i="20"/>
  <c r="B89" i="20" s="1"/>
  <c r="C89" i="20"/>
  <c r="D89" i="20"/>
  <c r="A90" i="20"/>
  <c r="B90" i="20" s="1"/>
  <c r="C90" i="20"/>
  <c r="D90" i="20"/>
  <c r="A91" i="20"/>
  <c r="B91" i="20" s="1"/>
  <c r="C91" i="20"/>
  <c r="D91" i="20"/>
  <c r="A95" i="20"/>
  <c r="B95" i="20" s="1"/>
  <c r="C95" i="20"/>
  <c r="D95" i="20"/>
  <c r="A96" i="20"/>
  <c r="B96" i="20" s="1"/>
  <c r="C96" i="20"/>
  <c r="D96" i="20"/>
  <c r="A97" i="20"/>
  <c r="B97" i="20" s="1"/>
  <c r="C97" i="20"/>
  <c r="D97" i="20"/>
  <c r="A98" i="20"/>
  <c r="B98" i="20" s="1"/>
  <c r="C98" i="20"/>
  <c r="D98" i="20"/>
  <c r="A99" i="20"/>
  <c r="B99" i="20" s="1"/>
  <c r="C99" i="20"/>
  <c r="D99" i="20"/>
  <c r="A100" i="20"/>
  <c r="B100" i="20" s="1"/>
  <c r="C100" i="20"/>
  <c r="D100" i="20"/>
  <c r="A104" i="20"/>
  <c r="B104" i="20" s="1"/>
  <c r="C104" i="20"/>
  <c r="D104" i="20"/>
  <c r="A105" i="20"/>
  <c r="B105" i="20" s="1"/>
  <c r="C105" i="20"/>
  <c r="D105" i="20"/>
  <c r="A106" i="20"/>
  <c r="B106" i="20" s="1"/>
  <c r="C106" i="20"/>
  <c r="D106" i="20"/>
  <c r="A107" i="20"/>
  <c r="B107" i="20" s="1"/>
  <c r="C107" i="20"/>
  <c r="D107" i="20"/>
  <c r="A108" i="20"/>
  <c r="B108" i="20" s="1"/>
  <c r="C108" i="20"/>
  <c r="D108" i="20"/>
  <c r="A109" i="20"/>
  <c r="B109" i="20" s="1"/>
  <c r="C109" i="20"/>
  <c r="D109" i="20"/>
  <c r="A113" i="20"/>
  <c r="B113" i="20" s="1"/>
  <c r="C113" i="20"/>
  <c r="D113" i="20"/>
  <c r="A114" i="20"/>
  <c r="B114" i="20" s="1"/>
  <c r="C114" i="20"/>
  <c r="D114" i="20"/>
  <c r="A115" i="20"/>
  <c r="B115" i="20" s="1"/>
  <c r="C115" i="20"/>
  <c r="D115" i="20"/>
  <c r="A116" i="20"/>
  <c r="B116" i="20" s="1"/>
  <c r="C116" i="20"/>
  <c r="D116" i="20"/>
  <c r="A1" i="19"/>
  <c r="H1" i="19"/>
  <c r="A2" i="19"/>
  <c r="D2" i="19"/>
  <c r="E2" i="19"/>
  <c r="H2" i="19"/>
  <c r="I2" i="19"/>
  <c r="A3" i="19"/>
  <c r="D3" i="19"/>
  <c r="E3" i="19"/>
  <c r="H3" i="19"/>
  <c r="I3" i="19"/>
  <c r="A4" i="19"/>
  <c r="B4" i="19" s="1"/>
  <c r="C4" i="19"/>
  <c r="D4" i="19"/>
  <c r="A5" i="19"/>
  <c r="B5" i="19" s="1"/>
  <c r="C5" i="19"/>
  <c r="D5" i="19"/>
  <c r="A6" i="19"/>
  <c r="B6" i="19" s="1"/>
  <c r="C6" i="19"/>
  <c r="D6" i="19"/>
  <c r="A7" i="19"/>
  <c r="B7" i="19" s="1"/>
  <c r="C7" i="19"/>
  <c r="D7" i="19"/>
  <c r="A8" i="19"/>
  <c r="B8" i="19" s="1"/>
  <c r="C8" i="19"/>
  <c r="D8" i="19"/>
  <c r="A9" i="19"/>
  <c r="B9" i="19" s="1"/>
  <c r="C9" i="19"/>
  <c r="D9" i="19"/>
  <c r="A10" i="19"/>
  <c r="B10" i="19" s="1"/>
  <c r="C10" i="19"/>
  <c r="D10" i="19"/>
  <c r="A12" i="19"/>
  <c r="B12" i="19" s="1"/>
  <c r="C12" i="19"/>
  <c r="D12" i="19"/>
  <c r="A13" i="19"/>
  <c r="B13" i="19" s="1"/>
  <c r="C13" i="19"/>
  <c r="D13" i="19"/>
  <c r="A14" i="19"/>
  <c r="B14" i="19" s="1"/>
  <c r="C14" i="19"/>
  <c r="D14" i="19"/>
  <c r="A15" i="19"/>
  <c r="B15" i="19" s="1"/>
  <c r="C15" i="19"/>
  <c r="D15" i="19"/>
  <c r="A16" i="19"/>
  <c r="B16" i="19" s="1"/>
  <c r="C16" i="19"/>
  <c r="D16" i="19"/>
  <c r="A17" i="19"/>
  <c r="B17" i="19" s="1"/>
  <c r="C17" i="19"/>
  <c r="D17" i="19"/>
  <c r="A18" i="19"/>
  <c r="B18" i="19" s="1"/>
  <c r="C18" i="19"/>
  <c r="D18" i="19"/>
  <c r="A19" i="19"/>
  <c r="B19" i="19" s="1"/>
  <c r="C19" i="19"/>
  <c r="D19" i="19"/>
  <c r="A20" i="19"/>
  <c r="B20" i="19" s="1"/>
  <c r="C20" i="19"/>
  <c r="D20" i="19"/>
  <c r="A21" i="19"/>
  <c r="B21" i="19" s="1"/>
  <c r="C21" i="19"/>
  <c r="D21" i="19"/>
  <c r="A22" i="19"/>
  <c r="B22" i="19" s="1"/>
  <c r="C22" i="19"/>
  <c r="D22" i="19"/>
  <c r="A23" i="19"/>
  <c r="B23" i="19" s="1"/>
  <c r="C23" i="19"/>
  <c r="D23" i="19"/>
  <c r="A25" i="19"/>
  <c r="B25" i="19" s="1"/>
  <c r="C25" i="19"/>
  <c r="D25" i="19"/>
  <c r="A26" i="19"/>
  <c r="B26" i="19" s="1"/>
  <c r="C26" i="19"/>
  <c r="D26" i="19"/>
  <c r="A27" i="19"/>
  <c r="B27" i="19" s="1"/>
  <c r="C27" i="19"/>
  <c r="D27" i="19"/>
  <c r="A28" i="19"/>
  <c r="B28" i="19" s="1"/>
  <c r="C28" i="19"/>
  <c r="D28" i="19"/>
  <c r="A29" i="19"/>
  <c r="B29" i="19" s="1"/>
  <c r="C29" i="19"/>
  <c r="D29" i="19"/>
  <c r="A30" i="19"/>
  <c r="B30" i="19" s="1"/>
  <c r="C30" i="19"/>
  <c r="D30" i="19"/>
  <c r="A31" i="19"/>
  <c r="B31" i="19" s="1"/>
  <c r="C31" i="19"/>
  <c r="D31" i="19"/>
  <c r="A32" i="19"/>
  <c r="B32" i="19" s="1"/>
  <c r="C32" i="19"/>
  <c r="D32" i="19"/>
  <c r="A33" i="19"/>
  <c r="B33" i="19" s="1"/>
  <c r="C33" i="19"/>
  <c r="D33" i="19"/>
  <c r="A34" i="19"/>
  <c r="B34" i="19" s="1"/>
  <c r="C34" i="19"/>
  <c r="D34" i="19"/>
  <c r="A35" i="19"/>
  <c r="B35" i="19" s="1"/>
  <c r="C35" i="19"/>
  <c r="D35" i="19"/>
  <c r="A36" i="19"/>
  <c r="B36" i="19" s="1"/>
  <c r="C36" i="19"/>
  <c r="D36" i="19"/>
  <c r="A37" i="19"/>
  <c r="B37" i="19" s="1"/>
  <c r="C37" i="19"/>
  <c r="D37" i="19"/>
  <c r="A39" i="19"/>
  <c r="B39" i="19" s="1"/>
  <c r="C39" i="19"/>
  <c r="D39" i="19"/>
  <c r="A40" i="19"/>
  <c r="B40" i="19" s="1"/>
  <c r="C40" i="19"/>
  <c r="D40" i="19"/>
  <c r="A41" i="19"/>
  <c r="B41" i="19" s="1"/>
  <c r="C41" i="19"/>
  <c r="D41" i="19"/>
  <c r="A42" i="19"/>
  <c r="B42" i="19" s="1"/>
  <c r="C42" i="19"/>
  <c r="D42" i="19"/>
  <c r="H42" i="19"/>
  <c r="I42" i="19"/>
  <c r="A45" i="19"/>
  <c r="B45" i="19" s="1"/>
  <c r="C45" i="19"/>
  <c r="D45" i="19"/>
  <c r="A46" i="19"/>
  <c r="B46" i="19" s="1"/>
  <c r="C46" i="19"/>
  <c r="D46" i="19"/>
  <c r="A47" i="19"/>
  <c r="B47" i="19" s="1"/>
  <c r="C47" i="19"/>
  <c r="D47" i="19"/>
  <c r="A48" i="19"/>
  <c r="B48" i="19" s="1"/>
  <c r="C48" i="19"/>
  <c r="D48" i="19"/>
  <c r="A49" i="19"/>
  <c r="B49" i="19" s="1"/>
  <c r="C49" i="19"/>
  <c r="D49" i="19"/>
  <c r="A51" i="19"/>
  <c r="B51" i="19" s="1"/>
  <c r="C51" i="19"/>
  <c r="D51" i="19"/>
  <c r="A52" i="19"/>
  <c r="B52" i="19" s="1"/>
  <c r="C52" i="19"/>
  <c r="D52" i="19"/>
  <c r="A53" i="19"/>
  <c r="B53" i="19" s="1"/>
  <c r="C53" i="19"/>
  <c r="D53" i="19"/>
  <c r="A54" i="19"/>
  <c r="B54" i="19" s="1"/>
  <c r="C54" i="19"/>
  <c r="D54" i="19"/>
  <c r="A55" i="19"/>
  <c r="B55" i="19" s="1"/>
  <c r="C55" i="19"/>
  <c r="D55" i="19"/>
  <c r="A56" i="19"/>
  <c r="B56" i="19" s="1"/>
  <c r="C56" i="19"/>
  <c r="D56" i="19"/>
  <c r="A58" i="19"/>
  <c r="B58" i="19" s="1"/>
  <c r="C58" i="19"/>
  <c r="D58" i="19"/>
  <c r="A59" i="19"/>
  <c r="B59" i="19" s="1"/>
  <c r="C59" i="19"/>
  <c r="D59" i="19"/>
  <c r="A60" i="19"/>
  <c r="B60" i="19" s="1"/>
  <c r="C60" i="19"/>
  <c r="D60" i="19"/>
  <c r="A61" i="19"/>
  <c r="B61" i="19" s="1"/>
  <c r="C61" i="19"/>
  <c r="D61" i="19"/>
  <c r="A62" i="19"/>
  <c r="B62" i="19" s="1"/>
  <c r="C62" i="19"/>
  <c r="D62" i="19"/>
  <c r="A63" i="19"/>
  <c r="B63" i="19" s="1"/>
  <c r="C63" i="19"/>
  <c r="D63" i="19"/>
  <c r="A65" i="19"/>
  <c r="B65" i="19" s="1"/>
  <c r="C65" i="19"/>
  <c r="D65" i="19"/>
  <c r="A66" i="19"/>
  <c r="B66" i="19" s="1"/>
  <c r="C66" i="19"/>
  <c r="D66" i="19"/>
  <c r="A67" i="19"/>
  <c r="B67" i="19" s="1"/>
  <c r="C67" i="19"/>
  <c r="D67" i="19"/>
  <c r="A68" i="19"/>
  <c r="B68" i="19" s="1"/>
  <c r="C68" i="19"/>
  <c r="D68" i="19"/>
  <c r="H68" i="19"/>
  <c r="I68" i="19"/>
  <c r="A70" i="19"/>
  <c r="B70" i="19" s="1"/>
  <c r="C70" i="19"/>
  <c r="D70" i="19"/>
  <c r="A71" i="19"/>
  <c r="B71" i="19" s="1"/>
  <c r="C71" i="19"/>
  <c r="D71" i="19"/>
  <c r="A72" i="19"/>
  <c r="B72" i="19" s="1"/>
  <c r="C72" i="19"/>
  <c r="D72" i="19"/>
  <c r="A73" i="19"/>
  <c r="B73" i="19" s="1"/>
  <c r="C73" i="19"/>
  <c r="D73" i="19"/>
  <c r="A74" i="19"/>
  <c r="B74" i="19" s="1"/>
  <c r="C74" i="19"/>
  <c r="D74" i="19"/>
  <c r="A75" i="19"/>
  <c r="B75" i="19" s="1"/>
  <c r="C75" i="19"/>
  <c r="D75" i="19"/>
  <c r="A77" i="19"/>
  <c r="B77" i="19" s="1"/>
  <c r="C77" i="19"/>
  <c r="D77" i="19"/>
  <c r="A78" i="19"/>
  <c r="B78" i="19" s="1"/>
  <c r="C78" i="19"/>
  <c r="D78" i="19"/>
  <c r="A79" i="19"/>
  <c r="B79" i="19" s="1"/>
  <c r="C79" i="19"/>
  <c r="D79" i="19"/>
  <c r="A80" i="19"/>
  <c r="B80" i="19" s="1"/>
  <c r="C80" i="19"/>
  <c r="D80" i="19"/>
  <c r="A81" i="19"/>
  <c r="B81" i="19" s="1"/>
  <c r="C81" i="19"/>
  <c r="D81" i="19"/>
  <c r="A82" i="19"/>
  <c r="B82" i="19" s="1"/>
  <c r="C82" i="19"/>
  <c r="D82" i="19"/>
  <c r="A84" i="19"/>
  <c r="B84" i="19" s="1"/>
  <c r="C84" i="19"/>
  <c r="D84" i="19"/>
  <c r="A85" i="19"/>
  <c r="B85" i="19" s="1"/>
  <c r="C85" i="19"/>
  <c r="D85" i="19"/>
  <c r="G116" i="1" l="1"/>
  <c r="G115" i="1"/>
  <c r="G114" i="1"/>
  <c r="G113" i="1"/>
  <c r="G109" i="1"/>
  <c r="G108" i="1"/>
  <c r="G107" i="1"/>
  <c r="G106" i="1"/>
  <c r="G105" i="1"/>
  <c r="G104" i="1"/>
  <c r="G100" i="1"/>
  <c r="G99" i="1"/>
  <c r="G98" i="1"/>
  <c r="G97" i="1"/>
  <c r="G96" i="1"/>
  <c r="G95" i="1"/>
  <c r="G91" i="1"/>
  <c r="G90" i="1"/>
  <c r="G89" i="1"/>
  <c r="G87" i="1"/>
  <c r="G86" i="1"/>
  <c r="G79" i="1"/>
  <c r="G78" i="1"/>
  <c r="G77" i="1"/>
  <c r="G73" i="1"/>
  <c r="G72" i="1"/>
  <c r="G71" i="1"/>
  <c r="G70" i="1"/>
  <c r="G69" i="1"/>
  <c r="G68" i="1"/>
  <c r="G64" i="1"/>
  <c r="G63" i="1"/>
  <c r="G62" i="1"/>
  <c r="G61" i="1"/>
  <c r="G60" i="1"/>
  <c r="G59" i="1"/>
  <c r="G55" i="1"/>
  <c r="G54" i="1"/>
  <c r="G53" i="1"/>
  <c r="G51" i="1"/>
  <c r="G50" i="1"/>
  <c r="G45" i="1"/>
  <c r="G43" i="1"/>
  <c r="G42" i="1"/>
  <c r="G41" i="1"/>
  <c r="G39" i="1"/>
  <c r="G38" i="1"/>
  <c r="G37" i="1"/>
  <c r="G36" i="1"/>
  <c r="G35" i="1"/>
  <c r="G34" i="1"/>
  <c r="G33" i="1"/>
  <c r="G32" i="1"/>
  <c r="G31" i="1"/>
  <c r="G30" i="1"/>
  <c r="G29" i="1"/>
  <c r="G28" i="1"/>
  <c r="G27" i="1"/>
  <c r="G25" i="1"/>
  <c r="G24" i="1"/>
  <c r="G23" i="1"/>
  <c r="G22" i="1"/>
  <c r="G21" i="1"/>
  <c r="G20" i="1"/>
  <c r="G19" i="1"/>
  <c r="G18" i="1"/>
  <c r="G17" i="1"/>
  <c r="G16" i="1"/>
  <c r="G14" i="1"/>
  <c r="G11" i="1"/>
  <c r="G10" i="1"/>
  <c r="G9" i="1"/>
  <c r="G8" i="1"/>
  <c r="G7" i="1"/>
  <c r="G5" i="1"/>
  <c r="G4" i="1"/>
  <c r="R2" i="1"/>
  <c r="P2" i="1"/>
  <c r="M114" i="2" a="1"/>
  <c r="M114" i="2" s="1"/>
  <c r="G116" i="2"/>
  <c r="G115" i="2"/>
  <c r="G114" i="2"/>
  <c r="T114" i="2" s="1"/>
  <c r="G109" i="2"/>
  <c r="G108" i="2"/>
  <c r="G107" i="2"/>
  <c r="G106" i="2"/>
  <c r="G105" i="2"/>
  <c r="G104" i="2"/>
  <c r="T104" i="2" s="1"/>
  <c r="G100" i="2"/>
  <c r="G99" i="2"/>
  <c r="G98" i="2"/>
  <c r="G97" i="2"/>
  <c r="G96" i="2"/>
  <c r="G95" i="2"/>
  <c r="T95" i="2" s="1"/>
  <c r="G91" i="2"/>
  <c r="G90" i="2"/>
  <c r="G89" i="2"/>
  <c r="G88" i="2"/>
  <c r="G87" i="2"/>
  <c r="G86" i="2"/>
  <c r="T86" i="2" s="1"/>
  <c r="G79" i="2"/>
  <c r="G78" i="2"/>
  <c r="G77" i="2"/>
  <c r="M77" i="2" s="1" a="1"/>
  <c r="M77" i="2" s="1"/>
  <c r="G73" i="2"/>
  <c r="G72" i="2"/>
  <c r="G71" i="2"/>
  <c r="G70" i="2"/>
  <c r="G69" i="2"/>
  <c r="G68" i="2"/>
  <c r="T68" i="2" s="1"/>
  <c r="G64" i="2"/>
  <c r="G63" i="2"/>
  <c r="G62" i="2"/>
  <c r="G61" i="2"/>
  <c r="G60" i="2"/>
  <c r="G59" i="2"/>
  <c r="T59" i="2" s="1"/>
  <c r="G55" i="2"/>
  <c r="G54" i="2"/>
  <c r="G53" i="2"/>
  <c r="G52" i="2"/>
  <c r="G51" i="2"/>
  <c r="G50" i="2"/>
  <c r="G45" i="2"/>
  <c r="G43" i="2"/>
  <c r="G42" i="2"/>
  <c r="M41" i="2" s="1" a="1"/>
  <c r="M41" i="2" s="1"/>
  <c r="G41" i="2"/>
  <c r="G39" i="2"/>
  <c r="G38" i="2"/>
  <c r="G37" i="2"/>
  <c r="G36" i="2"/>
  <c r="G35" i="2"/>
  <c r="G34" i="2"/>
  <c r="G33" i="2"/>
  <c r="G32" i="2"/>
  <c r="G31" i="2"/>
  <c r="G30" i="2"/>
  <c r="G29" i="2"/>
  <c r="G28" i="2"/>
  <c r="G27" i="2"/>
  <c r="M32" i="2" s="1" a="1"/>
  <c r="M32" i="2" s="1"/>
  <c r="G25" i="2"/>
  <c r="G24" i="2"/>
  <c r="G23" i="2"/>
  <c r="G22" i="2"/>
  <c r="G21" i="2"/>
  <c r="G20" i="2"/>
  <c r="G19" i="2"/>
  <c r="G18" i="2"/>
  <c r="G17" i="2"/>
  <c r="M19" i="2" s="1" a="1"/>
  <c r="M19" i="2" s="1"/>
  <c r="G16" i="2"/>
  <c r="G15" i="2"/>
  <c r="G14" i="2"/>
  <c r="T14" i="2" s="1"/>
  <c r="G11" i="2"/>
  <c r="G10" i="2"/>
  <c r="G9" i="2"/>
  <c r="G8" i="2"/>
  <c r="G7" i="2"/>
  <c r="G6" i="2"/>
  <c r="G5" i="2"/>
  <c r="G4" i="2"/>
  <c r="T4" i="2" s="1"/>
  <c r="R2" i="2"/>
  <c r="P2" i="2"/>
  <c r="M68" i="2" l="1" a="1"/>
  <c r="M68" i="2" s="1"/>
  <c r="T77" i="2"/>
  <c r="M59" i="2" a="1"/>
  <c r="M59" i="2" s="1"/>
  <c r="T50" i="2"/>
  <c r="M86" i="2" a="1"/>
  <c r="M86" i="2" s="1"/>
  <c r="M95" i="2" a="1"/>
  <c r="M95" i="2" s="1"/>
  <c r="M104" i="2" a="1"/>
  <c r="M104" i="2" s="1"/>
  <c r="T77" i="1"/>
  <c r="T14" i="1"/>
  <c r="T41" i="1"/>
  <c r="M50" i="1" a="1"/>
  <c r="M50" i="1" s="1"/>
  <c r="M86" i="1" a="1"/>
  <c r="M86" i="1" s="1"/>
  <c r="M32" i="1" a="1"/>
  <c r="M32" i="1" s="1"/>
  <c r="M4" i="1" a="1"/>
  <c r="M4" i="1" s="1"/>
  <c r="T27" i="1"/>
  <c r="M95" i="1" a="1"/>
  <c r="M95" i="1" s="1"/>
  <c r="M19" i="1" a="1"/>
  <c r="M19" i="1" s="1"/>
  <c r="T59" i="1"/>
  <c r="M77" i="1" a="1"/>
  <c r="M77" i="1" s="1"/>
  <c r="T95" i="1"/>
  <c r="T104" i="1"/>
  <c r="T4" i="1"/>
  <c r="M59" i="1" a="1"/>
  <c r="M59" i="1" s="1"/>
  <c r="M68" i="1" a="1"/>
  <c r="M68" i="1" s="1"/>
  <c r="M113" i="1" a="1"/>
  <c r="M113" i="1" s="1"/>
  <c r="T113" i="1"/>
  <c r="M41" i="1" a="1"/>
  <c r="M41" i="1" s="1"/>
  <c r="T50" i="1"/>
  <c r="T86" i="1"/>
  <c r="M104" i="1" a="1"/>
  <c r="M104" i="1" s="1"/>
  <c r="T68" i="1"/>
  <c r="M50" i="2" a="1"/>
  <c r="M50" i="2" s="1"/>
  <c r="T41" i="2"/>
  <c r="T27" i="2"/>
  <c r="M4" i="2" a="1"/>
  <c r="M4" i="2" s="1"/>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9" i="9"/>
  <c r="G78" i="9"/>
  <c r="G77" i="9"/>
  <c r="M77" i="9" s="1" a="1"/>
  <c r="M77" i="9" s="1"/>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R2" i="9"/>
  <c r="P2" i="9"/>
  <c r="G55" i="8"/>
  <c r="P2" i="8"/>
  <c r="G110" i="8"/>
  <c r="G109" i="8"/>
  <c r="G108" i="8"/>
  <c r="G107" i="8"/>
  <c r="G106" i="8"/>
  <c r="G105" i="8"/>
  <c r="G104" i="8"/>
  <c r="G103"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R2" i="8"/>
  <c r="G106" i="11"/>
  <c r="G105" i="11"/>
  <c r="G104" i="11"/>
  <c r="G103" i="11"/>
  <c r="G102" i="11"/>
  <c r="R2" i="11"/>
  <c r="P2" i="11"/>
  <c r="G110" i="10"/>
  <c r="G109" i="10"/>
  <c r="G108" i="10"/>
  <c r="G107" i="10"/>
  <c r="G106" i="10"/>
  <c r="M106" i="10" s="1" a="1"/>
  <c r="M106" i="10" s="1"/>
  <c r="G105" i="10"/>
  <c r="G104" i="10"/>
  <c r="G103" i="10"/>
  <c r="G102" i="10"/>
  <c r="G101" i="10"/>
  <c r="G100" i="10"/>
  <c r="G99" i="10"/>
  <c r="G98" i="10"/>
  <c r="G97" i="10"/>
  <c r="G96" i="10"/>
  <c r="G95" i="10"/>
  <c r="G94" i="10"/>
  <c r="G93" i="10"/>
  <c r="G92" i="10"/>
  <c r="G91" i="10"/>
  <c r="G90" i="10"/>
  <c r="G89" i="10"/>
  <c r="G88" i="10"/>
  <c r="G87" i="10"/>
  <c r="G86" i="10"/>
  <c r="M86" i="10" s="1" a="1"/>
  <c r="M86" i="10" s="1"/>
  <c r="G85" i="10"/>
  <c r="G84" i="10"/>
  <c r="G83" i="10"/>
  <c r="G82" i="10"/>
  <c r="G81" i="10"/>
  <c r="G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R2" i="10"/>
  <c r="P2" i="10"/>
  <c r="R2" i="7"/>
  <c r="P2" i="7"/>
  <c r="R2" i="3"/>
  <c r="P2" i="3"/>
  <c r="R2" i="13"/>
  <c r="P2" i="13"/>
  <c r="R2" i="12"/>
  <c r="P2" i="12"/>
  <c r="X77" i="14"/>
  <c r="G77" i="14" a="1"/>
  <c r="G77" i="14" s="1"/>
  <c r="K77" i="14" s="1"/>
  <c r="F77" i="14" a="1"/>
  <c r="F77" i="14" s="1"/>
  <c r="J77" i="14" s="1"/>
  <c r="E77" i="14" a="1"/>
  <c r="E77" i="14" s="1"/>
  <c r="I77" i="14" s="1"/>
  <c r="D77" i="14" a="1"/>
  <c r="D77" i="14" s="1"/>
  <c r="H77" i="14" s="1"/>
  <c r="C77" i="14" a="1"/>
  <c r="C77" i="14" s="1"/>
  <c r="X76" i="14"/>
  <c r="G76" i="14" a="1"/>
  <c r="G76" i="14" s="1"/>
  <c r="K76" i="14" s="1"/>
  <c r="F76" i="14" a="1"/>
  <c r="F76" i="14" s="1"/>
  <c r="J76" i="14" s="1"/>
  <c r="E76" i="14" a="1"/>
  <c r="E76" i="14" s="1"/>
  <c r="I76" i="14" s="1"/>
  <c r="D76" i="14" a="1"/>
  <c r="D76" i="14" s="1"/>
  <c r="H76" i="14" s="1"/>
  <c r="C76" i="14" a="1"/>
  <c r="C76" i="14" s="1"/>
  <c r="X75" i="14"/>
  <c r="G75" i="14" a="1"/>
  <c r="G75" i="14" s="1"/>
  <c r="K75" i="14" s="1"/>
  <c r="F75" i="14" a="1"/>
  <c r="F75" i="14" s="1"/>
  <c r="J75" i="14" s="1"/>
  <c r="E75" i="14" a="1"/>
  <c r="E75" i="14" s="1"/>
  <c r="I75" i="14" s="1"/>
  <c r="D75" i="14" a="1"/>
  <c r="D75" i="14" s="1"/>
  <c r="H75" i="14" s="1"/>
  <c r="C75" i="14" a="1"/>
  <c r="C75" i="14" s="1"/>
  <c r="X74" i="14"/>
  <c r="G74" i="14" a="1"/>
  <c r="G74" i="14" s="1"/>
  <c r="K74" i="14" s="1"/>
  <c r="F74" i="14" a="1"/>
  <c r="F74" i="14" s="1"/>
  <c r="J74" i="14" s="1"/>
  <c r="E74" i="14" a="1"/>
  <c r="E74" i="14" s="1"/>
  <c r="I74" i="14" s="1"/>
  <c r="D74" i="14" a="1"/>
  <c r="D74" i="14" s="1"/>
  <c r="H74" i="14" s="1"/>
  <c r="C74" i="14" a="1"/>
  <c r="C74" i="14" s="1"/>
  <c r="X73" i="14"/>
  <c r="G73" i="14" a="1"/>
  <c r="G73" i="14" s="1"/>
  <c r="K73" i="14" s="1"/>
  <c r="F73" i="14" a="1"/>
  <c r="F73" i="14" s="1"/>
  <c r="J73" i="14" s="1"/>
  <c r="E73" i="14" a="1"/>
  <c r="E73" i="14" s="1"/>
  <c r="I73" i="14" s="1"/>
  <c r="D73" i="14" a="1"/>
  <c r="D73" i="14" s="1"/>
  <c r="H73" i="14" s="1"/>
  <c r="C73" i="14" a="1"/>
  <c r="C73" i="14" s="1"/>
  <c r="X72" i="14"/>
  <c r="G72" i="14" a="1"/>
  <c r="G72" i="14" s="1"/>
  <c r="K72" i="14" s="1"/>
  <c r="F72" i="14" a="1"/>
  <c r="F72" i="14" s="1"/>
  <c r="J72" i="14" s="1"/>
  <c r="E72" i="14" a="1"/>
  <c r="E72" i="14" s="1"/>
  <c r="I72" i="14" s="1"/>
  <c r="D72" i="14" a="1"/>
  <c r="D72" i="14" s="1"/>
  <c r="H72" i="14" s="1"/>
  <c r="C72" i="14" a="1"/>
  <c r="C72" i="14" s="1"/>
  <c r="X71" i="14"/>
  <c r="G71" i="14" a="1"/>
  <c r="G71" i="14" s="1"/>
  <c r="K71" i="14" s="1"/>
  <c r="F71" i="14" a="1"/>
  <c r="F71" i="14" s="1"/>
  <c r="J71" i="14" s="1"/>
  <c r="E71" i="14" a="1"/>
  <c r="E71" i="14" s="1"/>
  <c r="I71" i="14" s="1"/>
  <c r="D71" i="14" a="1"/>
  <c r="D71" i="14" s="1"/>
  <c r="H71" i="14" s="1"/>
  <c r="C71" i="14" a="1"/>
  <c r="C71" i="14" s="1"/>
  <c r="X70" i="14"/>
  <c r="G70" i="14" a="1"/>
  <c r="G70" i="14" s="1"/>
  <c r="K70" i="14" s="1"/>
  <c r="F70" i="14" a="1"/>
  <c r="F70" i="14" s="1"/>
  <c r="J70" i="14" s="1"/>
  <c r="E70" i="14" a="1"/>
  <c r="E70" i="14" s="1"/>
  <c r="I70" i="14" s="1"/>
  <c r="D70" i="14" a="1"/>
  <c r="D70" i="14" s="1"/>
  <c r="H70" i="14" s="1"/>
  <c r="C70" i="14" a="1"/>
  <c r="C70" i="14" s="1"/>
  <c r="X69" i="14"/>
  <c r="G69" i="14" a="1"/>
  <c r="G69" i="14" s="1"/>
  <c r="K69" i="14" s="1"/>
  <c r="F69" i="14" a="1"/>
  <c r="F69" i="14" s="1"/>
  <c r="J69" i="14" s="1"/>
  <c r="E69" i="14" a="1"/>
  <c r="E69" i="14" s="1"/>
  <c r="I69" i="14" s="1"/>
  <c r="D69" i="14" a="1"/>
  <c r="D69" i="14" s="1"/>
  <c r="H69" i="14" s="1"/>
  <c r="C69" i="14" a="1"/>
  <c r="C69" i="14" s="1"/>
  <c r="X68" i="14"/>
  <c r="G68" i="14" a="1"/>
  <c r="G68" i="14" s="1"/>
  <c r="K68" i="14" s="1"/>
  <c r="F68" i="14" a="1"/>
  <c r="F68" i="14" s="1"/>
  <c r="J68" i="14" s="1"/>
  <c r="E68" i="14" a="1"/>
  <c r="E68" i="14" s="1"/>
  <c r="I68" i="14" s="1"/>
  <c r="D68" i="14" a="1"/>
  <c r="D68" i="14" s="1"/>
  <c r="H68" i="14" s="1"/>
  <c r="C68" i="14" a="1"/>
  <c r="C68" i="14" s="1"/>
  <c r="X67" i="14"/>
  <c r="G67" i="14" a="1"/>
  <c r="G67" i="14" s="1"/>
  <c r="K67" i="14" s="1"/>
  <c r="F67" i="14" a="1"/>
  <c r="F67" i="14" s="1"/>
  <c r="J67" i="14" s="1"/>
  <c r="E67" i="14" a="1"/>
  <c r="E67" i="14" s="1"/>
  <c r="I67" i="14" s="1"/>
  <c r="D67" i="14" a="1"/>
  <c r="D67" i="14" s="1"/>
  <c r="H67" i="14" s="1"/>
  <c r="C67" i="14" a="1"/>
  <c r="C67" i="14" s="1"/>
  <c r="X66" i="14"/>
  <c r="G66" i="14" a="1"/>
  <c r="G66" i="14" s="1"/>
  <c r="K66" i="14" s="1"/>
  <c r="F66" i="14" a="1"/>
  <c r="F66" i="14" s="1"/>
  <c r="J66" i="14" s="1"/>
  <c r="E66" i="14" a="1"/>
  <c r="E66" i="14" s="1"/>
  <c r="I66" i="14" s="1"/>
  <c r="D66" i="14" a="1"/>
  <c r="D66" i="14" s="1"/>
  <c r="H66" i="14" s="1"/>
  <c r="C66" i="14" a="1"/>
  <c r="C66" i="14" s="1"/>
  <c r="X65" i="14"/>
  <c r="G65" i="14" a="1"/>
  <c r="G65" i="14" s="1"/>
  <c r="K65" i="14" s="1"/>
  <c r="F65" i="14" a="1"/>
  <c r="F65" i="14" s="1"/>
  <c r="J65" i="14" s="1"/>
  <c r="E65" i="14" a="1"/>
  <c r="E65" i="14" s="1"/>
  <c r="I65" i="14" s="1"/>
  <c r="D65" i="14" a="1"/>
  <c r="D65" i="14" s="1"/>
  <c r="H65" i="14" s="1"/>
  <c r="C65" i="14" a="1"/>
  <c r="C65" i="14" s="1"/>
  <c r="X64" i="14"/>
  <c r="G64" i="14" a="1"/>
  <c r="G64" i="14" s="1"/>
  <c r="K64" i="14" s="1"/>
  <c r="F64" i="14" a="1"/>
  <c r="F64" i="14" s="1"/>
  <c r="J64" i="14" s="1"/>
  <c r="E64" i="14" a="1"/>
  <c r="E64" i="14" s="1"/>
  <c r="I64" i="14" s="1"/>
  <c r="D64" i="14" a="1"/>
  <c r="D64" i="14" s="1"/>
  <c r="H64" i="14" s="1"/>
  <c r="C64" i="14" a="1"/>
  <c r="C64" i="14" s="1"/>
  <c r="X63" i="14"/>
  <c r="G63" i="14" a="1"/>
  <c r="G63" i="14" s="1"/>
  <c r="K63" i="14" s="1"/>
  <c r="F63" i="14" a="1"/>
  <c r="F63" i="14" s="1"/>
  <c r="J63" i="14" s="1"/>
  <c r="E63" i="14" a="1"/>
  <c r="E63" i="14" s="1"/>
  <c r="I63" i="14" s="1"/>
  <c r="D63" i="14" a="1"/>
  <c r="D63" i="14" s="1"/>
  <c r="H63" i="14" s="1"/>
  <c r="C63" i="14" a="1"/>
  <c r="C63" i="14" s="1"/>
  <c r="X62" i="14"/>
  <c r="G62" i="14" a="1"/>
  <c r="G62" i="14" s="1"/>
  <c r="K62" i="14" s="1"/>
  <c r="F62" i="14" a="1"/>
  <c r="F62" i="14" s="1"/>
  <c r="J62" i="14" s="1"/>
  <c r="E62" i="14" a="1"/>
  <c r="E62" i="14" s="1"/>
  <c r="I62" i="14" s="1"/>
  <c r="D62" i="14" a="1"/>
  <c r="D62" i="14" s="1"/>
  <c r="H62" i="14" s="1"/>
  <c r="C62" i="14" a="1"/>
  <c r="C62" i="14" s="1"/>
  <c r="X61" i="14"/>
  <c r="G61" i="14" a="1"/>
  <c r="G61" i="14" s="1"/>
  <c r="K61" i="14" s="1"/>
  <c r="F61" i="14" a="1"/>
  <c r="F61" i="14" s="1"/>
  <c r="J61" i="14" s="1"/>
  <c r="E61" i="14" a="1"/>
  <c r="E61" i="14" s="1"/>
  <c r="I61" i="14" s="1"/>
  <c r="D61" i="14" a="1"/>
  <c r="D61" i="14" s="1"/>
  <c r="H61" i="14" s="1"/>
  <c r="C61" i="14" a="1"/>
  <c r="C61" i="14" s="1"/>
  <c r="X60" i="14"/>
  <c r="G60" i="14" a="1"/>
  <c r="G60" i="14" s="1"/>
  <c r="K60" i="14" s="1"/>
  <c r="F60" i="14" a="1"/>
  <c r="F60" i="14" s="1"/>
  <c r="J60" i="14" s="1"/>
  <c r="E60" i="14" a="1"/>
  <c r="E60" i="14" s="1"/>
  <c r="I60" i="14" s="1"/>
  <c r="D60" i="14" a="1"/>
  <c r="D60" i="14" s="1"/>
  <c r="H60" i="14" s="1"/>
  <c r="C60" i="14" a="1"/>
  <c r="C60" i="14" s="1"/>
  <c r="X59" i="14"/>
  <c r="G59" i="14" a="1"/>
  <c r="G59" i="14" s="1"/>
  <c r="K59" i="14" s="1"/>
  <c r="F59" i="14" a="1"/>
  <c r="F59" i="14" s="1"/>
  <c r="J59" i="14" s="1"/>
  <c r="E59" i="14" a="1"/>
  <c r="E59" i="14" s="1"/>
  <c r="I59" i="14" s="1"/>
  <c r="D59" i="14" a="1"/>
  <c r="D59" i="14" s="1"/>
  <c r="H59" i="14" s="1"/>
  <c r="C59" i="14" a="1"/>
  <c r="C59" i="14" s="1"/>
  <c r="X58" i="14"/>
  <c r="G58" i="14" a="1"/>
  <c r="G58" i="14" s="1"/>
  <c r="K58" i="14" s="1"/>
  <c r="F58" i="14" a="1"/>
  <c r="F58" i="14" s="1"/>
  <c r="J58" i="14" s="1"/>
  <c r="E58" i="14" a="1"/>
  <c r="E58" i="14" s="1"/>
  <c r="I58" i="14" s="1"/>
  <c r="D58" i="14" a="1"/>
  <c r="D58" i="14" s="1"/>
  <c r="H58" i="14" s="1"/>
  <c r="C58" i="14" a="1"/>
  <c r="C58" i="14" s="1"/>
  <c r="X57" i="14"/>
  <c r="G57" i="14" a="1"/>
  <c r="G57" i="14" s="1"/>
  <c r="K57" i="14" s="1"/>
  <c r="F57" i="14" a="1"/>
  <c r="F57" i="14" s="1"/>
  <c r="J57" i="14" s="1"/>
  <c r="E57" i="14" a="1"/>
  <c r="E57" i="14" s="1"/>
  <c r="I57" i="14" s="1"/>
  <c r="D57" i="14" a="1"/>
  <c r="D57" i="14" s="1"/>
  <c r="H57" i="14" s="1"/>
  <c r="C57" i="14" a="1"/>
  <c r="C57" i="14" s="1"/>
  <c r="X56" i="14"/>
  <c r="G56" i="14" a="1"/>
  <c r="G56" i="14" s="1"/>
  <c r="K56" i="14" s="1"/>
  <c r="F56" i="14" a="1"/>
  <c r="F56" i="14" s="1"/>
  <c r="J56" i="14" s="1"/>
  <c r="E56" i="14" a="1"/>
  <c r="E56" i="14" s="1"/>
  <c r="I56" i="14" s="1"/>
  <c r="D56" i="14" a="1"/>
  <c r="D56" i="14" s="1"/>
  <c r="H56" i="14" s="1"/>
  <c r="C56" i="14" a="1"/>
  <c r="C56" i="14" s="1"/>
  <c r="X55" i="14"/>
  <c r="G55" i="14" a="1"/>
  <c r="G55" i="14" s="1"/>
  <c r="K55" i="14" s="1"/>
  <c r="F55" i="14" a="1"/>
  <c r="F55" i="14" s="1"/>
  <c r="J55" i="14" s="1"/>
  <c r="E55" i="14" a="1"/>
  <c r="E55" i="14" s="1"/>
  <c r="I55" i="14" s="1"/>
  <c r="D55" i="14" a="1"/>
  <c r="D55" i="14" s="1"/>
  <c r="H55" i="14" s="1"/>
  <c r="C55" i="14" a="1"/>
  <c r="C55" i="14" s="1"/>
  <c r="X54" i="14"/>
  <c r="G54" i="14" a="1"/>
  <c r="G54" i="14" s="1"/>
  <c r="K54" i="14" s="1"/>
  <c r="F54" i="14" a="1"/>
  <c r="F54" i="14" s="1"/>
  <c r="J54" i="14" s="1"/>
  <c r="E54" i="14" a="1"/>
  <c r="E54" i="14" s="1"/>
  <c r="I54" i="14" s="1"/>
  <c r="D54" i="14" a="1"/>
  <c r="D54" i="14" s="1"/>
  <c r="H54" i="14" s="1"/>
  <c r="C54" i="14" a="1"/>
  <c r="C54" i="14" s="1"/>
  <c r="X53" i="14"/>
  <c r="G53" i="14" a="1"/>
  <c r="G53" i="14" s="1"/>
  <c r="K53" i="14" s="1"/>
  <c r="F53" i="14" a="1"/>
  <c r="F53" i="14" s="1"/>
  <c r="J53" i="14" s="1"/>
  <c r="E53" i="14" a="1"/>
  <c r="E53" i="14" s="1"/>
  <c r="I53" i="14" s="1"/>
  <c r="D53" i="14" a="1"/>
  <c r="D53" i="14" s="1"/>
  <c r="H53" i="14" s="1"/>
  <c r="C53" i="14" a="1"/>
  <c r="C53" i="14" s="1"/>
  <c r="X52" i="14"/>
  <c r="G52" i="14" a="1"/>
  <c r="G52" i="14" s="1"/>
  <c r="K52" i="14" s="1"/>
  <c r="F52" i="14" a="1"/>
  <c r="F52" i="14" s="1"/>
  <c r="J52" i="14" s="1"/>
  <c r="E52" i="14" a="1"/>
  <c r="E52" i="14" s="1"/>
  <c r="I52" i="14" s="1"/>
  <c r="D52" i="14" a="1"/>
  <c r="D52" i="14" s="1"/>
  <c r="H52" i="14" s="1"/>
  <c r="C52" i="14" a="1"/>
  <c r="C52" i="14" s="1"/>
  <c r="X51" i="14"/>
  <c r="G51" i="14" a="1"/>
  <c r="G51" i="14" s="1"/>
  <c r="K51" i="14" s="1"/>
  <c r="F51" i="14" a="1"/>
  <c r="F51" i="14" s="1"/>
  <c r="J51" i="14" s="1"/>
  <c r="E51" i="14" a="1"/>
  <c r="E51" i="14" s="1"/>
  <c r="I51" i="14" s="1"/>
  <c r="D51" i="14" a="1"/>
  <c r="D51" i="14" s="1"/>
  <c r="H51" i="14" s="1"/>
  <c r="C51" i="14" a="1"/>
  <c r="C51" i="14" s="1"/>
  <c r="X50" i="14"/>
  <c r="G50" i="14" a="1"/>
  <c r="G50" i="14" s="1"/>
  <c r="K50" i="14" s="1"/>
  <c r="F50" i="14" a="1"/>
  <c r="F50" i="14" s="1"/>
  <c r="J50" i="14" s="1"/>
  <c r="E50" i="14" a="1"/>
  <c r="E50" i="14" s="1"/>
  <c r="I50" i="14" s="1"/>
  <c r="D50" i="14" a="1"/>
  <c r="D50" i="14" s="1"/>
  <c r="H50" i="14" s="1"/>
  <c r="C50" i="14" a="1"/>
  <c r="C50" i="14" s="1"/>
  <c r="X49" i="14"/>
  <c r="G49" i="14" a="1"/>
  <c r="G49" i="14" s="1"/>
  <c r="K49" i="14" s="1"/>
  <c r="F49" i="14" a="1"/>
  <c r="F49" i="14" s="1"/>
  <c r="J49" i="14" s="1"/>
  <c r="E49" i="14" a="1"/>
  <c r="E49" i="14" s="1"/>
  <c r="I49" i="14" s="1"/>
  <c r="D49" i="14" a="1"/>
  <c r="D49" i="14" s="1"/>
  <c r="H49" i="14" s="1"/>
  <c r="C49" i="14" a="1"/>
  <c r="C49" i="14" s="1"/>
  <c r="X48" i="14"/>
  <c r="G48" i="14" a="1"/>
  <c r="G48" i="14" s="1"/>
  <c r="K48" i="14" s="1"/>
  <c r="F48" i="14" a="1"/>
  <c r="F48" i="14" s="1"/>
  <c r="J48" i="14" s="1"/>
  <c r="E48" i="14" a="1"/>
  <c r="E48" i="14" s="1"/>
  <c r="I48" i="14" s="1"/>
  <c r="D48" i="14" a="1"/>
  <c r="D48" i="14" s="1"/>
  <c r="H48" i="14" s="1"/>
  <c r="C48" i="14" a="1"/>
  <c r="C48" i="14" s="1"/>
  <c r="X47" i="14"/>
  <c r="G47" i="14" a="1"/>
  <c r="G47" i="14" s="1"/>
  <c r="K47" i="14" s="1"/>
  <c r="F47" i="14" a="1"/>
  <c r="F47" i="14" s="1"/>
  <c r="J47" i="14" s="1"/>
  <c r="E47" i="14" a="1"/>
  <c r="E47" i="14" s="1"/>
  <c r="I47" i="14" s="1"/>
  <c r="D47" i="14" a="1"/>
  <c r="D47" i="14" s="1"/>
  <c r="H47" i="14" s="1"/>
  <c r="C47" i="14" a="1"/>
  <c r="C47" i="14" s="1"/>
  <c r="X46" i="14"/>
  <c r="G46" i="14" a="1"/>
  <c r="G46" i="14" s="1"/>
  <c r="K46" i="14" s="1"/>
  <c r="F46" i="14" a="1"/>
  <c r="F46" i="14" s="1"/>
  <c r="J46" i="14" s="1"/>
  <c r="E46" i="14" a="1"/>
  <c r="E46" i="14" s="1"/>
  <c r="I46" i="14" s="1"/>
  <c r="D46" i="14" a="1"/>
  <c r="D46" i="14" s="1"/>
  <c r="H46" i="14" s="1"/>
  <c r="C46" i="14" a="1"/>
  <c r="C46" i="14" s="1"/>
  <c r="X45" i="14"/>
  <c r="G45" i="14" a="1"/>
  <c r="G45" i="14" s="1"/>
  <c r="K45" i="14" s="1"/>
  <c r="F45" i="14" a="1"/>
  <c r="F45" i="14" s="1"/>
  <c r="J45" i="14" s="1"/>
  <c r="E45" i="14" a="1"/>
  <c r="E45" i="14" s="1"/>
  <c r="I45" i="14" s="1"/>
  <c r="D45" i="14" a="1"/>
  <c r="D45" i="14" s="1"/>
  <c r="H45" i="14" s="1"/>
  <c r="C45" i="14" a="1"/>
  <c r="C45" i="14" s="1"/>
  <c r="X44" i="14"/>
  <c r="G44" i="14" a="1"/>
  <c r="G44" i="14" s="1"/>
  <c r="K44" i="14" s="1"/>
  <c r="F44" i="14" a="1"/>
  <c r="F44" i="14" s="1"/>
  <c r="J44" i="14" s="1"/>
  <c r="E44" i="14" a="1"/>
  <c r="E44" i="14" s="1"/>
  <c r="I44" i="14" s="1"/>
  <c r="D44" i="14" a="1"/>
  <c r="D44" i="14" s="1"/>
  <c r="H44" i="14" s="1"/>
  <c r="C44" i="14" a="1"/>
  <c r="C44" i="14" s="1"/>
  <c r="A44" i="14"/>
  <c r="A45" i="14" s="1"/>
  <c r="A46" i="14" s="1"/>
  <c r="A47" i="14" s="1"/>
  <c r="A48" i="14" s="1"/>
  <c r="A49" i="14" s="1"/>
  <c r="A50" i="14" s="1"/>
  <c r="A51" i="14" s="1"/>
  <c r="A52" i="14" s="1"/>
  <c r="A53" i="14" s="1"/>
  <c r="A54" i="14" s="1"/>
  <c r="A55" i="14" s="1"/>
  <c r="X43" i="14"/>
  <c r="G43" i="14" a="1"/>
  <c r="G43" i="14" s="1"/>
  <c r="K43" i="14" s="1"/>
  <c r="F43" i="14" a="1"/>
  <c r="F43" i="14" s="1"/>
  <c r="J43" i="14" s="1"/>
  <c r="E43" i="14" a="1"/>
  <c r="E43" i="14" s="1"/>
  <c r="I43" i="14" s="1"/>
  <c r="D43" i="14" a="1"/>
  <c r="D43" i="14" s="1"/>
  <c r="H43" i="14" s="1"/>
  <c r="C43" i="14" a="1"/>
  <c r="C43" i="14" s="1"/>
  <c r="X42" i="14"/>
  <c r="G42" i="14" a="1"/>
  <c r="G42" i="14" s="1"/>
  <c r="K42" i="14" s="1"/>
  <c r="F42" i="14" a="1"/>
  <c r="F42" i="14" s="1"/>
  <c r="J42" i="14" s="1"/>
  <c r="E42" i="14" a="1"/>
  <c r="E42" i="14" s="1"/>
  <c r="I42" i="14" s="1"/>
  <c r="D42" i="14" a="1"/>
  <c r="D42" i="14" s="1"/>
  <c r="H42" i="14" s="1"/>
  <c r="C42" i="14" a="1"/>
  <c r="C42" i="14" s="1"/>
  <c r="X41" i="14"/>
  <c r="G41" i="14" a="1"/>
  <c r="G41" i="14" s="1"/>
  <c r="K41" i="14" s="1"/>
  <c r="F41" i="14" a="1"/>
  <c r="F41" i="14" s="1"/>
  <c r="J41" i="14" s="1"/>
  <c r="E41" i="14" a="1"/>
  <c r="E41" i="14" s="1"/>
  <c r="I41" i="14" s="1"/>
  <c r="D41" i="14" a="1"/>
  <c r="D41" i="14" s="1"/>
  <c r="H41" i="14" s="1"/>
  <c r="C41" i="14" a="1"/>
  <c r="C41" i="14" s="1"/>
  <c r="X40" i="14"/>
  <c r="G40" i="14" a="1"/>
  <c r="G40" i="14" s="1"/>
  <c r="K40" i="14" s="1"/>
  <c r="F40" i="14" a="1"/>
  <c r="F40" i="14" s="1"/>
  <c r="J40" i="14" s="1"/>
  <c r="E40" i="14" a="1"/>
  <c r="E40" i="14" s="1"/>
  <c r="I40" i="14" s="1"/>
  <c r="D40" i="14" a="1"/>
  <c r="D40" i="14" s="1"/>
  <c r="H40" i="14" s="1"/>
  <c r="C40" i="14" a="1"/>
  <c r="C40" i="14" s="1"/>
  <c r="X39" i="14"/>
  <c r="G39" i="14" a="1"/>
  <c r="G39" i="14" s="1"/>
  <c r="K39" i="14" s="1"/>
  <c r="F39" i="14" a="1"/>
  <c r="F39" i="14" s="1"/>
  <c r="J39" i="14" s="1"/>
  <c r="E39" i="14" a="1"/>
  <c r="E39" i="14" s="1"/>
  <c r="I39" i="14" s="1"/>
  <c r="D39" i="14" a="1"/>
  <c r="D39" i="14" s="1"/>
  <c r="H39" i="14" s="1"/>
  <c r="C39" i="14" a="1"/>
  <c r="C39" i="14" s="1"/>
  <c r="X38" i="14"/>
  <c r="G38" i="14" a="1"/>
  <c r="G38" i="14" s="1"/>
  <c r="K38" i="14" s="1"/>
  <c r="F38" i="14" a="1"/>
  <c r="F38" i="14" s="1"/>
  <c r="J38" i="14" s="1"/>
  <c r="E38" i="14" a="1"/>
  <c r="E38" i="14" s="1"/>
  <c r="I38" i="14" s="1"/>
  <c r="D38" i="14" a="1"/>
  <c r="D38" i="14" s="1"/>
  <c r="H38" i="14" s="1"/>
  <c r="C38" i="14" a="1"/>
  <c r="C38" i="14" s="1"/>
  <c r="X37" i="14"/>
  <c r="G37" i="14" a="1"/>
  <c r="G37" i="14" s="1"/>
  <c r="K37" i="14" s="1"/>
  <c r="F37" i="14" a="1"/>
  <c r="F37" i="14" s="1"/>
  <c r="J37" i="14" s="1"/>
  <c r="E37" i="14" a="1"/>
  <c r="E37" i="14" s="1"/>
  <c r="I37" i="14" s="1"/>
  <c r="D37" i="14" a="1"/>
  <c r="D37" i="14" s="1"/>
  <c r="H37" i="14" s="1"/>
  <c r="C37" i="14" a="1"/>
  <c r="C37" i="14" s="1"/>
  <c r="X36" i="14"/>
  <c r="G36" i="14" a="1"/>
  <c r="G36" i="14" s="1"/>
  <c r="K36" i="14" s="1"/>
  <c r="F36" i="14" a="1"/>
  <c r="F36" i="14" s="1"/>
  <c r="J36" i="14" s="1"/>
  <c r="E36" i="14" a="1"/>
  <c r="E36" i="14" s="1"/>
  <c r="I36" i="14" s="1"/>
  <c r="D36" i="14" a="1"/>
  <c r="D36" i="14" s="1"/>
  <c r="H36" i="14" s="1"/>
  <c r="C36" i="14" a="1"/>
  <c r="C36" i="14" s="1"/>
  <c r="X35" i="14"/>
  <c r="G35" i="14" a="1"/>
  <c r="G35" i="14" s="1"/>
  <c r="K35" i="14" s="1"/>
  <c r="F35" i="14" a="1"/>
  <c r="F35" i="14" s="1"/>
  <c r="J35" i="14" s="1"/>
  <c r="E35" i="14" a="1"/>
  <c r="E35" i="14" s="1"/>
  <c r="I35" i="14" s="1"/>
  <c r="D35" i="14" a="1"/>
  <c r="D35" i="14" s="1"/>
  <c r="H35" i="14" s="1"/>
  <c r="C35" i="14" a="1"/>
  <c r="C35" i="14" s="1"/>
  <c r="X34" i="14"/>
  <c r="G34" i="14" a="1"/>
  <c r="G34" i="14" s="1"/>
  <c r="K34" i="14" s="1"/>
  <c r="F34" i="14" a="1"/>
  <c r="F34" i="14" s="1"/>
  <c r="J34" i="14" s="1"/>
  <c r="E34" i="14" a="1"/>
  <c r="E34" i="14" s="1"/>
  <c r="I34" i="14" s="1"/>
  <c r="D34" i="14" a="1"/>
  <c r="D34" i="14" s="1"/>
  <c r="H34" i="14" s="1"/>
  <c r="C34" i="14" a="1"/>
  <c r="C34" i="14" s="1"/>
  <c r="X33" i="14"/>
  <c r="G33" i="14" a="1"/>
  <c r="G33" i="14" s="1"/>
  <c r="K33" i="14" s="1"/>
  <c r="F33" i="14" a="1"/>
  <c r="F33" i="14" s="1"/>
  <c r="J33" i="14" s="1"/>
  <c r="E33" i="14" a="1"/>
  <c r="E33" i="14" s="1"/>
  <c r="I33" i="14" s="1"/>
  <c r="D33" i="14" a="1"/>
  <c r="D33" i="14" s="1"/>
  <c r="H33" i="14" s="1"/>
  <c r="C33" i="14" a="1"/>
  <c r="C33" i="14" s="1"/>
  <c r="X32" i="14"/>
  <c r="G32" i="14" a="1"/>
  <c r="G32" i="14" s="1"/>
  <c r="K32" i="14" s="1"/>
  <c r="F32" i="14" a="1"/>
  <c r="F32" i="14" s="1"/>
  <c r="J32" i="14" s="1"/>
  <c r="E32" i="14" a="1"/>
  <c r="E32" i="14" s="1"/>
  <c r="I32" i="14" s="1"/>
  <c r="D32" i="14" a="1"/>
  <c r="D32" i="14" s="1"/>
  <c r="H32" i="14" s="1"/>
  <c r="C32" i="14" a="1"/>
  <c r="C32" i="14" s="1"/>
  <c r="X31" i="14"/>
  <c r="G31" i="14" a="1"/>
  <c r="G31" i="14" s="1"/>
  <c r="K31" i="14" s="1"/>
  <c r="F31" i="14" a="1"/>
  <c r="F31" i="14" s="1"/>
  <c r="J31" i="14" s="1"/>
  <c r="E31" i="14" a="1"/>
  <c r="E31" i="14" s="1"/>
  <c r="I31" i="14" s="1"/>
  <c r="D31" i="14" a="1"/>
  <c r="D31" i="14" s="1"/>
  <c r="H31" i="14" s="1"/>
  <c r="C31" i="14" a="1"/>
  <c r="C31" i="14" s="1"/>
  <c r="X30" i="14"/>
  <c r="G30" i="14" a="1"/>
  <c r="G30" i="14" s="1"/>
  <c r="K30" i="14" s="1"/>
  <c r="F30" i="14" a="1"/>
  <c r="F30" i="14" s="1"/>
  <c r="J30" i="14" s="1"/>
  <c r="E30" i="14" a="1"/>
  <c r="E30" i="14" s="1"/>
  <c r="I30" i="14" s="1"/>
  <c r="D30" i="14" a="1"/>
  <c r="D30" i="14" s="1"/>
  <c r="H30" i="14" s="1"/>
  <c r="C30" i="14" a="1"/>
  <c r="C30" i="14" s="1"/>
  <c r="X29" i="14"/>
  <c r="G29" i="14" a="1"/>
  <c r="G29" i="14" s="1"/>
  <c r="K29" i="14" s="1"/>
  <c r="F29" i="14" a="1"/>
  <c r="F29" i="14" s="1"/>
  <c r="J29" i="14" s="1"/>
  <c r="E29" i="14" a="1"/>
  <c r="E29" i="14" s="1"/>
  <c r="I29" i="14" s="1"/>
  <c r="D29" i="14" a="1"/>
  <c r="D29" i="14" s="1"/>
  <c r="H29" i="14" s="1"/>
  <c r="C29" i="14" a="1"/>
  <c r="C29" i="14" s="1"/>
  <c r="X28" i="14"/>
  <c r="G28" i="14" a="1"/>
  <c r="G28" i="14" s="1"/>
  <c r="K28" i="14" s="1"/>
  <c r="F28" i="14" a="1"/>
  <c r="F28" i="14" s="1"/>
  <c r="J28" i="14" s="1"/>
  <c r="E28" i="14" a="1"/>
  <c r="E28" i="14" s="1"/>
  <c r="I28" i="14" s="1"/>
  <c r="D28" i="14" a="1"/>
  <c r="D28" i="14" s="1"/>
  <c r="H28" i="14" s="1"/>
  <c r="C28" i="14" a="1"/>
  <c r="C28" i="14" s="1"/>
  <c r="X27" i="14"/>
  <c r="G27" i="14" a="1"/>
  <c r="G27" i="14" s="1"/>
  <c r="K27" i="14" s="1"/>
  <c r="F27" i="14" a="1"/>
  <c r="F27" i="14" s="1"/>
  <c r="J27" i="14" s="1"/>
  <c r="E27" i="14" a="1"/>
  <c r="E27" i="14" s="1"/>
  <c r="I27" i="14" s="1"/>
  <c r="D27" i="14" a="1"/>
  <c r="D27" i="14" s="1"/>
  <c r="H27" i="14" s="1"/>
  <c r="C27" i="14" a="1"/>
  <c r="C27" i="14" s="1"/>
  <c r="X26" i="14"/>
  <c r="G26" i="14" a="1"/>
  <c r="G26" i="14" s="1"/>
  <c r="K26" i="14" s="1"/>
  <c r="F26" i="14" a="1"/>
  <c r="F26" i="14" s="1"/>
  <c r="J26" i="14" s="1"/>
  <c r="E26" i="14" a="1"/>
  <c r="E26" i="14" s="1"/>
  <c r="I26" i="14" s="1"/>
  <c r="D26" i="14" a="1"/>
  <c r="D26" i="14" s="1"/>
  <c r="H26" i="14" s="1"/>
  <c r="C26" i="14" a="1"/>
  <c r="C26" i="14" s="1"/>
  <c r="X25" i="14"/>
  <c r="G25" i="14" a="1"/>
  <c r="G25" i="14" s="1"/>
  <c r="K25" i="14" s="1"/>
  <c r="F25" i="14" a="1"/>
  <c r="F25" i="14" s="1"/>
  <c r="J25" i="14" s="1"/>
  <c r="E25" i="14" a="1"/>
  <c r="E25" i="14" s="1"/>
  <c r="I25" i="14" s="1"/>
  <c r="D25" i="14" a="1"/>
  <c r="D25" i="14" s="1"/>
  <c r="H25" i="14" s="1"/>
  <c r="C25" i="14" a="1"/>
  <c r="C25" i="14" s="1"/>
  <c r="X24" i="14"/>
  <c r="G24" i="14" a="1"/>
  <c r="G24" i="14" s="1"/>
  <c r="K24" i="14" s="1"/>
  <c r="F24" i="14" a="1"/>
  <c r="F24" i="14" s="1"/>
  <c r="J24" i="14" s="1"/>
  <c r="E24" i="14" a="1"/>
  <c r="E24" i="14" s="1"/>
  <c r="I24" i="14" s="1"/>
  <c r="D24" i="14" a="1"/>
  <c r="D24" i="14" s="1"/>
  <c r="H24" i="14" s="1"/>
  <c r="C24" i="14" a="1"/>
  <c r="C24" i="14" s="1"/>
  <c r="X23" i="14"/>
  <c r="G23" i="14" a="1"/>
  <c r="G23" i="14" s="1"/>
  <c r="K23" i="14" s="1"/>
  <c r="F23" i="14" a="1"/>
  <c r="F23" i="14" s="1"/>
  <c r="J23" i="14" s="1"/>
  <c r="E23" i="14" a="1"/>
  <c r="E23" i="14" s="1"/>
  <c r="I23" i="14" s="1"/>
  <c r="D23" i="14" a="1"/>
  <c r="D23" i="14" s="1"/>
  <c r="H23" i="14" s="1"/>
  <c r="C23" i="14" a="1"/>
  <c r="C23" i="14" s="1"/>
  <c r="X22" i="14"/>
  <c r="G22" i="14" a="1"/>
  <c r="G22" i="14" s="1"/>
  <c r="K22" i="14" s="1"/>
  <c r="F22" i="14" a="1"/>
  <c r="F22" i="14" s="1"/>
  <c r="J22" i="14" s="1"/>
  <c r="E22" i="14" a="1"/>
  <c r="E22" i="14" s="1"/>
  <c r="I22" i="14" s="1"/>
  <c r="D22" i="14" a="1"/>
  <c r="D22" i="14" s="1"/>
  <c r="H22" i="14" s="1"/>
  <c r="C22" i="14" a="1"/>
  <c r="C22" i="14" s="1"/>
  <c r="X21" i="14"/>
  <c r="G21" i="14" a="1"/>
  <c r="G21" i="14" s="1"/>
  <c r="K21" i="14" s="1"/>
  <c r="F21" i="14" a="1"/>
  <c r="F21" i="14" s="1"/>
  <c r="J21" i="14" s="1"/>
  <c r="E21" i="14" a="1"/>
  <c r="E21" i="14" s="1"/>
  <c r="I21" i="14" s="1"/>
  <c r="D21" i="14" a="1"/>
  <c r="D21" i="14" s="1"/>
  <c r="H21" i="14" s="1"/>
  <c r="C21" i="14" a="1"/>
  <c r="C21" i="14" s="1"/>
  <c r="X20" i="14"/>
  <c r="G20" i="14" a="1"/>
  <c r="G20" i="14" s="1"/>
  <c r="K20" i="14" s="1"/>
  <c r="F20" i="14" a="1"/>
  <c r="F20" i="14" s="1"/>
  <c r="J20" i="14" s="1"/>
  <c r="E20" i="14" a="1"/>
  <c r="E20" i="14" s="1"/>
  <c r="I20" i="14" s="1"/>
  <c r="D20" i="14" a="1"/>
  <c r="D20" i="14" s="1"/>
  <c r="H20" i="14" s="1"/>
  <c r="C20" i="14" a="1"/>
  <c r="C20" i="14" s="1"/>
  <c r="X19" i="14"/>
  <c r="G19" i="14" a="1"/>
  <c r="G19" i="14" s="1"/>
  <c r="K19" i="14" s="1"/>
  <c r="F19" i="14" a="1"/>
  <c r="F19" i="14" s="1"/>
  <c r="J19" i="14" s="1"/>
  <c r="E19" i="14" a="1"/>
  <c r="E19" i="14" s="1"/>
  <c r="I19" i="14" s="1"/>
  <c r="D19" i="14" a="1"/>
  <c r="D19" i="14" s="1"/>
  <c r="H19" i="14" s="1"/>
  <c r="C19" i="14" a="1"/>
  <c r="C19" i="14" s="1"/>
  <c r="X18" i="14"/>
  <c r="G18" i="14" a="1"/>
  <c r="G18" i="14" s="1"/>
  <c r="K18" i="14" s="1"/>
  <c r="F18" i="14" a="1"/>
  <c r="F18" i="14" s="1"/>
  <c r="J18" i="14" s="1"/>
  <c r="E18" i="14" a="1"/>
  <c r="E18" i="14" s="1"/>
  <c r="I18" i="14" s="1"/>
  <c r="D18" i="14" a="1"/>
  <c r="D18" i="14" s="1"/>
  <c r="H18" i="14" s="1"/>
  <c r="C18" i="14" a="1"/>
  <c r="C18" i="14" s="1"/>
  <c r="X17" i="14"/>
  <c r="G17" i="14" a="1"/>
  <c r="G17" i="14" s="1"/>
  <c r="K17" i="14" s="1"/>
  <c r="F17" i="14" a="1"/>
  <c r="F17" i="14" s="1"/>
  <c r="J17" i="14" s="1"/>
  <c r="E17" i="14" a="1"/>
  <c r="E17" i="14" s="1"/>
  <c r="I17" i="14" s="1"/>
  <c r="D17" i="14" a="1"/>
  <c r="D17" i="14" s="1"/>
  <c r="H17" i="14" s="1"/>
  <c r="C17" i="14" a="1"/>
  <c r="C17" i="14" s="1"/>
  <c r="X16" i="14"/>
  <c r="G16" i="14" a="1"/>
  <c r="G16" i="14" s="1"/>
  <c r="K16" i="14" s="1"/>
  <c r="F16" i="14" a="1"/>
  <c r="F16" i="14" s="1"/>
  <c r="J16" i="14" s="1"/>
  <c r="E16" i="14" a="1"/>
  <c r="E16" i="14" s="1"/>
  <c r="I16" i="14" s="1"/>
  <c r="D16" i="14" a="1"/>
  <c r="D16" i="14" s="1"/>
  <c r="H16" i="14" s="1"/>
  <c r="C16" i="14" a="1"/>
  <c r="C16" i="14" s="1"/>
  <c r="X15" i="14"/>
  <c r="G15" i="14" a="1"/>
  <c r="G15" i="14" s="1"/>
  <c r="K15" i="14" s="1"/>
  <c r="F15" i="14" a="1"/>
  <c r="F15" i="14" s="1"/>
  <c r="J15" i="14" s="1"/>
  <c r="E15" i="14" a="1"/>
  <c r="E15" i="14" s="1"/>
  <c r="I15" i="14" s="1"/>
  <c r="D15" i="14" a="1"/>
  <c r="D15" i="14" s="1"/>
  <c r="H15" i="14" s="1"/>
  <c r="C15" i="14" a="1"/>
  <c r="C15" i="14" s="1"/>
  <c r="X14" i="14"/>
  <c r="G14" i="14" a="1"/>
  <c r="G14" i="14" s="1"/>
  <c r="K14" i="14" s="1"/>
  <c r="F14" i="14" a="1"/>
  <c r="F14" i="14" s="1"/>
  <c r="J14" i="14" s="1"/>
  <c r="E14" i="14" a="1"/>
  <c r="E14" i="14" s="1"/>
  <c r="I14" i="14" s="1"/>
  <c r="D14" i="14" a="1"/>
  <c r="D14" i="14" s="1"/>
  <c r="H14" i="14" s="1"/>
  <c r="C14" i="14" a="1"/>
  <c r="C14" i="14" s="1"/>
  <c r="X13" i="14"/>
  <c r="G13" i="14" a="1"/>
  <c r="G13" i="14" s="1"/>
  <c r="K13" i="14" s="1"/>
  <c r="F13" i="14" a="1"/>
  <c r="F13" i="14" s="1"/>
  <c r="J13" i="14" s="1"/>
  <c r="E13" i="14" a="1"/>
  <c r="E13" i="14" s="1"/>
  <c r="I13" i="14" s="1"/>
  <c r="D13" i="14" a="1"/>
  <c r="D13" i="14" s="1"/>
  <c r="H13" i="14" s="1"/>
  <c r="C13" i="14" a="1"/>
  <c r="C13" i="14" s="1"/>
  <c r="X12" i="14"/>
  <c r="G12" i="14" a="1"/>
  <c r="G12" i="14" s="1"/>
  <c r="K12" i="14" s="1"/>
  <c r="F12" i="14" a="1"/>
  <c r="F12" i="14" s="1"/>
  <c r="J12" i="14" s="1"/>
  <c r="E12" i="14" a="1"/>
  <c r="E12" i="14" s="1"/>
  <c r="I12" i="14" s="1"/>
  <c r="D12" i="14" a="1"/>
  <c r="D12" i="14" s="1"/>
  <c r="H12" i="14" s="1"/>
  <c r="C12" i="14" a="1"/>
  <c r="C12" i="14" s="1"/>
  <c r="X11" i="14"/>
  <c r="G11" i="14" a="1"/>
  <c r="G11" i="14" s="1"/>
  <c r="K11" i="14" s="1"/>
  <c r="F11" i="14" a="1"/>
  <c r="F11" i="14" s="1"/>
  <c r="J11" i="14" s="1"/>
  <c r="E11" i="14" a="1"/>
  <c r="E11" i="14" s="1"/>
  <c r="I11" i="14" s="1"/>
  <c r="D11" i="14" a="1"/>
  <c r="D11" i="14" s="1"/>
  <c r="H11" i="14" s="1"/>
  <c r="C11" i="14" a="1"/>
  <c r="C11" i="14" s="1"/>
  <c r="X10" i="14"/>
  <c r="G10" i="14" a="1"/>
  <c r="G10" i="14" s="1"/>
  <c r="K10" i="14" s="1"/>
  <c r="F10" i="14" a="1"/>
  <c r="F10" i="14" s="1"/>
  <c r="J10" i="14" s="1"/>
  <c r="E10" i="14" a="1"/>
  <c r="E10" i="14" s="1"/>
  <c r="I10" i="14" s="1"/>
  <c r="D10" i="14" a="1"/>
  <c r="D10" i="14" s="1"/>
  <c r="H10" i="14" s="1"/>
  <c r="C10" i="14" a="1"/>
  <c r="C10" i="14" s="1"/>
  <c r="X9" i="14"/>
  <c r="G9" i="14" a="1"/>
  <c r="G9" i="14" s="1"/>
  <c r="K9" i="14" s="1"/>
  <c r="F9" i="14" a="1"/>
  <c r="F9" i="14" s="1"/>
  <c r="J9" i="14" s="1"/>
  <c r="E9" i="14" a="1"/>
  <c r="E9" i="14" s="1"/>
  <c r="I9" i="14" s="1"/>
  <c r="D9" i="14" a="1"/>
  <c r="D9" i="14" s="1"/>
  <c r="H9" i="14" s="1"/>
  <c r="C9" i="14" a="1"/>
  <c r="C9" i="14" s="1"/>
  <c r="X8" i="14"/>
  <c r="G8" i="14" a="1"/>
  <c r="G8" i="14" s="1"/>
  <c r="K8" i="14" s="1"/>
  <c r="F8" i="14" a="1"/>
  <c r="F8" i="14" s="1"/>
  <c r="J8" i="14" s="1"/>
  <c r="E8" i="14" a="1"/>
  <c r="E8" i="14" s="1"/>
  <c r="I8" i="14" s="1"/>
  <c r="D8" i="14" a="1"/>
  <c r="D8" i="14" s="1"/>
  <c r="H8" i="14" s="1"/>
  <c r="C8" i="14" a="1"/>
  <c r="C8" i="14" s="1"/>
  <c r="X7" i="14"/>
  <c r="G7" i="14" a="1"/>
  <c r="G7" i="14" s="1"/>
  <c r="K7" i="14" s="1"/>
  <c r="F7" i="14" a="1"/>
  <c r="F7" i="14" s="1"/>
  <c r="J7" i="14" s="1"/>
  <c r="E7" i="14" a="1"/>
  <c r="E7" i="14" s="1"/>
  <c r="I7" i="14" s="1"/>
  <c r="D7" i="14" a="1"/>
  <c r="D7" i="14" s="1"/>
  <c r="H7" i="14" s="1"/>
  <c r="C7" i="14" a="1"/>
  <c r="C7" i="14" s="1"/>
  <c r="X6" i="14"/>
  <c r="G6" i="14" a="1"/>
  <c r="G6" i="14" s="1"/>
  <c r="K6" i="14" s="1"/>
  <c r="F6" i="14" a="1"/>
  <c r="F6" i="14" s="1"/>
  <c r="J6" i="14" s="1"/>
  <c r="E6" i="14" a="1"/>
  <c r="E6" i="14" s="1"/>
  <c r="I6" i="14" s="1"/>
  <c r="D6" i="14" a="1"/>
  <c r="D6" i="14" s="1"/>
  <c r="H6" i="14" s="1"/>
  <c r="C6" i="14" a="1"/>
  <c r="C6" i="14" s="1"/>
  <c r="X5" i="14"/>
  <c r="G5" i="14" a="1"/>
  <c r="G5" i="14" s="1"/>
  <c r="K5" i="14" s="1"/>
  <c r="F5" i="14" a="1"/>
  <c r="F5" i="14" s="1"/>
  <c r="J5" i="14" s="1"/>
  <c r="E5" i="14" a="1"/>
  <c r="E5" i="14" s="1"/>
  <c r="I5" i="14" s="1"/>
  <c r="D5" i="14" a="1"/>
  <c r="D5" i="14" s="1"/>
  <c r="H5" i="14" s="1"/>
  <c r="C5" i="14" a="1"/>
  <c r="C5" i="14" s="1"/>
  <c r="A5" i="14"/>
  <c r="A7" i="14" s="1"/>
  <c r="A8" i="14" s="1"/>
  <c r="A9" i="14" s="1"/>
  <c r="A10" i="14" s="1"/>
  <c r="A11" i="14" s="1"/>
  <c r="A12" i="14" s="1"/>
  <c r="A13" i="14" s="1"/>
  <c r="A14" i="14" s="1"/>
  <c r="A15" i="14" s="1"/>
  <c r="A16" i="14" s="1"/>
  <c r="A17" i="14" s="1"/>
  <c r="X4" i="14"/>
  <c r="G4" i="14" a="1"/>
  <c r="G4" i="14" s="1"/>
  <c r="K4" i="14" s="1"/>
  <c r="F4" i="14" a="1"/>
  <c r="F4" i="14" s="1"/>
  <c r="J4" i="14" s="1"/>
  <c r="E4" i="14" a="1"/>
  <c r="E4" i="14" s="1"/>
  <c r="I4" i="14" s="1"/>
  <c r="D4" i="14" a="1"/>
  <c r="D4" i="14" s="1"/>
  <c r="H4" i="14" s="1"/>
  <c r="C4" i="14" a="1"/>
  <c r="C4" i="14" s="1"/>
  <c r="A4" i="14"/>
  <c r="X3" i="14"/>
  <c r="G3" i="14" a="1"/>
  <c r="G3" i="14" s="1"/>
  <c r="K3" i="14" s="1"/>
  <c r="F3" i="14" a="1"/>
  <c r="F3" i="14" s="1"/>
  <c r="J3" i="14" s="1"/>
  <c r="E3" i="14" a="1"/>
  <c r="E3" i="14" s="1"/>
  <c r="I3" i="14" s="1"/>
  <c r="D3" i="14" a="1"/>
  <c r="D3" i="14" s="1"/>
  <c r="H3" i="14" s="1"/>
  <c r="C3" i="14" a="1"/>
  <c r="C3" i="14" s="1"/>
  <c r="G110" i="13"/>
  <c r="G109" i="13"/>
  <c r="G108" i="13"/>
  <c r="G107" i="13"/>
  <c r="G106" i="13"/>
  <c r="G105" i="13"/>
  <c r="G104" i="13"/>
  <c r="G103" i="13"/>
  <c r="G102" i="13"/>
  <c r="G101" i="13"/>
  <c r="G100" i="13"/>
  <c r="G99" i="13"/>
  <c r="G98" i="13"/>
  <c r="G97" i="13"/>
  <c r="G96" i="13"/>
  <c r="G95" i="13"/>
  <c r="G94" i="13"/>
  <c r="G93" i="13"/>
  <c r="G92" i="13"/>
  <c r="G91" i="13"/>
  <c r="G90" i="13"/>
  <c r="G89" i="13"/>
  <c r="G88" i="13"/>
  <c r="G87" i="13"/>
  <c r="G86" i="13"/>
  <c r="G85" i="13"/>
  <c r="G84" i="13"/>
  <c r="G83" i="13"/>
  <c r="G82" i="13"/>
  <c r="G81" i="13"/>
  <c r="G80" i="13"/>
  <c r="G79" i="13"/>
  <c r="G78" i="13"/>
  <c r="G77" i="13"/>
  <c r="G76" i="13"/>
  <c r="G75" i="13"/>
  <c r="G74" i="13"/>
  <c r="G73" i="13"/>
  <c r="G72" i="13"/>
  <c r="G71" i="13"/>
  <c r="G70" i="13"/>
  <c r="G69" i="13"/>
  <c r="G68" i="13"/>
  <c r="G67" i="13"/>
  <c r="G66" i="13"/>
  <c r="G65" i="13"/>
  <c r="G64" i="13"/>
  <c r="G63" i="13"/>
  <c r="G62" i="13"/>
  <c r="G61" i="13"/>
  <c r="G60" i="13"/>
  <c r="G59" i="13"/>
  <c r="G58" i="13"/>
  <c r="G57" i="13"/>
  <c r="G56" i="13"/>
  <c r="G55" i="13"/>
  <c r="G54" i="13"/>
  <c r="G53" i="13"/>
  <c r="G52" i="13"/>
  <c r="G51" i="13"/>
  <c r="G50" i="13"/>
  <c r="G49" i="13"/>
  <c r="G48" i="13"/>
  <c r="G47" i="13"/>
  <c r="G46" i="13"/>
  <c r="G45" i="13"/>
  <c r="G44" i="13"/>
  <c r="G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7" i="13"/>
  <c r="G6" i="13"/>
  <c r="G5" i="13"/>
  <c r="G4" i="13"/>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L107" i="5" l="1" a="1"/>
  <c r="L107" i="5" s="1"/>
  <c r="O104" i="5" a="1"/>
  <c r="O104" i="5" s="1"/>
  <c r="O100" i="5" a="1"/>
  <c r="O100" i="5" s="1"/>
  <c r="N95" i="5" a="1"/>
  <c r="N95" i="5" s="1"/>
  <c r="L87" i="5" a="1"/>
  <c r="L87" i="5" s="1"/>
  <c r="L77" i="5" a="1"/>
  <c r="L77" i="5" s="1"/>
  <c r="N69" i="5" a="1"/>
  <c r="N69" i="5" s="1"/>
  <c r="O62" i="5" a="1"/>
  <c r="O62" i="5" s="1"/>
  <c r="L60" i="5" a="1"/>
  <c r="L60" i="5" s="1"/>
  <c r="N53" i="5" a="1"/>
  <c r="N53" i="5" s="1"/>
  <c r="N42" i="5" a="1"/>
  <c r="N42" i="5" s="1"/>
  <c r="N24" i="5" a="1"/>
  <c r="N24" i="5" s="1"/>
  <c r="O13" i="5" a="1"/>
  <c r="O13" i="5" s="1"/>
  <c r="L113" i="4" a="1"/>
  <c r="L113" i="4" s="1"/>
  <c r="O98" i="4" a="1"/>
  <c r="O98" i="4" s="1"/>
  <c r="O96" i="4" a="1"/>
  <c r="O96" i="4" s="1"/>
  <c r="L95" i="4" a="1"/>
  <c r="L95" i="4" s="1"/>
  <c r="N88" i="4" a="1"/>
  <c r="N88" i="4" s="1"/>
  <c r="N79" i="4" a="1"/>
  <c r="N79" i="4" s="1"/>
  <c r="O61" i="4" a="1"/>
  <c r="O61" i="4" s="1"/>
  <c r="L53" i="4" a="1"/>
  <c r="L53" i="4" s="1"/>
  <c r="O50" i="4" a="1"/>
  <c r="O50" i="4" s="1"/>
  <c r="L32" i="4" a="1"/>
  <c r="L32" i="4" s="1"/>
  <c r="O28" i="4" a="1"/>
  <c r="O28" i="4" s="1"/>
  <c r="N26" i="4" a="1"/>
  <c r="N26" i="4" s="1"/>
  <c r="L20" i="4" a="1"/>
  <c r="L20" i="4" s="1"/>
  <c r="O8" i="4" a="1"/>
  <c r="O8" i="4" s="1"/>
  <c r="O116" i="5" a="1"/>
  <c r="O116" i="5" s="1"/>
  <c r="O109" i="5" a="1"/>
  <c r="O109" i="5" s="1"/>
  <c r="N104" i="5" a="1"/>
  <c r="N104" i="5" s="1"/>
  <c r="N100" i="5" a="1"/>
  <c r="N100" i="5" s="1"/>
  <c r="L95" i="5" a="1"/>
  <c r="L95" i="5" s="1"/>
  <c r="O89" i="5" a="1"/>
  <c r="O89" i="5" s="1"/>
  <c r="O78" i="5" a="1"/>
  <c r="O78" i="5" s="1"/>
  <c r="L69" i="5" a="1"/>
  <c r="L69" i="5" s="1"/>
  <c r="N62" i="5" a="1"/>
  <c r="N62" i="5" s="1"/>
  <c r="L53" i="5" a="1"/>
  <c r="L53" i="5" s="1"/>
  <c r="O50" i="5" a="1"/>
  <c r="O50" i="5" s="1"/>
  <c r="L42" i="5" a="1"/>
  <c r="L42" i="5" s="1"/>
  <c r="O35" i="5" a="1"/>
  <c r="O35" i="5" s="1"/>
  <c r="L24" i="5" a="1"/>
  <c r="L24" i="5" s="1"/>
  <c r="O20" i="5" a="1"/>
  <c r="O20" i="5" s="1"/>
  <c r="N13" i="5" a="1"/>
  <c r="N13" i="5" s="1"/>
  <c r="L4" i="5" a="1"/>
  <c r="L4" i="5" s="1"/>
  <c r="N96" i="4" a="1"/>
  <c r="N96" i="4" s="1"/>
  <c r="L73" i="4" a="1"/>
  <c r="L73" i="4" s="1"/>
  <c r="L71" i="4" a="1"/>
  <c r="L71" i="4" s="1"/>
  <c r="O63" i="4" a="1"/>
  <c r="O63" i="4" s="1"/>
  <c r="N55" i="4" a="1"/>
  <c r="N55" i="4" s="1"/>
  <c r="N50" i="4" a="1"/>
  <c r="N50" i="4" s="1"/>
  <c r="N37" i="4" a="1"/>
  <c r="N37" i="4" s="1"/>
  <c r="N34" i="4" a="1"/>
  <c r="N34" i="4" s="1"/>
  <c r="L26" i="4" a="1"/>
  <c r="L26" i="4" s="1"/>
  <c r="O22" i="4" a="1"/>
  <c r="O22" i="4" s="1"/>
  <c r="O12" i="4" a="1"/>
  <c r="O12" i="4" s="1"/>
  <c r="N8" i="4" a="1"/>
  <c r="N8" i="4" s="1"/>
  <c r="N116" i="5" a="1"/>
  <c r="N116" i="5" s="1"/>
  <c r="O113" i="5" a="1"/>
  <c r="O113" i="5" s="1"/>
  <c r="N109" i="5" a="1"/>
  <c r="N109" i="5" s="1"/>
  <c r="L100" i="5" a="1"/>
  <c r="L100" i="5" s="1"/>
  <c r="O96" i="5" a="1"/>
  <c r="O96" i="5" s="1"/>
  <c r="N89" i="5" a="1"/>
  <c r="N89" i="5" s="1"/>
  <c r="N78" i="5" a="1"/>
  <c r="N78" i="5" s="1"/>
  <c r="O71" i="5" a="1"/>
  <c r="O71" i="5" s="1"/>
  <c r="L62" i="5" a="1"/>
  <c r="L62" i="5" s="1"/>
  <c r="O55" i="5" a="1"/>
  <c r="O55" i="5" s="1"/>
  <c r="N50" i="5" a="1"/>
  <c r="N50" i="5" s="1"/>
  <c r="O44" i="5" a="1"/>
  <c r="O44" i="5" s="1"/>
  <c r="N35" i="5" a="1"/>
  <c r="N35" i="5" s="1"/>
  <c r="O26" i="5" a="1"/>
  <c r="O26" i="5" s="1"/>
  <c r="N20" i="5" a="1"/>
  <c r="N20" i="5" s="1"/>
  <c r="L13" i="5" a="1"/>
  <c r="L13" i="5" s="1"/>
  <c r="O9" i="5" a="1"/>
  <c r="O9" i="5" s="1"/>
  <c r="N91" i="4" a="1"/>
  <c r="N91" i="4" s="1"/>
  <c r="L87" i="4" a="1"/>
  <c r="L87" i="4" s="1"/>
  <c r="N61" i="4" a="1"/>
  <c r="N61" i="4" s="1"/>
  <c r="L55" i="4" a="1"/>
  <c r="L55" i="4" s="1"/>
  <c r="L52" i="4" a="1"/>
  <c r="L52" i="4" s="1"/>
  <c r="O31" i="4" a="1"/>
  <c r="O31" i="4" s="1"/>
  <c r="N28" i="4" a="1"/>
  <c r="N28" i="4" s="1"/>
  <c r="N22" i="4" a="1"/>
  <c r="N22" i="4" s="1"/>
  <c r="N12" i="4" a="1"/>
  <c r="N12" i="4" s="1"/>
  <c r="L8" i="4" a="1"/>
  <c r="L8" i="4" s="1"/>
  <c r="L116" i="5" a="1"/>
  <c r="L116" i="5" s="1"/>
  <c r="L109" i="5" a="1"/>
  <c r="L109" i="5" s="1"/>
  <c r="O105" i="5" a="1"/>
  <c r="O105" i="5" s="1"/>
  <c r="L104" i="5" a="1"/>
  <c r="L104" i="5" s="1"/>
  <c r="N96" i="5" a="1"/>
  <c r="N96" i="5" s="1"/>
  <c r="L89" i="5" a="1"/>
  <c r="L89" i="5" s="1"/>
  <c r="O86" i="5" a="1"/>
  <c r="O86" i="5" s="1"/>
  <c r="L78" i="5" a="1"/>
  <c r="L78" i="5" s="1"/>
  <c r="N71" i="5" a="1"/>
  <c r="N71" i="5" s="1"/>
  <c r="O64" i="5" a="1"/>
  <c r="O64" i="5" s="1"/>
  <c r="O59" i="5" a="1"/>
  <c r="O59" i="5" s="1"/>
  <c r="N55" i="5" a="1"/>
  <c r="N55" i="5" s="1"/>
  <c r="L50" i="5" a="1"/>
  <c r="L50" i="5" s="1"/>
  <c r="N44" i="5" a="1"/>
  <c r="N44" i="5" s="1"/>
  <c r="L35" i="5" a="1"/>
  <c r="L35" i="5" s="1"/>
  <c r="N26" i="5" a="1"/>
  <c r="N26" i="5" s="1"/>
  <c r="L20" i="5" a="1"/>
  <c r="L20" i="5" s="1"/>
  <c r="O15" i="5" a="1"/>
  <c r="O15" i="5" s="1"/>
  <c r="N9" i="5" a="1"/>
  <c r="N9" i="5" s="1"/>
  <c r="L5" i="5" a="1"/>
  <c r="L5" i="5" s="1"/>
  <c r="O115" i="4" a="1"/>
  <c r="O115" i="4" s="1"/>
  <c r="O97" i="4" a="1"/>
  <c r="O97" i="4" s="1"/>
  <c r="L91" i="4" a="1"/>
  <c r="L91" i="4" s="1"/>
  <c r="N63" i="4" a="1"/>
  <c r="N63" i="4" s="1"/>
  <c r="L61" i="4" a="1"/>
  <c r="L61" i="4" s="1"/>
  <c r="L50" i="4" a="1"/>
  <c r="L50" i="4" s="1"/>
  <c r="O41" i="4" a="1"/>
  <c r="O41" i="4" s="1"/>
  <c r="O36" i="4" a="1"/>
  <c r="O36" i="4" s="1"/>
  <c r="L33" i="4" a="1"/>
  <c r="L33" i="4" s="1"/>
  <c r="N31" i="4" a="1"/>
  <c r="N31" i="4" s="1"/>
  <c r="L28" i="4" a="1"/>
  <c r="L28" i="4" s="1"/>
  <c r="L22" i="4" a="1"/>
  <c r="L22" i="4" s="1"/>
  <c r="L12" i="4" a="1"/>
  <c r="L12" i="4" s="1"/>
  <c r="L113" i="5" a="1"/>
  <c r="L113" i="5" s="1"/>
  <c r="N105" i="5" a="1"/>
  <c r="N105" i="5" s="1"/>
  <c r="L96" i="5" a="1"/>
  <c r="L96" i="5" s="1"/>
  <c r="O91" i="5" a="1"/>
  <c r="O91" i="5" s="1"/>
  <c r="N86" i="5" a="1"/>
  <c r="N86" i="5" s="1"/>
  <c r="O80" i="5" a="1"/>
  <c r="O80" i="5" s="1"/>
  <c r="L71" i="5" a="1"/>
  <c r="L71" i="5" s="1"/>
  <c r="O68" i="5" a="1"/>
  <c r="O68" i="5" s="1"/>
  <c r="N64" i="5" a="1"/>
  <c r="N64" i="5" s="1"/>
  <c r="N59" i="5" a="1"/>
  <c r="N59" i="5" s="1"/>
  <c r="L55" i="5" a="1"/>
  <c r="L55" i="5" s="1"/>
  <c r="O51" i="5" a="1"/>
  <c r="O51" i="5" s="1"/>
  <c r="L44" i="5" a="1"/>
  <c r="L44" i="5" s="1"/>
  <c r="O41" i="5" a="1"/>
  <c r="O41" i="5" s="1"/>
  <c r="O37" i="5" a="1"/>
  <c r="O37" i="5" s="1"/>
  <c r="L26" i="5" a="1"/>
  <c r="L26" i="5" s="1"/>
  <c r="O22" i="5" a="1"/>
  <c r="O22" i="5" s="1"/>
  <c r="N15" i="5" a="1"/>
  <c r="N15" i="5" s="1"/>
  <c r="L9" i="5" a="1"/>
  <c r="L9" i="5" s="1"/>
  <c r="N115" i="4" a="1"/>
  <c r="N115" i="4" s="1"/>
  <c r="L107" i="4" a="1"/>
  <c r="L107" i="4" s="1"/>
  <c r="O99" i="4" a="1"/>
  <c r="O99" i="4" s="1"/>
  <c r="N97" i="4" a="1"/>
  <c r="N97" i="4" s="1"/>
  <c r="O95" i="4" a="1"/>
  <c r="O95" i="4" s="1"/>
  <c r="O77" i="4" a="1"/>
  <c r="O77" i="4" s="1"/>
  <c r="L69" i="4" a="1"/>
  <c r="L69" i="4" s="1"/>
  <c r="L63" i="4" a="1"/>
  <c r="L63" i="4" s="1"/>
  <c r="N54" i="4" a="1"/>
  <c r="N54" i="4" s="1"/>
  <c r="O51" i="4" a="1"/>
  <c r="O51" i="4" s="1"/>
  <c r="O24" i="4" a="1"/>
  <c r="O24" i="4" s="1"/>
  <c r="L16" i="4" a="1"/>
  <c r="L16" i="4" s="1"/>
  <c r="L105" i="5" a="1"/>
  <c r="L105" i="5" s="1"/>
  <c r="O98" i="5" a="1"/>
  <c r="O98" i="5" s="1"/>
  <c r="N91" i="5" a="1"/>
  <c r="N91" i="5" s="1"/>
  <c r="L86" i="5" a="1"/>
  <c r="L86" i="5" s="1"/>
  <c r="N80" i="5" a="1"/>
  <c r="N80" i="5" s="1"/>
  <c r="O73" i="5" a="1"/>
  <c r="O73" i="5" s="1"/>
  <c r="N68" i="5" a="1"/>
  <c r="N68" i="5" s="1"/>
  <c r="L64" i="5" a="1"/>
  <c r="L64" i="5" s="1"/>
  <c r="L59" i="5" a="1"/>
  <c r="L59" i="5" s="1"/>
  <c r="N51" i="5" a="1"/>
  <c r="N51" i="5" s="1"/>
  <c r="N41" i="5" a="1"/>
  <c r="N41" i="5" s="1"/>
  <c r="N37" i="5" a="1"/>
  <c r="N37" i="5" s="1"/>
  <c r="O28" i="5" a="1"/>
  <c r="O28" i="5" s="1"/>
  <c r="N22" i="5" a="1"/>
  <c r="N22" i="5" s="1"/>
  <c r="L15" i="5" a="1"/>
  <c r="L15" i="5" s="1"/>
  <c r="O11" i="5" a="1"/>
  <c r="O11" i="5" s="1"/>
  <c r="L115" i="4" a="1"/>
  <c r="L115" i="4" s="1"/>
  <c r="N99" i="4" a="1"/>
  <c r="N99" i="4" s="1"/>
  <c r="L97" i="4" a="1"/>
  <c r="L97" i="4" s="1"/>
  <c r="N95" i="4" a="1"/>
  <c r="N95" i="4" s="1"/>
  <c r="O90" i="4" a="1"/>
  <c r="O90" i="4" s="1"/>
  <c r="N77" i="4" a="1"/>
  <c r="N77" i="4" s="1"/>
  <c r="O71" i="4" a="1"/>
  <c r="O71" i="4" s="1"/>
  <c r="L45" i="4" a="1"/>
  <c r="L45" i="4" s="1"/>
  <c r="L36" i="4" a="1"/>
  <c r="L36" i="4" s="1"/>
  <c r="O32" i="4" a="1"/>
  <c r="O32" i="4" s="1"/>
  <c r="L31" i="4" a="1"/>
  <c r="L31" i="4" s="1"/>
  <c r="N24" i="4" a="1"/>
  <c r="N24" i="4" s="1"/>
  <c r="N6" i="4" a="1"/>
  <c r="N6" i="4" s="1"/>
  <c r="N114" i="5" a="1"/>
  <c r="N114" i="5" s="1"/>
  <c r="O107" i="5" a="1"/>
  <c r="O107" i="5" s="1"/>
  <c r="N98" i="5" a="1"/>
  <c r="N98" i="5" s="1"/>
  <c r="L91" i="5" a="1"/>
  <c r="L91" i="5" s="1"/>
  <c r="O87" i="5" a="1"/>
  <c r="O87" i="5" s="1"/>
  <c r="L80" i="5" a="1"/>
  <c r="L80" i="5" s="1"/>
  <c r="O77" i="5" a="1"/>
  <c r="O77" i="5" s="1"/>
  <c r="N73" i="5" a="1"/>
  <c r="N73" i="5" s="1"/>
  <c r="L68" i="5" a="1"/>
  <c r="L68" i="5" s="1"/>
  <c r="O60" i="5" a="1"/>
  <c r="O60" i="5" s="1"/>
  <c r="L51" i="5" a="1"/>
  <c r="L51" i="5" s="1"/>
  <c r="L41" i="5" a="1"/>
  <c r="L41" i="5" s="1"/>
  <c r="L37" i="5" a="1"/>
  <c r="L37" i="5" s="1"/>
  <c r="N28" i="5" a="1"/>
  <c r="N28" i="5" s="1"/>
  <c r="L22" i="5" a="1"/>
  <c r="L22" i="5" s="1"/>
  <c r="N11" i="5" a="1"/>
  <c r="N11" i="5" s="1"/>
  <c r="O4" i="5" a="1"/>
  <c r="O4" i="5" s="1"/>
  <c r="N106" i="4" a="1"/>
  <c r="N106" i="4" s="1"/>
  <c r="L99" i="4" a="1"/>
  <c r="L99" i="4" s="1"/>
  <c r="L86" i="4" a="1"/>
  <c r="L86" i="4" s="1"/>
  <c r="L68" i="4" a="1"/>
  <c r="L68" i="4" s="1"/>
  <c r="N62" i="4" a="1"/>
  <c r="N62" i="4" s="1"/>
  <c r="O53" i="4" a="1"/>
  <c r="O53" i="4" s="1"/>
  <c r="L51" i="4" a="1"/>
  <c r="L51" i="4" s="1"/>
  <c r="N32" i="4" a="1"/>
  <c r="N32" i="4" s="1"/>
  <c r="L24" i="4" a="1"/>
  <c r="L24" i="4" s="1"/>
  <c r="O20" i="4" a="1"/>
  <c r="O20" i="4" s="1"/>
  <c r="L114" i="5" a="1"/>
  <c r="L114" i="5" s="1"/>
  <c r="N107" i="5" a="1"/>
  <c r="N107" i="5" s="1"/>
  <c r="L98" i="5" a="1"/>
  <c r="L98" i="5" s="1"/>
  <c r="O95" i="5" a="1"/>
  <c r="O95" i="5" s="1"/>
  <c r="N87" i="5" a="1"/>
  <c r="N87" i="5" s="1"/>
  <c r="N77" i="5" a="1"/>
  <c r="N77" i="5" s="1"/>
  <c r="L73" i="5" a="1"/>
  <c r="L73" i="5" s="1"/>
  <c r="O69" i="5" a="1"/>
  <c r="O69" i="5" s="1"/>
  <c r="N60" i="5" a="1"/>
  <c r="N60" i="5" s="1"/>
  <c r="O53" i="5" a="1"/>
  <c r="O53" i="5" s="1"/>
  <c r="O42" i="5" a="1"/>
  <c r="O42" i="5" s="1"/>
  <c r="L28" i="5" a="1"/>
  <c r="L28" i="5" s="1"/>
  <c r="O24" i="5" a="1"/>
  <c r="O24" i="5" s="1"/>
  <c r="L11" i="5" a="1"/>
  <c r="L11" i="5" s="1"/>
  <c r="L7" i="5" a="1"/>
  <c r="L7" i="5" s="1"/>
  <c r="N4" i="5" a="1"/>
  <c r="N4" i="5" s="1"/>
  <c r="L77" i="4" a="1"/>
  <c r="L77" i="4" s="1"/>
  <c r="N71" i="4" a="1"/>
  <c r="N71" i="4" s="1"/>
  <c r="O55" i="4" a="1"/>
  <c r="O55" i="4" s="1"/>
  <c r="N43" i="4" a="1"/>
  <c r="N43" i="4" s="1"/>
  <c r="L38" i="4" a="1"/>
  <c r="L38" i="4" s="1"/>
  <c r="L35" i="4" a="1"/>
  <c r="L35" i="4" s="1"/>
  <c r="O26" i="4" a="1"/>
  <c r="O26" i="4" s="1"/>
  <c r="N20" i="4" a="1"/>
  <c r="N20" i="4" s="1"/>
  <c r="H10" i="39" a="1"/>
  <c r="H10" i="39" s="1"/>
  <c r="J10" i="39" s="1"/>
  <c r="H56" i="39" a="1"/>
  <c r="H56" i="39" s="1"/>
  <c r="J56" i="39" s="1"/>
  <c r="H28" i="39" a="1"/>
  <c r="H28" i="39" s="1"/>
  <c r="J28" i="39" s="1"/>
  <c r="H65" i="39" a="1"/>
  <c r="H65" i="39" s="1"/>
  <c r="J65" i="39" s="1"/>
  <c r="H42" i="39" a="1"/>
  <c r="H42" i="39" s="1"/>
  <c r="J42" i="39" s="1"/>
  <c r="H122" i="39" a="1"/>
  <c r="H122" i="39" s="1"/>
  <c r="J122" i="39" s="1"/>
  <c r="H35" i="39" a="1"/>
  <c r="H35" i="39" s="1"/>
  <c r="J35" i="39" s="1"/>
  <c r="H99" i="39" a="1"/>
  <c r="H99" i="39" s="1"/>
  <c r="J99" i="39" s="1"/>
  <c r="H84" i="39" a="1"/>
  <c r="H84" i="39" s="1"/>
  <c r="J84" i="39" s="1"/>
  <c r="H148" i="39" a="1"/>
  <c r="H148" i="39" s="1"/>
  <c r="J148" i="39" s="1"/>
  <c r="H69" i="39" a="1"/>
  <c r="H69" i="39" s="1"/>
  <c r="J69" i="39" s="1"/>
  <c r="H133" i="39" a="1"/>
  <c r="H133" i="39" s="1"/>
  <c r="J133" i="39" s="1"/>
  <c r="H38" i="39" a="1"/>
  <c r="H38" i="39" s="1"/>
  <c r="J38" i="39" s="1"/>
  <c r="H102" i="39" a="1"/>
  <c r="H102" i="39" s="1"/>
  <c r="J102" i="39" s="1"/>
  <c r="H63" i="39" a="1"/>
  <c r="H63" i="39" s="1"/>
  <c r="J63" i="39" s="1"/>
  <c r="H127" i="39" a="1"/>
  <c r="H127" i="39" s="1"/>
  <c r="J127" i="39" s="1"/>
  <c r="H171" i="39" a="1"/>
  <c r="H171" i="39" s="1"/>
  <c r="J171" i="39" s="1"/>
  <c r="H235" i="39" a="1"/>
  <c r="H235" i="39" s="1"/>
  <c r="J235" i="39" s="1"/>
  <c r="H300" i="39" a="1"/>
  <c r="H300" i="39" s="1"/>
  <c r="J300" i="39" s="1"/>
  <c r="H364" i="39" a="1"/>
  <c r="H364" i="39" s="1"/>
  <c r="J364" i="39" s="1"/>
  <c r="H428" i="39" a="1"/>
  <c r="H428" i="39" s="1"/>
  <c r="J428" i="39" s="1"/>
  <c r="L29" i="4" a="1"/>
  <c r="L29" i="4" s="1"/>
  <c r="N18" i="5" a="1"/>
  <c r="N18" i="5" s="1"/>
  <c r="H212" i="39" a="1"/>
  <c r="H212" i="39" s="1"/>
  <c r="J212" i="39" s="1"/>
  <c r="H277" i="39" a="1"/>
  <c r="H277" i="39" s="1"/>
  <c r="J277" i="39" s="1"/>
  <c r="H341" i="39" a="1"/>
  <c r="H341" i="39" s="1"/>
  <c r="J341" i="39" s="1"/>
  <c r="H405" i="39" a="1"/>
  <c r="H405" i="39" s="1"/>
  <c r="J405" i="39" s="1"/>
  <c r="O6" i="4" a="1"/>
  <c r="O6" i="4" s="1"/>
  <c r="O43" i="5" a="1"/>
  <c r="O43" i="5" s="1"/>
  <c r="H197" i="39" a="1"/>
  <c r="H197" i="39" s="1"/>
  <c r="J197" i="39" s="1"/>
  <c r="H262" i="39" a="1"/>
  <c r="H262" i="39" s="1"/>
  <c r="J262" i="39" s="1"/>
  <c r="H326" i="39" a="1"/>
  <c r="H326" i="39" s="1"/>
  <c r="J326" i="39" s="1"/>
  <c r="H390" i="39" a="1"/>
  <c r="H390" i="39" s="1"/>
  <c r="J390" i="39" s="1"/>
  <c r="H454" i="39" a="1"/>
  <c r="H454" i="39" s="1"/>
  <c r="J454" i="39" s="1"/>
  <c r="O107" i="4" a="1"/>
  <c r="O107" i="4" s="1"/>
  <c r="H118" i="39" a="1"/>
  <c r="H118" i="39" s="1"/>
  <c r="J118" i="39" s="1"/>
  <c r="H182" i="39" a="1"/>
  <c r="H182" i="39" s="1"/>
  <c r="J182" i="39" s="1"/>
  <c r="H246" i="39" a="1"/>
  <c r="H246" i="39" s="1"/>
  <c r="J246" i="39" s="1"/>
  <c r="H311" i="39" a="1"/>
  <c r="H311" i="39" s="1"/>
  <c r="J311" i="39" s="1"/>
  <c r="H375" i="39" a="1"/>
  <c r="H375" i="39" s="1"/>
  <c r="J375" i="39" s="1"/>
  <c r="H439" i="39" a="1"/>
  <c r="H439" i="39" s="1"/>
  <c r="J439" i="39" s="1"/>
  <c r="L99" i="5" a="1"/>
  <c r="L99" i="5" s="1"/>
  <c r="H191" i="39" a="1"/>
  <c r="H191" i="39" s="1"/>
  <c r="J191" i="39" s="1"/>
  <c r="H256" i="39" a="1"/>
  <c r="H256" i="39" s="1"/>
  <c r="J256" i="39" s="1"/>
  <c r="H320" i="39" a="1"/>
  <c r="H320" i="39" s="1"/>
  <c r="J320" i="39" s="1"/>
  <c r="H384" i="39" a="1"/>
  <c r="H384" i="39" s="1"/>
  <c r="J384" i="39" s="1"/>
  <c r="H448" i="39" a="1"/>
  <c r="H448" i="39" s="1"/>
  <c r="J448" i="39" s="1"/>
  <c r="L38" i="5" a="1"/>
  <c r="L38" i="5" s="1"/>
  <c r="H168" i="39" a="1"/>
  <c r="H168" i="39" s="1"/>
  <c r="J168" i="39" s="1"/>
  <c r="H232" i="39" a="1"/>
  <c r="H232" i="39" s="1"/>
  <c r="J232" i="39" s="1"/>
  <c r="H297" i="39" a="1"/>
  <c r="H297" i="39" s="1"/>
  <c r="J297" i="39" s="1"/>
  <c r="H361" i="39" a="1"/>
  <c r="H361" i="39" s="1"/>
  <c r="J361" i="39" s="1"/>
  <c r="H425" i="39" a="1"/>
  <c r="H425" i="39" s="1"/>
  <c r="J425" i="39" s="1"/>
  <c r="O73" i="4" a="1"/>
  <c r="O73" i="4" s="1"/>
  <c r="H121" i="39" a="1"/>
  <c r="H121" i="39" s="1"/>
  <c r="J121" i="39" s="1"/>
  <c r="H185" i="39" a="1"/>
  <c r="H185" i="39" s="1"/>
  <c r="J185" i="39" s="1"/>
  <c r="H250" i="39" a="1"/>
  <c r="H250" i="39" s="1"/>
  <c r="J250" i="39" s="1"/>
  <c r="H314" i="39" a="1"/>
  <c r="H314" i="39" s="1"/>
  <c r="J314" i="39" s="1"/>
  <c r="H378" i="39" a="1"/>
  <c r="H378" i="39" s="1"/>
  <c r="J378" i="39" s="1"/>
  <c r="H442" i="39" a="1"/>
  <c r="H442" i="39" s="1"/>
  <c r="J442" i="39" s="1"/>
  <c r="N113" i="4" a="1"/>
  <c r="N113" i="4" s="1"/>
  <c r="H170" i="39" a="1"/>
  <c r="H170" i="39" s="1"/>
  <c r="J170" i="39" s="1"/>
  <c r="H234" i="39" a="1"/>
  <c r="H234" i="39" s="1"/>
  <c r="J234" i="39" s="1"/>
  <c r="H299" i="39" a="1"/>
  <c r="H299" i="39" s="1"/>
  <c r="J299" i="39" s="1"/>
  <c r="H363" i="39" a="1"/>
  <c r="H363" i="39" s="1"/>
  <c r="J363" i="39" s="1"/>
  <c r="H427" i="39" a="1"/>
  <c r="H427" i="39" s="1"/>
  <c r="J427" i="39" s="1"/>
  <c r="O43" i="4" a="1"/>
  <c r="O43" i="4" s="1"/>
  <c r="N54" i="5" a="1"/>
  <c r="N54" i="5" s="1"/>
  <c r="N45" i="5" a="1"/>
  <c r="N45" i="5" s="1"/>
  <c r="L36" i="5" a="1"/>
  <c r="L36" i="5" s="1"/>
  <c r="O18" i="5" a="1"/>
  <c r="O18" i="5" s="1"/>
  <c r="N115" i="5" a="1"/>
  <c r="N115" i="5" s="1"/>
  <c r="L32" i="5" a="1"/>
  <c r="L32" i="5" s="1"/>
  <c r="O99" i="5" a="1"/>
  <c r="O99" i="5" s="1"/>
  <c r="N32" i="5" a="1"/>
  <c r="N32" i="5" s="1"/>
  <c r="L89" i="4" a="1"/>
  <c r="L89" i="4" s="1"/>
  <c r="N90" i="4" a="1"/>
  <c r="N90" i="4" s="1"/>
  <c r="O21" i="4" a="1"/>
  <c r="O21" i="4" s="1"/>
  <c r="L42" i="4" a="1"/>
  <c r="L42" i="4" s="1"/>
  <c r="N87" i="4" a="1"/>
  <c r="N87" i="4" s="1"/>
  <c r="L15" i="4" a="1"/>
  <c r="L15" i="4" s="1"/>
  <c r="L60" i="4" a="1"/>
  <c r="L60" i="4" s="1"/>
  <c r="L109" i="4" a="1"/>
  <c r="L109" i="4" s="1"/>
  <c r="O86" i="4" a="1"/>
  <c r="O86" i="4" s="1"/>
  <c r="H7" i="39" a="1"/>
  <c r="H7" i="39" s="1"/>
  <c r="J7" i="39" s="1"/>
  <c r="H64" i="39" a="1"/>
  <c r="H64" i="39" s="1"/>
  <c r="J64" i="39" s="1"/>
  <c r="H9" i="39" a="1"/>
  <c r="H9" i="39" s="1"/>
  <c r="J9" i="39" s="1"/>
  <c r="H73" i="39" a="1"/>
  <c r="H73" i="39" s="1"/>
  <c r="J73" i="39" s="1"/>
  <c r="H58" i="39" a="1"/>
  <c r="H58" i="39" s="1"/>
  <c r="J58" i="39" s="1"/>
  <c r="H130" i="39" a="1"/>
  <c r="H130" i="39" s="1"/>
  <c r="J130" i="39" s="1"/>
  <c r="H43" i="39" a="1"/>
  <c r="H43" i="39" s="1"/>
  <c r="J43" i="39" s="1"/>
  <c r="H107" i="39" a="1"/>
  <c r="H107" i="39" s="1"/>
  <c r="J107" i="39" s="1"/>
  <c r="H92" i="39" a="1"/>
  <c r="H92" i="39" s="1"/>
  <c r="J92" i="39" s="1"/>
  <c r="H12" i="39" a="1"/>
  <c r="H12" i="39" s="1"/>
  <c r="J12" i="39" s="1"/>
  <c r="H77" i="39" a="1"/>
  <c r="H77" i="39" s="1"/>
  <c r="J77" i="39" s="1"/>
  <c r="H26" i="39" a="1"/>
  <c r="H26" i="39" s="1"/>
  <c r="J26" i="39" s="1"/>
  <c r="H46" i="39" a="1"/>
  <c r="H46" i="39" s="1"/>
  <c r="J46" i="39" s="1"/>
  <c r="H20" i="39" a="1"/>
  <c r="H20" i="39" s="1"/>
  <c r="J20" i="39" s="1"/>
  <c r="H71" i="39" a="1"/>
  <c r="H71" i="39" s="1"/>
  <c r="J71" i="39" s="1"/>
  <c r="H115" i="39" a="1"/>
  <c r="H115" i="39" s="1"/>
  <c r="J115" i="39" s="1"/>
  <c r="H179" i="39" a="1"/>
  <c r="H179" i="39" s="1"/>
  <c r="J179" i="39" s="1"/>
  <c r="H243" i="39" a="1"/>
  <c r="H243" i="39" s="1"/>
  <c r="J243" i="39" s="1"/>
  <c r="H308" i="39" a="1"/>
  <c r="H308" i="39" s="1"/>
  <c r="J308" i="39" s="1"/>
  <c r="H372" i="39" a="1"/>
  <c r="H372" i="39" s="1"/>
  <c r="J372" i="39" s="1"/>
  <c r="H436" i="39" a="1"/>
  <c r="H436" i="39" s="1"/>
  <c r="J436" i="39" s="1"/>
  <c r="N51" i="4" a="1"/>
  <c r="N51" i="4" s="1"/>
  <c r="H156" i="39" a="1"/>
  <c r="H156" i="39" s="1"/>
  <c r="J156" i="39" s="1"/>
  <c r="H220" i="39" a="1"/>
  <c r="H220" i="39" s="1"/>
  <c r="J220" i="39" s="1"/>
  <c r="H285" i="39" a="1"/>
  <c r="H285" i="39" s="1"/>
  <c r="J285" i="39" s="1"/>
  <c r="H349" i="39" a="1"/>
  <c r="H349" i="39" s="1"/>
  <c r="J349" i="39" s="1"/>
  <c r="H413" i="39" a="1"/>
  <c r="H413" i="39" s="1"/>
  <c r="J413" i="39" s="1"/>
  <c r="O9" i="4" a="1"/>
  <c r="O9" i="4" s="1"/>
  <c r="H141" i="39" a="1"/>
  <c r="H141" i="39" s="1"/>
  <c r="J141" i="39" s="1"/>
  <c r="H205" i="39" a="1"/>
  <c r="H205" i="39" s="1"/>
  <c r="J205" i="39" s="1"/>
  <c r="H270" i="39" a="1"/>
  <c r="H270" i="39" s="1"/>
  <c r="J270" i="39" s="1"/>
  <c r="H334" i="39" a="1"/>
  <c r="H334" i="39" s="1"/>
  <c r="J334" i="39" s="1"/>
  <c r="H398" i="39" a="1"/>
  <c r="H398" i="39" s="1"/>
  <c r="J398" i="39" s="1"/>
  <c r="H248" i="39" a="1"/>
  <c r="H248" i="39" s="1"/>
  <c r="J248" i="39" s="1"/>
  <c r="L19" i="5" a="1"/>
  <c r="L19" i="5" s="1"/>
  <c r="H126" i="39" a="1"/>
  <c r="H126" i="39" s="1"/>
  <c r="J126" i="39" s="1"/>
  <c r="H190" i="39" a="1"/>
  <c r="H190" i="39" s="1"/>
  <c r="J190" i="39" s="1"/>
  <c r="H255" i="39" a="1"/>
  <c r="H255" i="39" s="1"/>
  <c r="J255" i="39" s="1"/>
  <c r="H319" i="39" a="1"/>
  <c r="H319" i="39" s="1"/>
  <c r="J319" i="39" s="1"/>
  <c r="H383" i="39" a="1"/>
  <c r="H383" i="39" s="1"/>
  <c r="J383" i="39" s="1"/>
  <c r="H447" i="39" a="1"/>
  <c r="H447" i="39" s="1"/>
  <c r="J447" i="39" s="1"/>
  <c r="H135" i="39" a="1"/>
  <c r="H135" i="39" s="1"/>
  <c r="J135" i="39" s="1"/>
  <c r="H199" i="39" a="1"/>
  <c r="H199" i="39" s="1"/>
  <c r="J199" i="39" s="1"/>
  <c r="H264" i="39" a="1"/>
  <c r="H264" i="39" s="1"/>
  <c r="J264" i="39" s="1"/>
  <c r="H328" i="39" a="1"/>
  <c r="H328" i="39" s="1"/>
  <c r="J328" i="39" s="1"/>
  <c r="H392" i="39" a="1"/>
  <c r="H392" i="39" s="1"/>
  <c r="J392" i="39" s="1"/>
  <c r="H456" i="39" a="1"/>
  <c r="H456" i="39" s="1"/>
  <c r="J456" i="39" s="1"/>
  <c r="O52" i="5" a="1"/>
  <c r="O52" i="5" s="1"/>
  <c r="H176" i="39" a="1"/>
  <c r="H176" i="39" s="1"/>
  <c r="J176" i="39" s="1"/>
  <c r="H240" i="39" a="1"/>
  <c r="H240" i="39" s="1"/>
  <c r="J240" i="39" s="1"/>
  <c r="H305" i="39" a="1"/>
  <c r="H305" i="39" s="1"/>
  <c r="J305" i="39" s="1"/>
  <c r="H369" i="39" a="1"/>
  <c r="H369" i="39" s="1"/>
  <c r="J369" i="39" s="1"/>
  <c r="H433" i="39" a="1"/>
  <c r="H433" i="39" s="1"/>
  <c r="J433" i="39" s="1"/>
  <c r="O78" i="4" a="1"/>
  <c r="O78" i="4" s="1"/>
  <c r="H129" i="39" a="1"/>
  <c r="H129" i="39" s="1"/>
  <c r="J129" i="39" s="1"/>
  <c r="H193" i="39" a="1"/>
  <c r="H193" i="39" s="1"/>
  <c r="J193" i="39" s="1"/>
  <c r="H258" i="39" a="1"/>
  <c r="H258" i="39" s="1"/>
  <c r="J258" i="39" s="1"/>
  <c r="H322" i="39" a="1"/>
  <c r="H322" i="39" s="1"/>
  <c r="J322" i="39" s="1"/>
  <c r="H386" i="39" a="1"/>
  <c r="H386" i="39" s="1"/>
  <c r="J386" i="39" s="1"/>
  <c r="H450" i="39" a="1"/>
  <c r="H450" i="39" s="1"/>
  <c r="J450" i="39" s="1"/>
  <c r="L10" i="5" a="1"/>
  <c r="L10" i="5" s="1"/>
  <c r="H178" i="39" a="1"/>
  <c r="H178" i="39" s="1"/>
  <c r="J178" i="39" s="1"/>
  <c r="H242" i="39" a="1"/>
  <c r="H242" i="39" s="1"/>
  <c r="J242" i="39" s="1"/>
  <c r="H307" i="39" a="1"/>
  <c r="H307" i="39" s="1"/>
  <c r="J307" i="39" s="1"/>
  <c r="H371" i="39" a="1"/>
  <c r="H371" i="39" s="1"/>
  <c r="J371" i="39" s="1"/>
  <c r="H435" i="39" a="1"/>
  <c r="H435" i="39" s="1"/>
  <c r="J435" i="39" s="1"/>
  <c r="N64" i="4" a="1"/>
  <c r="N64" i="4" s="1"/>
  <c r="L54" i="5" a="1"/>
  <c r="L54" i="5" s="1"/>
  <c r="L45" i="5" a="1"/>
  <c r="L45" i="5" s="1"/>
  <c r="O79" i="5" a="1"/>
  <c r="O79" i="5" s="1"/>
  <c r="T77" i="5" s="1" a="1"/>
  <c r="T77" i="5" s="1"/>
  <c r="U77" i="5" s="1"/>
  <c r="N21" i="5" a="1"/>
  <c r="N21" i="5" s="1"/>
  <c r="L34" i="5" a="1"/>
  <c r="L34" i="5" s="1"/>
  <c r="O108" i="5" a="1"/>
  <c r="O108" i="5" s="1"/>
  <c r="T104" i="5" s="1" a="1"/>
  <c r="T104" i="5" s="1"/>
  <c r="U104" i="5" s="1"/>
  <c r="N34" i="5" a="1"/>
  <c r="N34" i="5" s="1"/>
  <c r="N4" i="4" a="1"/>
  <c r="N4" i="4" s="1"/>
  <c r="O15" i="4" a="1"/>
  <c r="O15" i="4" s="1"/>
  <c r="N104" i="4" a="1"/>
  <c r="N104" i="4" s="1"/>
  <c r="L34" i="4" a="1"/>
  <c r="L34" i="4" s="1"/>
  <c r="N98" i="4" a="1"/>
  <c r="N98" i="4" s="1"/>
  <c r="L13" i="4" a="1"/>
  <c r="L13" i="4" s="1"/>
  <c r="N45" i="4" a="1"/>
  <c r="N45" i="4" s="1"/>
  <c r="N89" i="4" a="1"/>
  <c r="N89" i="4" s="1"/>
  <c r="L21" i="4" a="1"/>
  <c r="L21" i="4" s="1"/>
  <c r="L64" i="4" a="1"/>
  <c r="L64" i="4" s="1"/>
  <c r="H8" i="39" a="1"/>
  <c r="H8" i="39" s="1"/>
  <c r="J8" i="39" s="1"/>
  <c r="H72" i="39" a="1"/>
  <c r="H72" i="39" s="1"/>
  <c r="J72" i="39" s="1"/>
  <c r="H17" i="39" a="1"/>
  <c r="H17" i="39" s="1"/>
  <c r="J17" i="39" s="1"/>
  <c r="H81" i="39" a="1"/>
  <c r="H81" i="39" s="1"/>
  <c r="J81" i="39" s="1"/>
  <c r="H74" i="39" a="1"/>
  <c r="H74" i="39" s="1"/>
  <c r="J74" i="39" s="1"/>
  <c r="H34" i="39" a="1"/>
  <c r="H34" i="39" s="1"/>
  <c r="J34" i="39" s="1"/>
  <c r="H51" i="39" a="1"/>
  <c r="H51" i="39" s="1"/>
  <c r="J51" i="39" s="1"/>
  <c r="H36" i="39" a="1"/>
  <c r="H36" i="39" s="1"/>
  <c r="J36" i="39" s="1"/>
  <c r="H100" i="39" a="1"/>
  <c r="H100" i="39" s="1"/>
  <c r="J100" i="39" s="1"/>
  <c r="H13" i="39" a="1"/>
  <c r="H13" i="39" s="1"/>
  <c r="J13" i="39" s="1"/>
  <c r="H85" i="39" a="1"/>
  <c r="H85" i="39" s="1"/>
  <c r="J85" i="39" s="1"/>
  <c r="H5" i="39" a="1"/>
  <c r="H5" i="39" s="1"/>
  <c r="J5" i="39" s="1"/>
  <c r="H54" i="39" a="1"/>
  <c r="H54" i="39" s="1"/>
  <c r="J54" i="39" s="1"/>
  <c r="H15" i="39" a="1"/>
  <c r="H15" i="39" s="1"/>
  <c r="J15" i="39" s="1"/>
  <c r="H79" i="39" a="1"/>
  <c r="H79" i="39" s="1"/>
  <c r="J79" i="39" s="1"/>
  <c r="H123" i="39" a="1"/>
  <c r="H123" i="39" s="1"/>
  <c r="J123" i="39" s="1"/>
  <c r="H187" i="39" a="1"/>
  <c r="H187" i="39" s="1"/>
  <c r="J187" i="39" s="1"/>
  <c r="H252" i="39" a="1"/>
  <c r="H252" i="39" s="1"/>
  <c r="J252" i="39" s="1"/>
  <c r="H316" i="39" a="1"/>
  <c r="H316" i="39" s="1"/>
  <c r="J316" i="39" s="1"/>
  <c r="H380" i="39" a="1"/>
  <c r="H380" i="39" s="1"/>
  <c r="J380" i="39" s="1"/>
  <c r="H444" i="39" a="1"/>
  <c r="H444" i="39" s="1"/>
  <c r="J444" i="39" s="1"/>
  <c r="L62" i="4" a="1"/>
  <c r="L62" i="4" s="1"/>
  <c r="H164" i="39" a="1"/>
  <c r="H164" i="39" s="1"/>
  <c r="J164" i="39" s="1"/>
  <c r="H228" i="39" a="1"/>
  <c r="H228" i="39" s="1"/>
  <c r="J228" i="39" s="1"/>
  <c r="H293" i="39" a="1"/>
  <c r="H293" i="39" s="1"/>
  <c r="J293" i="39" s="1"/>
  <c r="H357" i="39" a="1"/>
  <c r="H357" i="39" s="1"/>
  <c r="J357" i="39" s="1"/>
  <c r="H421" i="39" a="1"/>
  <c r="H421" i="39" s="1"/>
  <c r="J421" i="39" s="1"/>
  <c r="N15" i="4" a="1"/>
  <c r="N15" i="4" s="1"/>
  <c r="H149" i="39" a="1"/>
  <c r="H149" i="39" s="1"/>
  <c r="J149" i="39" s="1"/>
  <c r="H213" i="39" a="1"/>
  <c r="H213" i="39" s="1"/>
  <c r="J213" i="39" s="1"/>
  <c r="H278" i="39" a="1"/>
  <c r="H278" i="39" s="1"/>
  <c r="J278" i="39" s="1"/>
  <c r="H342" i="39" a="1"/>
  <c r="H342" i="39" s="1"/>
  <c r="J342" i="39" s="1"/>
  <c r="H406" i="39" a="1"/>
  <c r="H406" i="39" s="1"/>
  <c r="J406" i="39" s="1"/>
  <c r="N11" i="4" a="1"/>
  <c r="N11" i="4" s="1"/>
  <c r="O34" i="5" a="1"/>
  <c r="O34" i="5" s="1"/>
  <c r="H134" i="39" a="1"/>
  <c r="H134" i="39" s="1"/>
  <c r="J134" i="39" s="1"/>
  <c r="H198" i="39" a="1"/>
  <c r="H198" i="39" s="1"/>
  <c r="J198" i="39" s="1"/>
  <c r="H263" i="39" a="1"/>
  <c r="H263" i="39" s="1"/>
  <c r="J263" i="39" s="1"/>
  <c r="H327" i="39" a="1"/>
  <c r="H327" i="39" s="1"/>
  <c r="J327" i="39" s="1"/>
  <c r="H391" i="39" a="1"/>
  <c r="H391" i="39" s="1"/>
  <c r="J391" i="39" s="1"/>
  <c r="H455" i="39" a="1"/>
  <c r="H455" i="39" s="1"/>
  <c r="J455" i="39" s="1"/>
  <c r="H143" i="39" a="1"/>
  <c r="H143" i="39" s="1"/>
  <c r="J143" i="39" s="1"/>
  <c r="H207" i="39" a="1"/>
  <c r="H207" i="39" s="1"/>
  <c r="J207" i="39" s="1"/>
  <c r="H272" i="39" a="1"/>
  <c r="H272" i="39" s="1"/>
  <c r="J272" i="39" s="1"/>
  <c r="H336" i="39" a="1"/>
  <c r="H336" i="39" s="1"/>
  <c r="J336" i="39" s="1"/>
  <c r="H400" i="39" a="1"/>
  <c r="H400" i="39" s="1"/>
  <c r="J400" i="39" s="1"/>
  <c r="N25" i="4" a="1"/>
  <c r="N25" i="4" s="1"/>
  <c r="H120" i="39" a="1"/>
  <c r="H120" i="39" s="1"/>
  <c r="J120" i="39" s="1"/>
  <c r="H184" i="39" a="1"/>
  <c r="H184" i="39" s="1"/>
  <c r="J184" i="39" s="1"/>
  <c r="H249" i="39" a="1"/>
  <c r="H249" i="39" s="1"/>
  <c r="J249" i="39" s="1"/>
  <c r="H313" i="39" a="1"/>
  <c r="H313" i="39" s="1"/>
  <c r="J313" i="39" s="1"/>
  <c r="H377" i="39" a="1"/>
  <c r="H377" i="39" s="1"/>
  <c r="J377" i="39" s="1"/>
  <c r="H441" i="39" a="1"/>
  <c r="H441" i="39" s="1"/>
  <c r="J441" i="39" s="1"/>
  <c r="L96" i="4" a="1"/>
  <c r="L96" i="4" s="1"/>
  <c r="H137" i="39" a="1"/>
  <c r="H137" i="39" s="1"/>
  <c r="J137" i="39" s="1"/>
  <c r="H201" i="39" a="1"/>
  <c r="H201" i="39" s="1"/>
  <c r="J201" i="39" s="1"/>
  <c r="H266" i="39" a="1"/>
  <c r="H266" i="39" s="1"/>
  <c r="J266" i="39" s="1"/>
  <c r="H330" i="39" a="1"/>
  <c r="H330" i="39" s="1"/>
  <c r="J330" i="39" s="1"/>
  <c r="H394" i="39" a="1"/>
  <c r="H394" i="39" s="1"/>
  <c r="J394" i="39" s="1"/>
  <c r="H458" i="39" a="1"/>
  <c r="H458" i="39" s="1"/>
  <c r="J458" i="39" s="1"/>
  <c r="L27" i="5" a="1"/>
  <c r="L27" i="5" s="1"/>
  <c r="H186" i="39" a="1"/>
  <c r="H186" i="39" s="1"/>
  <c r="J186" i="39" s="1"/>
  <c r="H251" i="39" a="1"/>
  <c r="H251" i="39" s="1"/>
  <c r="J251" i="39" s="1"/>
  <c r="H315" i="39" a="1"/>
  <c r="H315" i="39" s="1"/>
  <c r="J315" i="39" s="1"/>
  <c r="H379" i="39" a="1"/>
  <c r="H379" i="39" s="1"/>
  <c r="J379" i="39" s="1"/>
  <c r="H443" i="39" a="1"/>
  <c r="H443" i="39" s="1"/>
  <c r="J443" i="39" s="1"/>
  <c r="N105" i="4" a="1"/>
  <c r="N105" i="4" s="1"/>
  <c r="O63" i="5" a="1"/>
  <c r="O63" i="5" s="1"/>
  <c r="N25" i="5" a="1"/>
  <c r="N25" i="5" s="1"/>
  <c r="O8" i="5" a="1"/>
  <c r="O8" i="5" s="1"/>
  <c r="L43" i="5" a="1"/>
  <c r="L43" i="5" s="1"/>
  <c r="O115" i="5" a="1"/>
  <c r="O115" i="5" s="1"/>
  <c r="N43" i="5" a="1"/>
  <c r="N43" i="5" s="1"/>
  <c r="O25" i="4" a="1"/>
  <c r="O25" i="4" s="1"/>
  <c r="O105" i="4" a="1"/>
  <c r="O105" i="4" s="1"/>
  <c r="L43" i="4" a="1"/>
  <c r="L43" i="4" s="1"/>
  <c r="O100" i="4" a="1"/>
  <c r="O100" i="4" s="1"/>
  <c r="T95" i="4" s="1" a="1"/>
  <c r="O18" i="4" a="1"/>
  <c r="O18" i="4" s="1"/>
  <c r="N52" i="4" a="1"/>
  <c r="N52" i="4" s="1"/>
  <c r="O104" i="4" a="1"/>
  <c r="O104" i="4" s="1"/>
  <c r="L25" i="4" a="1"/>
  <c r="L25" i="4" s="1"/>
  <c r="L70" i="4" a="1"/>
  <c r="L70" i="4" s="1"/>
  <c r="N69" i="4" a="1"/>
  <c r="N69" i="4" s="1"/>
  <c r="H16" i="39" a="1"/>
  <c r="H16" i="39" s="1"/>
  <c r="J16" i="39" s="1"/>
  <c r="H80" i="39" a="1"/>
  <c r="H80" i="39" s="1"/>
  <c r="J80" i="39" s="1"/>
  <c r="H25" i="39" a="1"/>
  <c r="H25" i="39" s="1"/>
  <c r="J25" i="39" s="1"/>
  <c r="H89" i="39" a="1"/>
  <c r="H89" i="39" s="1"/>
  <c r="J89" i="39" s="1"/>
  <c r="H82" i="39" a="1"/>
  <c r="H82" i="39" s="1"/>
  <c r="J82" i="39" s="1"/>
  <c r="H50" i="39" a="1"/>
  <c r="H50" i="39" s="1"/>
  <c r="J50" i="39" s="1"/>
  <c r="H59" i="39" a="1"/>
  <c r="H59" i="39" s="1"/>
  <c r="J59" i="39" s="1"/>
  <c r="H44" i="39" a="1"/>
  <c r="H44" i="39" s="1"/>
  <c r="J44" i="39" s="1"/>
  <c r="H108" i="39" a="1"/>
  <c r="H108" i="39" s="1"/>
  <c r="J108" i="39" s="1"/>
  <c r="H29" i="39" a="1"/>
  <c r="H29" i="39" s="1"/>
  <c r="J29" i="39" s="1"/>
  <c r="H93" i="39" a="1"/>
  <c r="H93" i="39" s="1"/>
  <c r="J93" i="39" s="1"/>
  <c r="H21" i="39" a="1"/>
  <c r="H21" i="39" s="1"/>
  <c r="J21" i="39" s="1"/>
  <c r="H62" i="39" a="1"/>
  <c r="H62" i="39" s="1"/>
  <c r="J62" i="39" s="1"/>
  <c r="H23" i="39" a="1"/>
  <c r="H23" i="39" s="1"/>
  <c r="J23" i="39" s="1"/>
  <c r="H87" i="39" a="1"/>
  <c r="H87" i="39" s="1"/>
  <c r="J87" i="39" s="1"/>
  <c r="H131" i="39" a="1"/>
  <c r="H131" i="39" s="1"/>
  <c r="J131" i="39" s="1"/>
  <c r="H195" i="39" a="1"/>
  <c r="H195" i="39" s="1"/>
  <c r="J195" i="39" s="1"/>
  <c r="H260" i="39" a="1"/>
  <c r="H260" i="39" s="1"/>
  <c r="J260" i="39" s="1"/>
  <c r="H324" i="39" a="1"/>
  <c r="H324" i="39" s="1"/>
  <c r="J324" i="39" s="1"/>
  <c r="H388" i="39" a="1"/>
  <c r="H388" i="39" s="1"/>
  <c r="J388" i="39" s="1"/>
  <c r="H452" i="39" a="1"/>
  <c r="H452" i="39" s="1"/>
  <c r="J452" i="39" s="1"/>
  <c r="N68" i="4" a="1"/>
  <c r="N68" i="4" s="1"/>
  <c r="H172" i="39" a="1"/>
  <c r="H172" i="39" s="1"/>
  <c r="J172" i="39" s="1"/>
  <c r="H236" i="39" a="1"/>
  <c r="H236" i="39" s="1"/>
  <c r="J236" i="39" s="1"/>
  <c r="H301" i="39" a="1"/>
  <c r="H301" i="39" s="1"/>
  <c r="J301" i="39" s="1"/>
  <c r="H365" i="39" a="1"/>
  <c r="H365" i="39" s="1"/>
  <c r="J365" i="39" s="1"/>
  <c r="H429" i="39" a="1"/>
  <c r="H429" i="39" s="1"/>
  <c r="J429" i="39" s="1"/>
  <c r="N36" i="4" a="1"/>
  <c r="N36" i="4" s="1"/>
  <c r="H157" i="39" a="1"/>
  <c r="H157" i="39" s="1"/>
  <c r="J157" i="39" s="1"/>
  <c r="H221" i="39" a="1"/>
  <c r="H221" i="39" s="1"/>
  <c r="J221" i="39" s="1"/>
  <c r="H286" i="39" a="1"/>
  <c r="H286" i="39" s="1"/>
  <c r="J286" i="39" s="1"/>
  <c r="H350" i="39" a="1"/>
  <c r="H350" i="39" s="1"/>
  <c r="J350" i="39" s="1"/>
  <c r="H414" i="39" a="1"/>
  <c r="H414" i="39" s="1"/>
  <c r="J414" i="39" s="1"/>
  <c r="N21" i="4" a="1"/>
  <c r="N21" i="4" s="1"/>
  <c r="O61" i="5" a="1"/>
  <c r="O61" i="5" s="1"/>
  <c r="H142" i="39" a="1"/>
  <c r="H142" i="39" s="1"/>
  <c r="J142" i="39" s="1"/>
  <c r="H206" i="39" a="1"/>
  <c r="H206" i="39" s="1"/>
  <c r="J206" i="39" s="1"/>
  <c r="H271" i="39" a="1"/>
  <c r="H271" i="39" s="1"/>
  <c r="J271" i="39" s="1"/>
  <c r="H335" i="39" a="1"/>
  <c r="H335" i="39" s="1"/>
  <c r="J335" i="39" s="1"/>
  <c r="H399" i="39" a="1"/>
  <c r="H399" i="39" s="1"/>
  <c r="J399" i="39" s="1"/>
  <c r="L7" i="4" a="1"/>
  <c r="L7" i="4" s="1"/>
  <c r="H151" i="39" a="1"/>
  <c r="H151" i="39" s="1"/>
  <c r="J151" i="39" s="1"/>
  <c r="H215" i="39" a="1"/>
  <c r="H215" i="39" s="1"/>
  <c r="J215" i="39" s="1"/>
  <c r="H280" i="39" a="1"/>
  <c r="H280" i="39" s="1"/>
  <c r="J280" i="39" s="1"/>
  <c r="H344" i="39" a="1"/>
  <c r="H344" i="39" s="1"/>
  <c r="J344" i="39" s="1"/>
  <c r="H408" i="39" a="1"/>
  <c r="H408" i="39" s="1"/>
  <c r="J408" i="39" s="1"/>
  <c r="N70" i="4" a="1"/>
  <c r="N70" i="4" s="1"/>
  <c r="H128" i="39" a="1"/>
  <c r="H128" i="39" s="1"/>
  <c r="J128" i="39" s="1"/>
  <c r="H192" i="39" a="1"/>
  <c r="H192" i="39" s="1"/>
  <c r="J192" i="39" s="1"/>
  <c r="H257" i="39" a="1"/>
  <c r="H257" i="39" s="1"/>
  <c r="J257" i="39" s="1"/>
  <c r="H321" i="39" a="1"/>
  <c r="H321" i="39" s="1"/>
  <c r="J321" i="39" s="1"/>
  <c r="H385" i="39" a="1"/>
  <c r="H385" i="39" s="1"/>
  <c r="J385" i="39" s="1"/>
  <c r="H449" i="39" a="1"/>
  <c r="H449" i="39" s="1"/>
  <c r="J449" i="39" s="1"/>
  <c r="N100" i="4" a="1"/>
  <c r="N100" i="4" s="1"/>
  <c r="H145" i="39" a="1"/>
  <c r="H145" i="39" s="1"/>
  <c r="J145" i="39" s="1"/>
  <c r="H209" i="39" a="1"/>
  <c r="H209" i="39" s="1"/>
  <c r="J209" i="39" s="1"/>
  <c r="H274" i="39" a="1"/>
  <c r="H274" i="39" s="1"/>
  <c r="J274" i="39" s="1"/>
  <c r="H338" i="39" a="1"/>
  <c r="H338" i="39" s="1"/>
  <c r="J338" i="39" s="1"/>
  <c r="H402" i="39" a="1"/>
  <c r="H402" i="39" s="1"/>
  <c r="J402" i="39" s="1"/>
  <c r="O42" i="4" a="1"/>
  <c r="O42" i="4" s="1"/>
  <c r="O97" i="5" a="1"/>
  <c r="O97" i="5" s="1"/>
  <c r="H194" i="39" a="1"/>
  <c r="H194" i="39" s="1"/>
  <c r="J194" i="39" s="1"/>
  <c r="H259" i="39" a="1"/>
  <c r="H259" i="39" s="1"/>
  <c r="J259" i="39" s="1"/>
  <c r="H323" i="39" a="1"/>
  <c r="H323" i="39" s="1"/>
  <c r="J323" i="39" s="1"/>
  <c r="H387" i="39" a="1"/>
  <c r="H387" i="39" s="1"/>
  <c r="J387" i="39" s="1"/>
  <c r="H451" i="39" a="1"/>
  <c r="H451" i="39" s="1"/>
  <c r="J451" i="39" s="1"/>
  <c r="L21" i="5" a="1"/>
  <c r="L21" i="5" s="1"/>
  <c r="N63" i="5" a="1"/>
  <c r="N63" i="5" s="1"/>
  <c r="O72" i="5" a="1"/>
  <c r="O72" i="5" s="1"/>
  <c r="N79" i="5" a="1"/>
  <c r="N79" i="5" s="1"/>
  <c r="O31" i="5" a="1"/>
  <c r="O31" i="5" s="1"/>
  <c r="O12" i="5" a="1"/>
  <c r="O12" i="5" s="1"/>
  <c r="L52" i="5" a="1"/>
  <c r="L52" i="5" s="1"/>
  <c r="N113" i="5" a="1"/>
  <c r="N113" i="5" s="1"/>
  <c r="R113" i="5" s="1" a="1"/>
  <c r="R113" i="5" s="1"/>
  <c r="S113" i="5" s="1"/>
  <c r="N52" i="5" a="1"/>
  <c r="N52" i="5" s="1"/>
  <c r="R50" i="5" s="1" a="1"/>
  <c r="R50" i="5" s="1"/>
  <c r="S50" i="5" s="1"/>
  <c r="L4" i="4" a="1"/>
  <c r="L4" i="4" s="1"/>
  <c r="N59" i="4" a="1"/>
  <c r="N59" i="4" s="1"/>
  <c r="N107" i="4" a="1"/>
  <c r="N107" i="4" s="1"/>
  <c r="O106" i="4" a="1"/>
  <c r="O106" i="4" s="1"/>
  <c r="O54" i="4" a="1"/>
  <c r="O54" i="4" s="1"/>
  <c r="O33" i="4" a="1"/>
  <c r="O33" i="4" s="1"/>
  <c r="L72" i="4" a="1"/>
  <c r="L72" i="4" s="1"/>
  <c r="N73" i="4" a="1"/>
  <c r="N73" i="4" s="1"/>
  <c r="H24" i="39" a="1"/>
  <c r="H24" i="39" s="1"/>
  <c r="J24" i="39" s="1"/>
  <c r="H88" i="39" a="1"/>
  <c r="H88" i="39" s="1"/>
  <c r="J88" i="39" s="1"/>
  <c r="H33" i="39" a="1"/>
  <c r="H33" i="39" s="1"/>
  <c r="J33" i="39" s="1"/>
  <c r="H97" i="39" a="1"/>
  <c r="H97" i="39" s="1"/>
  <c r="J97" i="39" s="1"/>
  <c r="H90" i="39" a="1"/>
  <c r="H90" i="39" s="1"/>
  <c r="J90" i="39" s="1"/>
  <c r="H66" i="39" a="1"/>
  <c r="H66" i="39" s="1"/>
  <c r="J66" i="39" s="1"/>
  <c r="H67" i="39" a="1"/>
  <c r="H67" i="39" s="1"/>
  <c r="J67" i="39" s="1"/>
  <c r="H52" i="39" a="1"/>
  <c r="H52" i="39" s="1"/>
  <c r="J52" i="39" s="1"/>
  <c r="H116" i="39" a="1"/>
  <c r="H116" i="39" s="1"/>
  <c r="J116" i="39" s="1"/>
  <c r="H37" i="39" a="1"/>
  <c r="H37" i="39" s="1"/>
  <c r="J37" i="39" s="1"/>
  <c r="H101" i="39" a="1"/>
  <c r="H101" i="39" s="1"/>
  <c r="J101" i="39" s="1"/>
  <c r="H6" i="39" a="1"/>
  <c r="H6" i="39" s="1"/>
  <c r="J6" i="39" s="1"/>
  <c r="H70" i="39" a="1"/>
  <c r="H70" i="39" s="1"/>
  <c r="J70" i="39" s="1"/>
  <c r="H31" i="39" a="1"/>
  <c r="H31" i="39" s="1"/>
  <c r="J31" i="39" s="1"/>
  <c r="H95" i="39" a="1"/>
  <c r="H95" i="39" s="1"/>
  <c r="J95" i="39" s="1"/>
  <c r="H139" i="39" a="1"/>
  <c r="H139" i="39" s="1"/>
  <c r="J139" i="39" s="1"/>
  <c r="H203" i="39" a="1"/>
  <c r="H203" i="39" s="1"/>
  <c r="J203" i="39" s="1"/>
  <c r="H268" i="39" a="1"/>
  <c r="H268" i="39" s="1"/>
  <c r="J268" i="39" s="1"/>
  <c r="H332" i="39" a="1"/>
  <c r="H332" i="39" s="1"/>
  <c r="J332" i="39" s="1"/>
  <c r="H396" i="39" a="1"/>
  <c r="H396" i="39" s="1"/>
  <c r="J396" i="39" s="1"/>
  <c r="H460" i="39" a="1"/>
  <c r="H460" i="39" s="1"/>
  <c r="J460" i="39" s="1"/>
  <c r="O89" i="4" a="1"/>
  <c r="O89" i="4" s="1"/>
  <c r="H180" i="39" a="1"/>
  <c r="H180" i="39" s="1"/>
  <c r="J180" i="39" s="1"/>
  <c r="H244" i="39" a="1"/>
  <c r="H244" i="39" s="1"/>
  <c r="J244" i="39" s="1"/>
  <c r="H309" i="39" a="1"/>
  <c r="H309" i="39" s="1"/>
  <c r="J309" i="39" s="1"/>
  <c r="H373" i="39" a="1"/>
  <c r="H373" i="39" s="1"/>
  <c r="J373" i="39" s="1"/>
  <c r="H437" i="39" a="1"/>
  <c r="H437" i="39" s="1"/>
  <c r="J437" i="39" s="1"/>
  <c r="O45" i="4" a="1"/>
  <c r="O45" i="4" s="1"/>
  <c r="H165" i="39" a="1"/>
  <c r="H165" i="39" s="1"/>
  <c r="J165" i="39" s="1"/>
  <c r="H229" i="39" a="1"/>
  <c r="H229" i="39" s="1"/>
  <c r="J229" i="39" s="1"/>
  <c r="H294" i="39" a="1"/>
  <c r="H294" i="39" s="1"/>
  <c r="J294" i="39" s="1"/>
  <c r="H358" i="39" a="1"/>
  <c r="H358" i="39" s="1"/>
  <c r="J358" i="39" s="1"/>
  <c r="H422" i="39" a="1"/>
  <c r="H422" i="39" s="1"/>
  <c r="J422" i="39" s="1"/>
  <c r="L27" i="4" a="1"/>
  <c r="L27" i="4" s="1"/>
  <c r="O88" i="5" a="1"/>
  <c r="O88" i="5" s="1"/>
  <c r="H150" i="39" a="1"/>
  <c r="H150" i="39" s="1"/>
  <c r="J150" i="39" s="1"/>
  <c r="H214" i="39" a="1"/>
  <c r="H214" i="39" s="1"/>
  <c r="J214" i="39" s="1"/>
  <c r="H279" i="39" a="1"/>
  <c r="H279" i="39" s="1"/>
  <c r="J279" i="39" s="1"/>
  <c r="H343" i="39" a="1"/>
  <c r="H343" i="39" s="1"/>
  <c r="J343" i="39" s="1"/>
  <c r="H407" i="39" a="1"/>
  <c r="H407" i="39" s="1"/>
  <c r="J407" i="39" s="1"/>
  <c r="N41" i="4" a="1"/>
  <c r="N41" i="4" s="1"/>
  <c r="H159" i="39" a="1"/>
  <c r="H159" i="39" s="1"/>
  <c r="J159" i="39" s="1"/>
  <c r="H223" i="39" a="1"/>
  <c r="H223" i="39" s="1"/>
  <c r="J223" i="39" s="1"/>
  <c r="H288" i="39" a="1"/>
  <c r="H288" i="39" s="1"/>
  <c r="J288" i="39" s="1"/>
  <c r="H352" i="39" a="1"/>
  <c r="H352" i="39" s="1"/>
  <c r="J352" i="39" s="1"/>
  <c r="H416" i="39" a="1"/>
  <c r="H416" i="39" s="1"/>
  <c r="J416" i="39" s="1"/>
  <c r="N72" i="4" a="1"/>
  <c r="N72" i="4" s="1"/>
  <c r="H136" i="39" a="1"/>
  <c r="H136" i="39" s="1"/>
  <c r="J136" i="39" s="1"/>
  <c r="H200" i="39" a="1"/>
  <c r="H200" i="39" s="1"/>
  <c r="J200" i="39" s="1"/>
  <c r="H265" i="39" a="1"/>
  <c r="H265" i="39" s="1"/>
  <c r="J265" i="39" s="1"/>
  <c r="H329" i="39" a="1"/>
  <c r="H329" i="39" s="1"/>
  <c r="J329" i="39" s="1"/>
  <c r="H393" i="39" a="1"/>
  <c r="H393" i="39" s="1"/>
  <c r="J393" i="39" s="1"/>
  <c r="H457" i="39" a="1"/>
  <c r="H457" i="39" s="1"/>
  <c r="J457" i="39" s="1"/>
  <c r="N109" i="4" a="1"/>
  <c r="N109" i="4" s="1"/>
  <c r="H153" i="39" a="1"/>
  <c r="H153" i="39" s="1"/>
  <c r="J153" i="39" s="1"/>
  <c r="H217" i="39" a="1"/>
  <c r="H217" i="39" s="1"/>
  <c r="J217" i="39" s="1"/>
  <c r="H282" i="39" a="1"/>
  <c r="H282" i="39" s="1"/>
  <c r="J282" i="39" s="1"/>
  <c r="H346" i="39" a="1"/>
  <c r="H346" i="39" s="1"/>
  <c r="J346" i="39" s="1"/>
  <c r="H410" i="39" a="1"/>
  <c r="H410" i="39" s="1"/>
  <c r="J410" i="39" s="1"/>
  <c r="N53" i="4" a="1"/>
  <c r="N53" i="4" s="1"/>
  <c r="H138" i="39" a="1"/>
  <c r="H138" i="39" s="1"/>
  <c r="J138" i="39" s="1"/>
  <c r="H202" i="39" a="1"/>
  <c r="H202" i="39" s="1"/>
  <c r="J202" i="39" s="1"/>
  <c r="H267" i="39" a="1"/>
  <c r="H267" i="39" s="1"/>
  <c r="J267" i="39" s="1"/>
  <c r="H331" i="39" a="1"/>
  <c r="H331" i="39" s="1"/>
  <c r="J331" i="39" s="1"/>
  <c r="H395" i="39" a="1"/>
  <c r="H395" i="39" s="1"/>
  <c r="J395" i="39" s="1"/>
  <c r="H459" i="39" a="1"/>
  <c r="H459" i="39" s="1"/>
  <c r="J459" i="39" s="1"/>
  <c r="O32" i="5" a="1"/>
  <c r="O32" i="5" s="1"/>
  <c r="L63" i="5" a="1"/>
  <c r="L63" i="5" s="1"/>
  <c r="N72" i="5" a="1"/>
  <c r="N72" i="5" s="1"/>
  <c r="L79" i="5" a="1"/>
  <c r="L79" i="5" s="1"/>
  <c r="L90" i="5" a="1"/>
  <c r="L90" i="5" s="1"/>
  <c r="L18" i="5" a="1"/>
  <c r="L18" i="5" s="1"/>
  <c r="L61" i="5" a="1"/>
  <c r="L61" i="5" s="1"/>
  <c r="N61" i="5" a="1"/>
  <c r="N61" i="5" s="1"/>
  <c r="R59" i="5" s="1" a="1"/>
  <c r="O60" i="4" a="1"/>
  <c r="O60" i="4" s="1"/>
  <c r="O109" i="4" a="1"/>
  <c r="O109" i="4" s="1"/>
  <c r="O68" i="4" a="1"/>
  <c r="O68" i="4" s="1"/>
  <c r="O108" i="4" a="1"/>
  <c r="O108" i="4" s="1"/>
  <c r="N33" i="4" a="1"/>
  <c r="N33" i="4" s="1"/>
  <c r="O59" i="4" a="1"/>
  <c r="O59" i="4" s="1"/>
  <c r="L114" i="4" a="1"/>
  <c r="L114" i="4" s="1"/>
  <c r="N78" i="4" a="1"/>
  <c r="N78" i="4" s="1"/>
  <c r="R77" i="4" s="1" a="1"/>
  <c r="R77" i="4" s="1"/>
  <c r="S77" i="4" s="1"/>
  <c r="L100" i="4" a="1"/>
  <c r="L100" i="4" s="1"/>
  <c r="H32" i="39" a="1"/>
  <c r="H32" i="39" s="1"/>
  <c r="J32" i="39" s="1"/>
  <c r="H96" i="39" a="1"/>
  <c r="H96" i="39" s="1"/>
  <c r="J96" i="39" s="1"/>
  <c r="H41" i="39" a="1"/>
  <c r="H41" i="39" s="1"/>
  <c r="J41" i="39" s="1"/>
  <c r="H105" i="39" a="1"/>
  <c r="H105" i="39" s="1"/>
  <c r="J105" i="39" s="1"/>
  <c r="H98" i="39" a="1"/>
  <c r="H98" i="39" s="1"/>
  <c r="J98" i="39" s="1"/>
  <c r="H11" i="39" a="1"/>
  <c r="H11" i="39" s="1"/>
  <c r="J11" i="39" s="1"/>
  <c r="H75" i="39" a="1"/>
  <c r="H75" i="39" s="1"/>
  <c r="J75" i="39" s="1"/>
  <c r="H60" i="39" a="1"/>
  <c r="H60" i="39" s="1"/>
  <c r="J60" i="39" s="1"/>
  <c r="H124" i="39" a="1"/>
  <c r="H124" i="39" s="1"/>
  <c r="J124" i="39" s="1"/>
  <c r="H45" i="39" a="1"/>
  <c r="H45" i="39" s="1"/>
  <c r="J45" i="39" s="1"/>
  <c r="H109" i="39" a="1"/>
  <c r="H109" i="39" s="1"/>
  <c r="J109" i="39" s="1"/>
  <c r="H14" i="39" a="1"/>
  <c r="H14" i="39" s="1"/>
  <c r="J14" i="39" s="1"/>
  <c r="H78" i="39" a="1"/>
  <c r="H78" i="39" s="1"/>
  <c r="J78" i="39" s="1"/>
  <c r="H39" i="39" a="1"/>
  <c r="H39" i="39" s="1"/>
  <c r="J39" i="39" s="1"/>
  <c r="H103" i="39" a="1"/>
  <c r="H103" i="39" s="1"/>
  <c r="J103" i="39" s="1"/>
  <c r="H147" i="39" a="1"/>
  <c r="H147" i="39" s="1"/>
  <c r="J147" i="39" s="1"/>
  <c r="H211" i="39" a="1"/>
  <c r="H211" i="39" s="1"/>
  <c r="J211" i="39" s="1"/>
  <c r="H276" i="39" a="1"/>
  <c r="H276" i="39" s="1"/>
  <c r="J276" i="39" s="1"/>
  <c r="H340" i="39" a="1"/>
  <c r="H340" i="39" s="1"/>
  <c r="J340" i="39" s="1"/>
  <c r="H404" i="39" a="1"/>
  <c r="H404" i="39" s="1"/>
  <c r="J404" i="39" s="1"/>
  <c r="L5" i="4" a="1"/>
  <c r="L5" i="4" s="1"/>
  <c r="L106" i="4" a="1"/>
  <c r="L106" i="4" s="1"/>
  <c r="H188" i="39" a="1"/>
  <c r="H188" i="39" s="1"/>
  <c r="J188" i="39" s="1"/>
  <c r="H253" i="39" a="1"/>
  <c r="H253" i="39" s="1"/>
  <c r="J253" i="39" s="1"/>
  <c r="H317" i="39" a="1"/>
  <c r="H317" i="39" s="1"/>
  <c r="J317" i="39" s="1"/>
  <c r="H381" i="39" a="1"/>
  <c r="H381" i="39" s="1"/>
  <c r="J381" i="39" s="1"/>
  <c r="H445" i="39" a="1"/>
  <c r="H445" i="39" s="1"/>
  <c r="J445" i="39" s="1"/>
  <c r="L90" i="4" a="1"/>
  <c r="L90" i="4" s="1"/>
  <c r="H173" i="39" a="1"/>
  <c r="H173" i="39" s="1"/>
  <c r="J173" i="39" s="1"/>
  <c r="H237" i="39" a="1"/>
  <c r="H237" i="39" s="1"/>
  <c r="J237" i="39" s="1"/>
  <c r="H302" i="39" a="1"/>
  <c r="H302" i="39" s="1"/>
  <c r="J302" i="39" s="1"/>
  <c r="H366" i="39" a="1"/>
  <c r="H366" i="39" s="1"/>
  <c r="J366" i="39" s="1"/>
  <c r="H430" i="39" a="1"/>
  <c r="H430" i="39" s="1"/>
  <c r="J430" i="39" s="1"/>
  <c r="L54" i="4" a="1"/>
  <c r="L54" i="4" s="1"/>
  <c r="L108" i="5" a="1"/>
  <c r="L108" i="5" s="1"/>
  <c r="H158" i="39" a="1"/>
  <c r="H158" i="39" s="1"/>
  <c r="J158" i="39" s="1"/>
  <c r="H222" i="39" a="1"/>
  <c r="H222" i="39" s="1"/>
  <c r="J222" i="39" s="1"/>
  <c r="H287" i="39" a="1"/>
  <c r="H287" i="39" s="1"/>
  <c r="J287" i="39" s="1"/>
  <c r="H351" i="39" a="1"/>
  <c r="H351" i="39" s="1"/>
  <c r="J351" i="39" s="1"/>
  <c r="H415" i="39" a="1"/>
  <c r="H415" i="39" s="1"/>
  <c r="J415" i="39" s="1"/>
  <c r="O91" i="4" a="1"/>
  <c r="O91" i="4" s="1"/>
  <c r="H167" i="39" a="1"/>
  <c r="H167" i="39" s="1"/>
  <c r="J167" i="39" s="1"/>
  <c r="H231" i="39" a="1"/>
  <c r="H231" i="39" s="1"/>
  <c r="J231" i="39" s="1"/>
  <c r="H296" i="39" a="1"/>
  <c r="H296" i="39" s="1"/>
  <c r="J296" i="39" s="1"/>
  <c r="H360" i="39" a="1"/>
  <c r="H360" i="39" s="1"/>
  <c r="J360" i="39" s="1"/>
  <c r="H424" i="39" a="1"/>
  <c r="H424" i="39" s="1"/>
  <c r="J424" i="39" s="1"/>
  <c r="O87" i="4" a="1"/>
  <c r="O87" i="4" s="1"/>
  <c r="H144" i="39" a="1"/>
  <c r="H144" i="39" s="1"/>
  <c r="J144" i="39" s="1"/>
  <c r="H208" i="39" a="1"/>
  <c r="H208" i="39" s="1"/>
  <c r="J208" i="39" s="1"/>
  <c r="H273" i="39" a="1"/>
  <c r="H273" i="39" s="1"/>
  <c r="J273" i="39" s="1"/>
  <c r="H337" i="39" a="1"/>
  <c r="H337" i="39" s="1"/>
  <c r="J337" i="39" s="1"/>
  <c r="H401" i="39" a="1"/>
  <c r="H401" i="39" s="1"/>
  <c r="J401" i="39" s="1"/>
  <c r="L19" i="4" a="1"/>
  <c r="L19" i="4" s="1"/>
  <c r="N6" i="5" a="1"/>
  <c r="N6" i="5" s="1"/>
  <c r="H161" i="39" a="1"/>
  <c r="H161" i="39" s="1"/>
  <c r="J161" i="39" s="1"/>
  <c r="H225" i="39" a="1"/>
  <c r="H225" i="39" s="1"/>
  <c r="J225" i="39" s="1"/>
  <c r="H290" i="39" a="1"/>
  <c r="H290" i="39" s="1"/>
  <c r="J290" i="39" s="1"/>
  <c r="H354" i="39" a="1"/>
  <c r="H354" i="39" s="1"/>
  <c r="J354" i="39" s="1"/>
  <c r="H418" i="39" a="1"/>
  <c r="H418" i="39" s="1"/>
  <c r="J418" i="39" s="1"/>
  <c r="O79" i="4" a="1"/>
  <c r="O79" i="4" s="1"/>
  <c r="H146" i="39" a="1"/>
  <c r="H146" i="39" s="1"/>
  <c r="J146" i="39" s="1"/>
  <c r="H210" i="39" a="1"/>
  <c r="H210" i="39" s="1"/>
  <c r="J210" i="39" s="1"/>
  <c r="H275" i="39" a="1"/>
  <c r="H275" i="39" s="1"/>
  <c r="J275" i="39" s="1"/>
  <c r="H339" i="39" a="1"/>
  <c r="H339" i="39" s="1"/>
  <c r="J339" i="39" s="1"/>
  <c r="H403" i="39" a="1"/>
  <c r="H403" i="39" s="1"/>
  <c r="J403" i="39" s="1"/>
  <c r="O13" i="4" a="1"/>
  <c r="O13" i="4" s="1"/>
  <c r="O90" i="5" a="1"/>
  <c r="O90" i="5" s="1"/>
  <c r="L72" i="5" a="1"/>
  <c r="L72" i="5" s="1"/>
  <c r="O6" i="5" a="1"/>
  <c r="O6" i="5" s="1"/>
  <c r="T4" i="5" s="1" a="1"/>
  <c r="T4" i="5" s="1"/>
  <c r="U4" i="5" s="1"/>
  <c r="L97" i="5" a="1"/>
  <c r="L97" i="5" s="1"/>
  <c r="O21" i="5" a="1"/>
  <c r="O21" i="5" s="1"/>
  <c r="L88" i="5" a="1"/>
  <c r="L88" i="5" s="1"/>
  <c r="L6" i="5" a="1"/>
  <c r="L6" i="5" s="1"/>
  <c r="N88" i="5" a="1"/>
  <c r="N88" i="5" s="1"/>
  <c r="O4" i="4" a="1"/>
  <c r="O4" i="4" s="1"/>
  <c r="O64" i="4" a="1"/>
  <c r="O64" i="4" s="1"/>
  <c r="N18" i="4" a="1"/>
  <c r="N18" i="4" s="1"/>
  <c r="O113" i="4" a="1"/>
  <c r="O113" i="4" s="1"/>
  <c r="N35" i="4" a="1"/>
  <c r="N35" i="4" s="1"/>
  <c r="N9" i="4" a="1"/>
  <c r="N9" i="4" s="1"/>
  <c r="N42" i="4" a="1"/>
  <c r="N42" i="4" s="1"/>
  <c r="N86" i="4" a="1"/>
  <c r="N86" i="4" s="1"/>
  <c r="L108" i="4" a="1"/>
  <c r="L108" i="4" s="1"/>
  <c r="H40" i="39" a="1"/>
  <c r="H40" i="39" s="1"/>
  <c r="J40" i="39" s="1"/>
  <c r="H104" i="39" a="1"/>
  <c r="H104" i="39" s="1"/>
  <c r="J104" i="39" s="1"/>
  <c r="H49" i="39" a="1"/>
  <c r="H49" i="39" s="1"/>
  <c r="J49" i="39" s="1"/>
  <c r="H113" i="39" a="1"/>
  <c r="H113" i="39" s="1"/>
  <c r="J113" i="39" s="1"/>
  <c r="H106" i="39" a="1"/>
  <c r="H106" i="39" s="1"/>
  <c r="J106" i="39" s="1"/>
  <c r="H19" i="39" a="1"/>
  <c r="H19" i="39" s="1"/>
  <c r="J19" i="39" s="1"/>
  <c r="H83" i="39" a="1"/>
  <c r="H83" i="39" s="1"/>
  <c r="J83" i="39" s="1"/>
  <c r="H68" i="39" a="1"/>
  <c r="H68" i="39" s="1"/>
  <c r="J68" i="39" s="1"/>
  <c r="H132" i="39" a="1"/>
  <c r="H132" i="39" s="1"/>
  <c r="J132" i="39" s="1"/>
  <c r="H53" i="39" a="1"/>
  <c r="H53" i="39" s="1"/>
  <c r="J53" i="39" s="1"/>
  <c r="H117" i="39" a="1"/>
  <c r="H117" i="39" s="1"/>
  <c r="J117" i="39" s="1"/>
  <c r="H22" i="39" a="1"/>
  <c r="H22" i="39" s="1"/>
  <c r="J22" i="39" s="1"/>
  <c r="H86" i="39" a="1"/>
  <c r="H86" i="39" s="1"/>
  <c r="J86" i="39" s="1"/>
  <c r="H47" i="39" a="1"/>
  <c r="H47" i="39" s="1"/>
  <c r="J47" i="39" s="1"/>
  <c r="H111" i="39" a="1"/>
  <c r="H111" i="39" s="1"/>
  <c r="J111" i="39" s="1"/>
  <c r="H155" i="39" a="1"/>
  <c r="H155" i="39" s="1"/>
  <c r="J155" i="39" s="1"/>
  <c r="H219" i="39" a="1"/>
  <c r="H219" i="39" s="1"/>
  <c r="J219" i="39" s="1"/>
  <c r="H284" i="39" a="1"/>
  <c r="H284" i="39" s="1"/>
  <c r="J284" i="39" s="1"/>
  <c r="H348" i="39" a="1"/>
  <c r="H348" i="39" s="1"/>
  <c r="J348" i="39" s="1"/>
  <c r="H412" i="39" a="1"/>
  <c r="H412" i="39" s="1"/>
  <c r="J412" i="39" s="1"/>
  <c r="L9" i="4" a="1"/>
  <c r="L9" i="4" s="1"/>
  <c r="O114" i="4" a="1"/>
  <c r="O114" i="4" s="1"/>
  <c r="H196" i="39" a="1"/>
  <c r="H196" i="39" s="1"/>
  <c r="J196" i="39" s="1"/>
  <c r="H261" i="39" a="1"/>
  <c r="H261" i="39" s="1"/>
  <c r="J261" i="39" s="1"/>
  <c r="H325" i="39" a="1"/>
  <c r="H325" i="39" s="1"/>
  <c r="J325" i="39" s="1"/>
  <c r="H389" i="39" a="1"/>
  <c r="H389" i="39" s="1"/>
  <c r="J389" i="39" s="1"/>
  <c r="H453" i="39" a="1"/>
  <c r="H453" i="39" s="1"/>
  <c r="J453" i="39" s="1"/>
  <c r="L8" i="5" a="1"/>
  <c r="L8" i="5" s="1"/>
  <c r="H181" i="39" a="1"/>
  <c r="H181" i="39" s="1"/>
  <c r="J181" i="39" s="1"/>
  <c r="H245" i="39" a="1"/>
  <c r="H245" i="39" s="1"/>
  <c r="J245" i="39" s="1"/>
  <c r="H310" i="39" a="1"/>
  <c r="H310" i="39" s="1"/>
  <c r="J310" i="39" s="1"/>
  <c r="H374" i="39" a="1"/>
  <c r="H374" i="39" s="1"/>
  <c r="J374" i="39" s="1"/>
  <c r="H438" i="39" a="1"/>
  <c r="H438" i="39" s="1"/>
  <c r="J438" i="39" s="1"/>
  <c r="N60" i="4" a="1"/>
  <c r="N60" i="4" s="1"/>
  <c r="L115" i="5" a="1"/>
  <c r="L115" i="5" s="1"/>
  <c r="H166" i="39" a="1"/>
  <c r="H166" i="39" s="1"/>
  <c r="J166" i="39" s="1"/>
  <c r="H230" i="39" a="1"/>
  <c r="H230" i="39" s="1"/>
  <c r="J230" i="39" s="1"/>
  <c r="H295" i="39" a="1"/>
  <c r="H295" i="39" s="1"/>
  <c r="J295" i="39" s="1"/>
  <c r="H359" i="39" a="1"/>
  <c r="H359" i="39" s="1"/>
  <c r="J359" i="39" s="1"/>
  <c r="H423" i="39" a="1"/>
  <c r="H423" i="39" s="1"/>
  <c r="J423" i="39" s="1"/>
  <c r="L12" i="5" a="1"/>
  <c r="L12" i="5" s="1"/>
  <c r="H175" i="39" a="1"/>
  <c r="H175" i="39" s="1"/>
  <c r="J175" i="39" s="1"/>
  <c r="H239" i="39" a="1"/>
  <c r="H239" i="39" s="1"/>
  <c r="J239" i="39" s="1"/>
  <c r="H304" i="39" a="1"/>
  <c r="H304" i="39" s="1"/>
  <c r="J304" i="39" s="1"/>
  <c r="H368" i="39" a="1"/>
  <c r="H368" i="39" s="1"/>
  <c r="J368" i="39" s="1"/>
  <c r="H432" i="39" a="1"/>
  <c r="H432" i="39" s="1"/>
  <c r="J432" i="39" s="1"/>
  <c r="N108" i="4" a="1"/>
  <c r="N108" i="4" s="1"/>
  <c r="H152" i="39" a="1"/>
  <c r="H152" i="39" s="1"/>
  <c r="J152" i="39" s="1"/>
  <c r="H216" i="39" a="1"/>
  <c r="H216" i="39" s="1"/>
  <c r="J216" i="39" s="1"/>
  <c r="H281" i="39" a="1"/>
  <c r="H281" i="39" s="1"/>
  <c r="J281" i="39" s="1"/>
  <c r="H345" i="39" a="1"/>
  <c r="H345" i="39" s="1"/>
  <c r="J345" i="39" s="1"/>
  <c r="H409" i="39" a="1"/>
  <c r="H409" i="39" s="1"/>
  <c r="J409" i="39" s="1"/>
  <c r="O34" i="4" a="1"/>
  <c r="O34" i="4" s="1"/>
  <c r="L16" i="5" a="1"/>
  <c r="L16" i="5" s="1"/>
  <c r="H169" i="39" a="1"/>
  <c r="H169" i="39" s="1"/>
  <c r="J169" i="39" s="1"/>
  <c r="H233" i="39" a="1"/>
  <c r="H233" i="39" s="1"/>
  <c r="J233" i="39" s="1"/>
  <c r="H298" i="39" a="1"/>
  <c r="H298" i="39" s="1"/>
  <c r="J298" i="39" s="1"/>
  <c r="H362" i="39" a="1"/>
  <c r="H362" i="39" s="1"/>
  <c r="J362" i="39" s="1"/>
  <c r="H426" i="39" a="1"/>
  <c r="H426" i="39" s="1"/>
  <c r="J426" i="39" s="1"/>
  <c r="O88" i="4" a="1"/>
  <c r="O88" i="4" s="1"/>
  <c r="H154" i="39" a="1"/>
  <c r="H154" i="39" s="1"/>
  <c r="J154" i="39" s="1"/>
  <c r="H218" i="39" a="1"/>
  <c r="H218" i="39" s="1"/>
  <c r="J218" i="39" s="1"/>
  <c r="H283" i="39" a="1"/>
  <c r="H283" i="39" s="1"/>
  <c r="J283" i="39" s="1"/>
  <c r="H347" i="39" a="1"/>
  <c r="H347" i="39" s="1"/>
  <c r="J347" i="39" s="1"/>
  <c r="H411" i="39" a="1"/>
  <c r="H411" i="39" s="1"/>
  <c r="J411" i="39" s="1"/>
  <c r="L23" i="4" a="1"/>
  <c r="L23" i="4" s="1"/>
  <c r="O114" i="5" a="1"/>
  <c r="O114" i="5" s="1"/>
  <c r="O36" i="5" a="1"/>
  <c r="O36" i="5" s="1"/>
  <c r="N8" i="5" a="1"/>
  <c r="N8" i="5" s="1"/>
  <c r="N99" i="5" a="1"/>
  <c r="N99" i="5" s="1"/>
  <c r="O25" i="5" a="1"/>
  <c r="O25" i="5" s="1"/>
  <c r="N90" i="5" a="1"/>
  <c r="N90" i="5" s="1"/>
  <c r="O70" i="4" a="1"/>
  <c r="O70" i="4" s="1"/>
  <c r="L6" i="4" a="1"/>
  <c r="L6" i="4" s="1"/>
  <c r="L79" i="4" a="1"/>
  <c r="L79" i="4" s="1"/>
  <c r="O37" i="4" a="1"/>
  <c r="O37" i="4" s="1"/>
  <c r="O62" i="4" a="1"/>
  <c r="O62" i="4" s="1"/>
  <c r="L11" i="4" a="1"/>
  <c r="L11" i="4" s="1"/>
  <c r="O52" i="4" a="1"/>
  <c r="O52" i="4" s="1"/>
  <c r="T50" i="4" s="1" a="1"/>
  <c r="L104" i="4" a="1"/>
  <c r="L104" i="4" s="1"/>
  <c r="H48" i="39" a="1"/>
  <c r="H48" i="39" s="1"/>
  <c r="J48" i="39" s="1"/>
  <c r="H112" i="39" a="1"/>
  <c r="H112" i="39" s="1"/>
  <c r="J112" i="39" s="1"/>
  <c r="H57" i="39" a="1"/>
  <c r="H57" i="39" s="1"/>
  <c r="J57" i="39" s="1"/>
  <c r="H18" i="39" a="1"/>
  <c r="H18" i="39" s="1"/>
  <c r="J18" i="39" s="1"/>
  <c r="H114" i="39" a="1"/>
  <c r="H114" i="39" s="1"/>
  <c r="J114" i="39" s="1"/>
  <c r="H27" i="39" a="1"/>
  <c r="H27" i="39" s="1"/>
  <c r="J27" i="39" s="1"/>
  <c r="H91" i="39" a="1"/>
  <c r="H91" i="39" s="1"/>
  <c r="J91" i="39" s="1"/>
  <c r="H76" i="39" a="1"/>
  <c r="H76" i="39" s="1"/>
  <c r="J76" i="39" s="1"/>
  <c r="H140" i="39" a="1"/>
  <c r="H140" i="39" s="1"/>
  <c r="J140" i="39" s="1"/>
  <c r="H61" i="39" a="1"/>
  <c r="H61" i="39" s="1"/>
  <c r="J61" i="39" s="1"/>
  <c r="H125" i="39" a="1"/>
  <c r="H125" i="39" s="1"/>
  <c r="J125" i="39" s="1"/>
  <c r="H30" i="39" a="1"/>
  <c r="H30" i="39" s="1"/>
  <c r="J30" i="39" s="1"/>
  <c r="H94" i="39" a="1"/>
  <c r="H94" i="39" s="1"/>
  <c r="J94" i="39" s="1"/>
  <c r="H55" i="39" a="1"/>
  <c r="H55" i="39" s="1"/>
  <c r="J55" i="39" s="1"/>
  <c r="H119" i="39" a="1"/>
  <c r="H119" i="39" s="1"/>
  <c r="J119" i="39" s="1"/>
  <c r="H163" i="39" a="1"/>
  <c r="H163" i="39" s="1"/>
  <c r="J163" i="39" s="1"/>
  <c r="H227" i="39" a="1"/>
  <c r="H227" i="39" s="1"/>
  <c r="J227" i="39" s="1"/>
  <c r="H292" i="39" a="1"/>
  <c r="H292" i="39" s="1"/>
  <c r="J292" i="39" s="1"/>
  <c r="H356" i="39" a="1"/>
  <c r="H356" i="39" s="1"/>
  <c r="J356" i="39" s="1"/>
  <c r="H420" i="39" a="1"/>
  <c r="H420" i="39" s="1"/>
  <c r="J420" i="39" s="1"/>
  <c r="L14" i="4" a="1"/>
  <c r="L14" i="4" s="1"/>
  <c r="L14" i="5" a="1"/>
  <c r="L14" i="5" s="1"/>
  <c r="H204" i="39" a="1"/>
  <c r="H204" i="39" s="1"/>
  <c r="J204" i="39" s="1"/>
  <c r="H269" i="39" a="1"/>
  <c r="H269" i="39" s="1"/>
  <c r="J269" i="39" s="1"/>
  <c r="H333" i="39" a="1"/>
  <c r="H333" i="39" s="1"/>
  <c r="J333" i="39" s="1"/>
  <c r="H397" i="39" a="1"/>
  <c r="H397" i="39" s="1"/>
  <c r="J397" i="39" s="1"/>
  <c r="H461" i="39" a="1"/>
  <c r="H461" i="39" s="1"/>
  <c r="J461" i="39" s="1"/>
  <c r="L25" i="5" a="1"/>
  <c r="L25" i="5" s="1"/>
  <c r="H189" i="39" a="1"/>
  <c r="H189" i="39" s="1"/>
  <c r="J189" i="39" s="1"/>
  <c r="H254" i="39" a="1"/>
  <c r="H254" i="39" s="1"/>
  <c r="J254" i="39" s="1"/>
  <c r="H318" i="39" a="1"/>
  <c r="H318" i="39" s="1"/>
  <c r="J318" i="39" s="1"/>
  <c r="H382" i="39" a="1"/>
  <c r="H382" i="39" s="1"/>
  <c r="J382" i="39" s="1"/>
  <c r="H446" i="39" a="1"/>
  <c r="H446" i="39" s="1"/>
  <c r="J446" i="39" s="1"/>
  <c r="O69" i="4" a="1"/>
  <c r="O69" i="4" s="1"/>
  <c r="H110" i="39" a="1"/>
  <c r="H110" i="39" s="1"/>
  <c r="J110" i="39" s="1"/>
  <c r="H174" i="39" a="1"/>
  <c r="H174" i="39" s="1"/>
  <c r="J174" i="39" s="1"/>
  <c r="H238" i="39" a="1"/>
  <c r="H238" i="39" s="1"/>
  <c r="J238" i="39" s="1"/>
  <c r="H303" i="39" a="1"/>
  <c r="H303" i="39" s="1"/>
  <c r="J303" i="39" s="1"/>
  <c r="H367" i="39" a="1"/>
  <c r="H367" i="39" s="1"/>
  <c r="J367" i="39" s="1"/>
  <c r="H431" i="39" a="1"/>
  <c r="H431" i="39" s="1"/>
  <c r="J431" i="39" s="1"/>
  <c r="L29" i="5" a="1"/>
  <c r="L29" i="5" s="1"/>
  <c r="H183" i="39" a="1"/>
  <c r="H183" i="39" s="1"/>
  <c r="J183" i="39" s="1"/>
  <c r="H247" i="39" a="1"/>
  <c r="H247" i="39" s="1"/>
  <c r="J247" i="39" s="1"/>
  <c r="H312" i="39" a="1"/>
  <c r="H312" i="39" s="1"/>
  <c r="J312" i="39" s="1"/>
  <c r="H376" i="39" a="1"/>
  <c r="H376" i="39" s="1"/>
  <c r="J376" i="39" s="1"/>
  <c r="H440" i="39" a="1"/>
  <c r="H440" i="39" s="1"/>
  <c r="J440" i="39" s="1"/>
  <c r="L23" i="5" a="1"/>
  <c r="L23" i="5" s="1"/>
  <c r="H160" i="39" a="1"/>
  <c r="H160" i="39" s="1"/>
  <c r="J160" i="39" s="1"/>
  <c r="H224" i="39" a="1"/>
  <c r="H224" i="39" s="1"/>
  <c r="J224" i="39" s="1"/>
  <c r="H289" i="39" a="1"/>
  <c r="H289" i="39" s="1"/>
  <c r="J289" i="39" s="1"/>
  <c r="H353" i="39" a="1"/>
  <c r="H353" i="39" s="1"/>
  <c r="J353" i="39" s="1"/>
  <c r="H417" i="39" a="1"/>
  <c r="H417" i="39" s="1"/>
  <c r="J417" i="39" s="1"/>
  <c r="L37" i="4" a="1"/>
  <c r="L37" i="4" s="1"/>
  <c r="N31" i="5" a="1"/>
  <c r="N31" i="5" s="1"/>
  <c r="H177" i="39" a="1"/>
  <c r="H177" i="39" s="1"/>
  <c r="J177" i="39" s="1"/>
  <c r="H241" i="39" a="1"/>
  <c r="H241" i="39" s="1"/>
  <c r="J241" i="39" s="1"/>
  <c r="H306" i="39" a="1"/>
  <c r="H306" i="39" s="1"/>
  <c r="J306" i="39" s="1"/>
  <c r="H370" i="39" a="1"/>
  <c r="H370" i="39" s="1"/>
  <c r="J370" i="39" s="1"/>
  <c r="H434" i="39" a="1"/>
  <c r="H434" i="39" s="1"/>
  <c r="J434" i="39" s="1"/>
  <c r="L98" i="4" a="1"/>
  <c r="L98" i="4" s="1"/>
  <c r="H162" i="39" a="1"/>
  <c r="H162" i="39" s="1"/>
  <c r="J162" i="39" s="1"/>
  <c r="H226" i="39" a="1"/>
  <c r="H226" i="39" s="1"/>
  <c r="J226" i="39" s="1"/>
  <c r="H291" i="39" a="1"/>
  <c r="H291" i="39" s="1"/>
  <c r="J291" i="39" s="1"/>
  <c r="H355" i="39" a="1"/>
  <c r="H355" i="39" s="1"/>
  <c r="J355" i="39" s="1"/>
  <c r="H419" i="39" a="1"/>
  <c r="H419" i="39" s="1"/>
  <c r="J419" i="39" s="1"/>
  <c r="O35" i="4" a="1"/>
  <c r="O35" i="4" s="1"/>
  <c r="O54" i="5" a="1"/>
  <c r="O54" i="5" s="1"/>
  <c r="O45" i="5" a="1"/>
  <c r="O45" i="5" s="1"/>
  <c r="N36" i="5" a="1"/>
  <c r="N36" i="5" s="1"/>
  <c r="N12" i="5" a="1"/>
  <c r="N12" i="5" s="1"/>
  <c r="N108" i="5" a="1"/>
  <c r="N108" i="5" s="1"/>
  <c r="R104" i="5" s="1" a="1"/>
  <c r="R104" i="5" s="1"/>
  <c r="S104" i="5" s="1"/>
  <c r="L31" i="5" a="1"/>
  <c r="L31" i="5" s="1"/>
  <c r="N97" i="5" a="1"/>
  <c r="N97" i="5" s="1"/>
  <c r="R95" i="5" s="1" a="1"/>
  <c r="O72" i="4" a="1"/>
  <c r="O72" i="4" s="1"/>
  <c r="L10" i="4" a="1"/>
  <c r="L10" i="4" s="1"/>
  <c r="L88" i="4" a="1"/>
  <c r="L88" i="4" s="1"/>
  <c r="O11" i="4" a="1"/>
  <c r="O11" i="4" s="1"/>
  <c r="L41" i="4" a="1"/>
  <c r="L41" i="4" s="1"/>
  <c r="L78" i="4" a="1"/>
  <c r="L78" i="4" s="1"/>
  <c r="N13" i="4" a="1"/>
  <c r="N13" i="4" s="1"/>
  <c r="L59" i="4" a="1"/>
  <c r="L59" i="4" s="1"/>
  <c r="L105" i="4" a="1"/>
  <c r="L105" i="4" s="1"/>
  <c r="N114" i="4" a="1"/>
  <c r="N114" i="4" s="1"/>
  <c r="L18" i="4" a="1"/>
  <c r="L18" i="4" s="1"/>
  <c r="M31" i="10" a="1"/>
  <c r="M31" i="10" s="1"/>
  <c r="M41" i="10" a="1"/>
  <c r="M41" i="10" s="1"/>
  <c r="M95" i="10" a="1"/>
  <c r="M95" i="10" s="1"/>
  <c r="M50" i="10" a="1"/>
  <c r="M50" i="10" s="1"/>
  <c r="M59" i="10" a="1"/>
  <c r="M59" i="10" s="1"/>
  <c r="M18" i="10" a="1"/>
  <c r="M18" i="10" s="1"/>
  <c r="M68" i="10" a="1"/>
  <c r="M68" i="10" s="1"/>
  <c r="M77" i="10" a="1"/>
  <c r="M77" i="10" s="1"/>
  <c r="M4" i="8" a="1"/>
  <c r="M4" i="8" s="1"/>
  <c r="M106" i="9" a="1"/>
  <c r="M106" i="9" s="1"/>
  <c r="M4" i="10" a="1"/>
  <c r="M4" i="10" s="1"/>
  <c r="N29" i="2" a="1"/>
  <c r="N29" i="2" s="1"/>
  <c r="N27" i="2" a="1"/>
  <c r="N27" i="2" s="1"/>
  <c r="H27" i="21" s="1"/>
  <c r="L16" i="2" a="1"/>
  <c r="L16" i="2" s="1"/>
  <c r="L14" i="2" a="1"/>
  <c r="L14" i="2" s="1"/>
  <c r="E14" i="21" s="1"/>
  <c r="F14" i="21" s="1"/>
  <c r="L29" i="1" a="1"/>
  <c r="L29" i="1" s="1"/>
  <c r="O16" i="1" a="1"/>
  <c r="O16" i="1" s="1"/>
  <c r="O14" i="1" a="1"/>
  <c r="O14" i="1" s="1"/>
  <c r="I14" i="20" s="1"/>
  <c r="L107" i="9" a="1"/>
  <c r="L107" i="9" s="1"/>
  <c r="N14" i="1" a="1"/>
  <c r="N14" i="1" s="1"/>
  <c r="L29" i="2" a="1"/>
  <c r="L29" i="2" s="1"/>
  <c r="E29" i="21" s="1"/>
  <c r="F29" i="21" s="1"/>
  <c r="L27" i="2" a="1"/>
  <c r="L27" i="2" s="1"/>
  <c r="L15" i="2" a="1"/>
  <c r="L15" i="2" s="1"/>
  <c r="L28" i="1" a="1"/>
  <c r="L28" i="1" s="1"/>
  <c r="E28" i="20" s="1"/>
  <c r="F28" i="20" s="1"/>
  <c r="O27" i="1" a="1"/>
  <c r="O27" i="1" s="1"/>
  <c r="N16" i="1" a="1"/>
  <c r="N16" i="1" s="1"/>
  <c r="L15" i="1" a="1"/>
  <c r="L15" i="1" s="1"/>
  <c r="E113" i="23"/>
  <c r="F113" i="23" s="1"/>
  <c r="N4" i="1" a="1"/>
  <c r="N4" i="1" s="1"/>
  <c r="H4" i="20" s="1"/>
  <c r="O71" i="11" a="1"/>
  <c r="O71" i="11" s="1"/>
  <c r="I71" i="26" s="1"/>
  <c r="L28" i="2" a="1"/>
  <c r="L28" i="2" s="1"/>
  <c r="E28" i="21" s="1"/>
  <c r="F28" i="21" s="1"/>
  <c r="O16" i="2" a="1"/>
  <c r="O16" i="2" s="1"/>
  <c r="O14" i="2" a="1"/>
  <c r="O14" i="2" s="1"/>
  <c r="O29" i="1" a="1"/>
  <c r="O29" i="1" s="1"/>
  <c r="N27" i="1" a="1"/>
  <c r="N27" i="1" s="1"/>
  <c r="N17" i="1" a="1"/>
  <c r="N17" i="1" s="1"/>
  <c r="L14" i="1" a="1"/>
  <c r="L14" i="1" s="1"/>
  <c r="E14" i="20" s="1"/>
  <c r="F14" i="20" s="1"/>
  <c r="L4" i="1" a="1"/>
  <c r="L4" i="1" s="1"/>
  <c r="N71" i="11" a="1"/>
  <c r="N71" i="11" s="1"/>
  <c r="H71" i="26" s="1"/>
  <c r="O30" i="2" a="1"/>
  <c r="O30" i="2" s="1"/>
  <c r="O27" i="2" a="1"/>
  <c r="O27" i="2" s="1"/>
  <c r="I27" i="21" s="1"/>
  <c r="N16" i="2" a="1"/>
  <c r="N16" i="2" s="1"/>
  <c r="N14" i="2" a="1"/>
  <c r="N14" i="2" s="1"/>
  <c r="H14" i="21" s="1"/>
  <c r="N29" i="1" a="1"/>
  <c r="N29" i="1" s="1"/>
  <c r="H29" i="20" s="1"/>
  <c r="L27" i="1" a="1"/>
  <c r="L27" i="1" s="1"/>
  <c r="E27" i="20" s="1"/>
  <c r="F27" i="20" s="1"/>
  <c r="L16" i="1" a="1"/>
  <c r="L16" i="1" s="1"/>
  <c r="L80" i="1" a="1"/>
  <c r="L80" i="1" s="1"/>
  <c r="O80" i="1" a="1"/>
  <c r="O80" i="1" s="1"/>
  <c r="N80" i="1" a="1"/>
  <c r="N80" i="1" s="1"/>
  <c r="L44" i="1" a="1"/>
  <c r="L44" i="1" s="1"/>
  <c r="O44" i="1" a="1"/>
  <c r="O44" i="1" s="1"/>
  <c r="N44" i="1" a="1"/>
  <c r="N44" i="1" s="1"/>
  <c r="O107" i="9" a="1"/>
  <c r="O107" i="9" s="1"/>
  <c r="N107" i="9" a="1"/>
  <c r="N107" i="9" s="1"/>
  <c r="L114" i="2" a="1"/>
  <c r="L114" i="2" s="1"/>
  <c r="E114" i="21" s="1"/>
  <c r="F114" i="21" s="1"/>
  <c r="L109" i="2" a="1"/>
  <c r="L109" i="2" s="1"/>
  <c r="E109" i="21" s="1"/>
  <c r="F109" i="21" s="1"/>
  <c r="N107" i="2" a="1"/>
  <c r="N107" i="2" s="1"/>
  <c r="H107" i="21" s="1"/>
  <c r="O105" i="2" a="1"/>
  <c r="O105" i="2" s="1"/>
  <c r="I105" i="21" s="1"/>
  <c r="L104" i="2" a="1"/>
  <c r="L104" i="2" s="1"/>
  <c r="E104" i="21" s="1"/>
  <c r="F104" i="21" s="1"/>
  <c r="L100" i="2" a="1"/>
  <c r="L100" i="2" s="1"/>
  <c r="E100" i="21" s="1"/>
  <c r="F100" i="21" s="1"/>
  <c r="N98" i="2" a="1"/>
  <c r="N98" i="2" s="1"/>
  <c r="H98" i="21" s="1"/>
  <c r="O96" i="2" a="1"/>
  <c r="O96" i="2" s="1"/>
  <c r="I96" i="21" s="1"/>
  <c r="L95" i="2" a="1"/>
  <c r="L95" i="2" s="1"/>
  <c r="E95" i="21" s="1"/>
  <c r="F95" i="21" s="1"/>
  <c r="L89" i="2" a="1"/>
  <c r="L89" i="2" s="1"/>
  <c r="E89" i="21" s="1"/>
  <c r="F89" i="21" s="1"/>
  <c r="N87" i="2" a="1"/>
  <c r="N87" i="2" s="1"/>
  <c r="H87" i="21" s="1"/>
  <c r="O86" i="2" a="1"/>
  <c r="O86" i="2" s="1"/>
  <c r="I86" i="21" s="1"/>
  <c r="N73" i="2" a="1"/>
  <c r="N73" i="2" s="1"/>
  <c r="H73" i="21" s="1"/>
  <c r="O71" i="2" a="1"/>
  <c r="O71" i="2" s="1"/>
  <c r="I71" i="21" s="1"/>
  <c r="N64" i="2" a="1"/>
  <c r="N64" i="2" s="1"/>
  <c r="H64" i="21" s="1"/>
  <c r="O62" i="2" a="1"/>
  <c r="O62" i="2" s="1"/>
  <c r="I62" i="21" s="1"/>
  <c r="L61" i="2" a="1"/>
  <c r="L61" i="2" s="1"/>
  <c r="E61" i="21" s="1"/>
  <c r="F61" i="21" s="1"/>
  <c r="L60" i="2" a="1"/>
  <c r="L60" i="2" s="1"/>
  <c r="E60" i="21" s="1"/>
  <c r="F60" i="21" s="1"/>
  <c r="N59" i="2" a="1"/>
  <c r="N59" i="2" s="1"/>
  <c r="H59" i="21" s="1"/>
  <c r="O55" i="2" a="1"/>
  <c r="O55" i="2" s="1"/>
  <c r="I55" i="21" s="1"/>
  <c r="O54" i="2" a="1"/>
  <c r="O54" i="2" s="1"/>
  <c r="I54" i="21" s="1"/>
  <c r="N45" i="2" a="1"/>
  <c r="N45" i="2" s="1"/>
  <c r="H45" i="21" s="1"/>
  <c r="N43" i="2" a="1"/>
  <c r="N43" i="2" s="1"/>
  <c r="H43" i="21" s="1"/>
  <c r="L41" i="2" a="1"/>
  <c r="L41" i="2" s="1"/>
  <c r="E41" i="21" s="1"/>
  <c r="F41" i="21" s="1"/>
  <c r="L34" i="2" a="1"/>
  <c r="L34" i="2" s="1"/>
  <c r="E34" i="21" s="1"/>
  <c r="F34" i="21" s="1"/>
  <c r="H32" i="21"/>
  <c r="I30" i="21"/>
  <c r="H29" i="21"/>
  <c r="L23" i="2" a="1"/>
  <c r="L23" i="2" s="1"/>
  <c r="E23" i="21" s="1"/>
  <c r="F23" i="21" s="1"/>
  <c r="N21" i="2" a="1"/>
  <c r="N21" i="2" s="1"/>
  <c r="H21" i="21" s="1"/>
  <c r="I19" i="21"/>
  <c r="L17" i="2" a="1"/>
  <c r="L17" i="2" s="1"/>
  <c r="E17" i="21" s="1"/>
  <c r="F17" i="21" s="1"/>
  <c r="E16" i="21"/>
  <c r="F16" i="21" s="1"/>
  <c r="E15" i="21"/>
  <c r="F15" i="21" s="1"/>
  <c r="H11" i="21"/>
  <c r="N109" i="2" a="1"/>
  <c r="N109" i="2" s="1"/>
  <c r="H109" i="21" s="1"/>
  <c r="O98" i="2" a="1"/>
  <c r="O98" i="2" s="1"/>
  <c r="I98" i="21" s="1"/>
  <c r="L86" i="2" a="1"/>
  <c r="L86" i="2" s="1"/>
  <c r="E86" i="21" s="1"/>
  <c r="F86" i="21" s="1"/>
  <c r="N60" i="2" a="1"/>
  <c r="N60" i="2" s="1"/>
  <c r="H60" i="21" s="1"/>
  <c r="O43" i="2" a="1"/>
  <c r="O43" i="2" s="1"/>
  <c r="I43" i="21" s="1"/>
  <c r="L36" i="2" a="1"/>
  <c r="L36" i="2" s="1"/>
  <c r="E36" i="21" s="1"/>
  <c r="F36" i="21" s="1"/>
  <c r="L25" i="2" a="1"/>
  <c r="L25" i="2" s="1"/>
  <c r="E25" i="21" s="1"/>
  <c r="F25" i="21" s="1"/>
  <c r="L19" i="2" a="1"/>
  <c r="L19" i="2" s="1"/>
  <c r="E19" i="21" s="1"/>
  <c r="F19" i="21" s="1"/>
  <c r="O115" i="2" a="1"/>
  <c r="O115" i="2" s="1"/>
  <c r="I115" i="21" s="1"/>
  <c r="L107" i="2" a="1"/>
  <c r="L107" i="2" s="1"/>
  <c r="E107" i="21" s="1"/>
  <c r="F107" i="21" s="1"/>
  <c r="N105" i="2" a="1"/>
  <c r="N105" i="2" s="1"/>
  <c r="H105" i="21" s="1"/>
  <c r="O104" i="2" a="1"/>
  <c r="O104" i="2" s="1"/>
  <c r="I104" i="21" s="1"/>
  <c r="L98" i="2" a="1"/>
  <c r="L98" i="2" s="1"/>
  <c r="E98" i="21" s="1"/>
  <c r="F98" i="21" s="1"/>
  <c r="N96" i="2" a="1"/>
  <c r="N96" i="2" s="1"/>
  <c r="H96" i="21" s="1"/>
  <c r="O95" i="2" a="1"/>
  <c r="O95" i="2" s="1"/>
  <c r="I95" i="21" s="1"/>
  <c r="L87" i="2" a="1"/>
  <c r="L87" i="2" s="1"/>
  <c r="E87" i="21" s="1"/>
  <c r="F87" i="21" s="1"/>
  <c r="N86" i="2" a="1"/>
  <c r="N86" i="2" s="1"/>
  <c r="H86" i="21" s="1"/>
  <c r="O77" i="2" a="1"/>
  <c r="O77" i="2" s="1"/>
  <c r="I77" i="21" s="1"/>
  <c r="L73" i="2" a="1"/>
  <c r="L73" i="2" s="1"/>
  <c r="E73" i="21" s="1"/>
  <c r="F73" i="21" s="1"/>
  <c r="N71" i="2" a="1"/>
  <c r="N71" i="2" s="1"/>
  <c r="H71" i="21" s="1"/>
  <c r="O69" i="2" a="1"/>
  <c r="O69" i="2" s="1"/>
  <c r="I69" i="21" s="1"/>
  <c r="L68" i="2" a="1"/>
  <c r="L68" i="2" s="1"/>
  <c r="E68" i="21" s="1"/>
  <c r="F68" i="21" s="1"/>
  <c r="L64" i="2" a="1"/>
  <c r="L64" i="2" s="1"/>
  <c r="E64" i="21" s="1"/>
  <c r="F64" i="21" s="1"/>
  <c r="N62" i="2" a="1"/>
  <c r="N62" i="2" s="1"/>
  <c r="H62" i="21" s="1"/>
  <c r="N55" i="2" a="1"/>
  <c r="N55" i="2" s="1"/>
  <c r="H55" i="21" s="1"/>
  <c r="N54" i="2" a="1"/>
  <c r="N54" i="2" s="1"/>
  <c r="H54" i="21" s="1"/>
  <c r="O52" i="2" a="1"/>
  <c r="O52" i="2" s="1"/>
  <c r="I52" i="21" s="1"/>
  <c r="L45" i="2" a="1"/>
  <c r="L45" i="2" s="1"/>
  <c r="E45" i="21" s="1"/>
  <c r="F45" i="21" s="1"/>
  <c r="L43" i="2" a="1"/>
  <c r="L43" i="2" s="1"/>
  <c r="E43" i="21" s="1"/>
  <c r="F43" i="21" s="1"/>
  <c r="L38" i="2" a="1"/>
  <c r="L38" i="2" s="1"/>
  <c r="E38" i="21" s="1"/>
  <c r="F38" i="21" s="1"/>
  <c r="O36" i="2" a="1"/>
  <c r="O36" i="2" s="1"/>
  <c r="I36" i="21" s="1"/>
  <c r="L32" i="2" a="1"/>
  <c r="L32" i="2" s="1"/>
  <c r="E32" i="21" s="1"/>
  <c r="F32" i="21" s="1"/>
  <c r="N30" i="2" a="1"/>
  <c r="N30" i="2" s="1"/>
  <c r="H30" i="21" s="1"/>
  <c r="I25" i="21"/>
  <c r="L21" i="2" a="1"/>
  <c r="L21" i="2" s="1"/>
  <c r="E21" i="21" s="1"/>
  <c r="F21" i="21" s="1"/>
  <c r="H19" i="21"/>
  <c r="N8" i="2" a="1"/>
  <c r="N8" i="2" s="1"/>
  <c r="H8" i="21" s="1"/>
  <c r="L115" i="2" a="1"/>
  <c r="L115" i="2" s="1"/>
  <c r="E115" i="21" s="1"/>
  <c r="F115" i="21" s="1"/>
  <c r="L91" i="2" a="1"/>
  <c r="L91" i="2" s="1"/>
  <c r="E91" i="21" s="1"/>
  <c r="F91" i="21" s="1"/>
  <c r="N68" i="2" a="1"/>
  <c r="N68" i="2" s="1"/>
  <c r="H68" i="21" s="1"/>
  <c r="O59" i="2" a="1"/>
  <c r="O59" i="2" s="1"/>
  <c r="I59" i="21" s="1"/>
  <c r="I32" i="21"/>
  <c r="E27" i="21"/>
  <c r="F27" i="21" s="1"/>
  <c r="I14" i="21"/>
  <c r="N115" i="2" a="1"/>
  <c r="N115" i="2" s="1"/>
  <c r="H115" i="21" s="1"/>
  <c r="O114" i="2" a="1"/>
  <c r="O114" i="2" s="1"/>
  <c r="O109" i="2" a="1"/>
  <c r="O109" i="2" s="1"/>
  <c r="I109" i="21" s="1"/>
  <c r="L105" i="2" a="1"/>
  <c r="L105" i="2" s="1"/>
  <c r="E105" i="21" s="1"/>
  <c r="F105" i="21" s="1"/>
  <c r="N104" i="2" a="1"/>
  <c r="N104" i="2" s="1"/>
  <c r="H104" i="21" s="1"/>
  <c r="O100" i="2" a="1"/>
  <c r="O100" i="2" s="1"/>
  <c r="I100" i="21" s="1"/>
  <c r="L96" i="2" a="1"/>
  <c r="L96" i="2" s="1"/>
  <c r="E96" i="21" s="1"/>
  <c r="F96" i="21" s="1"/>
  <c r="N95" i="2" a="1"/>
  <c r="N95" i="2" s="1"/>
  <c r="H95" i="21" s="1"/>
  <c r="N91" i="2" a="1"/>
  <c r="N91" i="2" s="1"/>
  <c r="H91" i="21" s="1"/>
  <c r="O89" i="2" a="1"/>
  <c r="O89" i="2" s="1"/>
  <c r="I89" i="21" s="1"/>
  <c r="N78" i="2" a="1"/>
  <c r="N78" i="2" s="1"/>
  <c r="H78" i="21" s="1"/>
  <c r="L71" i="2" a="1"/>
  <c r="L71" i="2" s="1"/>
  <c r="E71" i="21" s="1"/>
  <c r="F71" i="21" s="1"/>
  <c r="N69" i="2" a="1"/>
  <c r="N69" i="2" s="1"/>
  <c r="H69" i="21" s="1"/>
  <c r="O68" i="2" a="1"/>
  <c r="O68" i="2" s="1"/>
  <c r="I68" i="21" s="1"/>
  <c r="L62" i="2" a="1"/>
  <c r="L62" i="2" s="1"/>
  <c r="E62" i="21" s="1"/>
  <c r="F62" i="21" s="1"/>
  <c r="O60" i="2" a="1"/>
  <c r="O60" i="2" s="1"/>
  <c r="I60" i="21" s="1"/>
  <c r="L59" i="2" a="1"/>
  <c r="L59" i="2" s="1"/>
  <c r="E59" i="21" s="1"/>
  <c r="F59" i="21" s="1"/>
  <c r="L55" i="2" a="1"/>
  <c r="L55" i="2" s="1"/>
  <c r="E55" i="21" s="1"/>
  <c r="F55" i="21" s="1"/>
  <c r="L54" i="2" a="1"/>
  <c r="L54" i="2" s="1"/>
  <c r="E54" i="21" s="1"/>
  <c r="F54" i="21" s="1"/>
  <c r="N52" i="2" a="1"/>
  <c r="N52" i="2" s="1"/>
  <c r="H52" i="21" s="1"/>
  <c r="H39" i="21"/>
  <c r="N38" i="2" a="1"/>
  <c r="N38" i="2" s="1"/>
  <c r="H38" i="21" s="1"/>
  <c r="N36" i="2" a="1"/>
  <c r="N36" i="2" s="1"/>
  <c r="H36" i="21" s="1"/>
  <c r="I34" i="21"/>
  <c r="L30" i="2" a="1"/>
  <c r="L30" i="2" s="1"/>
  <c r="E30" i="21" s="1"/>
  <c r="F30" i="21" s="1"/>
  <c r="I28" i="21"/>
  <c r="H25" i="21"/>
  <c r="I23" i="21"/>
  <c r="O17" i="2" a="1"/>
  <c r="O17" i="2" s="1"/>
  <c r="I17" i="21" s="1"/>
  <c r="I16" i="21"/>
  <c r="I15" i="21"/>
  <c r="L10" i="2" a="1"/>
  <c r="L10" i="2" s="1"/>
  <c r="E10" i="21" s="1"/>
  <c r="F10" i="21" s="1"/>
  <c r="L8" i="2" a="1"/>
  <c r="L8" i="2" s="1"/>
  <c r="E8" i="21" s="1"/>
  <c r="F8" i="21" s="1"/>
  <c r="O107" i="2" a="1"/>
  <c r="O107" i="2" s="1"/>
  <c r="I107" i="21" s="1"/>
  <c r="O87" i="2" a="1"/>
  <c r="O87" i="2" s="1"/>
  <c r="I87" i="21" s="1"/>
  <c r="L69" i="2" a="1"/>
  <c r="L69" i="2" s="1"/>
  <c r="E69" i="21" s="1"/>
  <c r="F69" i="21" s="1"/>
  <c r="H34" i="21"/>
  <c r="O21" i="2" a="1"/>
  <c r="O21" i="2" s="1"/>
  <c r="I21" i="21" s="1"/>
  <c r="H15" i="21"/>
  <c r="L4" i="2" a="1"/>
  <c r="L4" i="2" s="1"/>
  <c r="E4" i="21" s="1"/>
  <c r="F4" i="21" s="1"/>
  <c r="O115" i="1" a="1"/>
  <c r="O115" i="1" s="1"/>
  <c r="N114" i="2" a="1"/>
  <c r="N114" i="2" s="1"/>
  <c r="N100" i="2" a="1"/>
  <c r="N100" i="2" s="1"/>
  <c r="H100" i="21" s="1"/>
  <c r="N89" i="2" a="1"/>
  <c r="N89" i="2" s="1"/>
  <c r="H89" i="21" s="1"/>
  <c r="O73" i="2" a="1"/>
  <c r="O73" i="2" s="1"/>
  <c r="I73" i="21" s="1"/>
  <c r="O64" i="2" a="1"/>
  <c r="O64" i="2" s="1"/>
  <c r="I64" i="21" s="1"/>
  <c r="L52" i="2" a="1"/>
  <c r="L52" i="2" s="1"/>
  <c r="E52" i="21" s="1"/>
  <c r="F52" i="21" s="1"/>
  <c r="O45" i="2" a="1"/>
  <c r="O45" i="2" s="1"/>
  <c r="I45" i="21" s="1"/>
  <c r="O38" i="2" a="1"/>
  <c r="O38" i="2" s="1"/>
  <c r="I38" i="21" s="1"/>
  <c r="H23" i="21"/>
  <c r="N17" i="2" a="1"/>
  <c r="N17" i="2" s="1"/>
  <c r="H17" i="21" s="1"/>
  <c r="O8" i="2" a="1"/>
  <c r="O8" i="2" s="1"/>
  <c r="I8" i="21" s="1"/>
  <c r="H19" i="20"/>
  <c r="N36" i="1" a="1"/>
  <c r="N36" i="1" s="1"/>
  <c r="O86" i="1" a="1"/>
  <c r="O86" i="1" s="1"/>
  <c r="N109" i="1" a="1"/>
  <c r="N109" i="1" s="1"/>
  <c r="N97" i="2" a="1"/>
  <c r="N97" i="2" s="1"/>
  <c r="H97" i="21" s="1"/>
  <c r="O33" i="2" a="1"/>
  <c r="O33" i="2" s="1"/>
  <c r="I33" i="21" s="1"/>
  <c r="O108" i="2" a="1"/>
  <c r="O108" i="2" s="1"/>
  <c r="I108" i="21" s="1"/>
  <c r="L20" i="1" a="1"/>
  <c r="L20" i="1" s="1"/>
  <c r="H37" i="20"/>
  <c r="O70" i="1" a="1"/>
  <c r="O70" i="1" s="1"/>
  <c r="O99" i="1" a="1"/>
  <c r="O99" i="1" s="1"/>
  <c r="L78" i="2" a="1"/>
  <c r="L78" i="2" s="1"/>
  <c r="E78" i="21" s="1"/>
  <c r="F78" i="21" s="1"/>
  <c r="L11" i="2" a="1"/>
  <c r="L11" i="2" s="1"/>
  <c r="E11" i="21" s="1"/>
  <c r="F11" i="21" s="1"/>
  <c r="H28" i="21"/>
  <c r="N51" i="2" a="1"/>
  <c r="N51" i="2" s="1"/>
  <c r="H51" i="21" s="1"/>
  <c r="O7" i="1" a="1"/>
  <c r="O7" i="1" s="1"/>
  <c r="I25" i="20"/>
  <c r="N43" i="1" a="1"/>
  <c r="N43" i="1" s="1"/>
  <c r="O71" i="1" a="1"/>
  <c r="O71" i="1" s="1"/>
  <c r="O100" i="1" a="1"/>
  <c r="O100" i="1" s="1"/>
  <c r="O29" i="2" a="1"/>
  <c r="O29" i="2" s="1"/>
  <c r="I29" i="21" s="1"/>
  <c r="N7" i="2" a="1"/>
  <c r="N7" i="2" s="1"/>
  <c r="H7" i="21" s="1"/>
  <c r="O53" i="2" a="1"/>
  <c r="O53" i="2" s="1"/>
  <c r="I53" i="21" s="1"/>
  <c r="O8" i="1" a="1"/>
  <c r="O8" i="1" s="1"/>
  <c r="O35" i="1" a="1"/>
  <c r="O35" i="1" s="1"/>
  <c r="O61" i="1" a="1"/>
  <c r="O61" i="1" s="1"/>
  <c r="N90" i="1" a="1"/>
  <c r="N90" i="1" s="1"/>
  <c r="L11" i="1" a="1"/>
  <c r="L11" i="1" s="1"/>
  <c r="N7" i="1" a="1"/>
  <c r="N7" i="1" s="1"/>
  <c r="N96" i="1" a="1"/>
  <c r="N96" i="1" s="1"/>
  <c r="O33" i="1" a="1"/>
  <c r="O33" i="1" s="1"/>
  <c r="L51" i="1" a="1"/>
  <c r="L51" i="1" s="1"/>
  <c r="N45" i="1" a="1"/>
  <c r="N45" i="1" s="1"/>
  <c r="I15" i="20"/>
  <c r="H25" i="20"/>
  <c r="N54" i="1" a="1"/>
  <c r="N54" i="1" s="1"/>
  <c r="N18" i="1" a="1"/>
  <c r="N18" i="1" s="1"/>
  <c r="L53" i="1" a="1"/>
  <c r="L53" i="1" s="1"/>
  <c r="N24" i="1" a="1"/>
  <c r="N24" i="1" s="1"/>
  <c r="L90" i="1" a="1"/>
  <c r="L90" i="1" s="1"/>
  <c r="O38" i="1" a="1"/>
  <c r="O38" i="1" s="1"/>
  <c r="L87" i="1" a="1"/>
  <c r="L87" i="1" s="1"/>
  <c r="N108" i="1" a="1"/>
  <c r="N108" i="1" s="1"/>
  <c r="L10" i="1" a="1"/>
  <c r="L10" i="1" s="1"/>
  <c r="L50" i="1" a="1"/>
  <c r="L50" i="1" s="1"/>
  <c r="N72" i="1" a="1"/>
  <c r="N72" i="1" s="1"/>
  <c r="L91" i="1" a="1"/>
  <c r="L91" i="1" s="1"/>
  <c r="O31" i="1" a="1"/>
  <c r="O31" i="1" s="1"/>
  <c r="L114" i="1" a="1"/>
  <c r="L114" i="1" s="1"/>
  <c r="O22" i="1" a="1"/>
  <c r="O22" i="1" s="1"/>
  <c r="O36" i="1" a="1"/>
  <c r="O36" i="1" s="1"/>
  <c r="O42" i="1" a="1"/>
  <c r="O42" i="1" s="1"/>
  <c r="L8" i="1" a="1"/>
  <c r="L8" i="1" s="1"/>
  <c r="L19" i="1" a="1"/>
  <c r="L19" i="1" s="1"/>
  <c r="I29" i="20"/>
  <c r="L63" i="1" a="1"/>
  <c r="L63" i="1" s="1"/>
  <c r="O53" i="1" a="1"/>
  <c r="O53" i="1" s="1"/>
  <c r="L60" i="1" a="1"/>
  <c r="L60" i="1" s="1"/>
  <c r="L78" i="1" a="1"/>
  <c r="L78" i="1" s="1"/>
  <c r="N91" i="1" a="1"/>
  <c r="N91" i="1" s="1"/>
  <c r="N104" i="1" a="1"/>
  <c r="N104" i="1" s="1"/>
  <c r="L109" i="1" a="1"/>
  <c r="L109" i="1" s="1"/>
  <c r="L69" i="1" a="1"/>
  <c r="L69" i="1" s="1"/>
  <c r="O73" i="1" a="1"/>
  <c r="O73" i="1" s="1"/>
  <c r="N98" i="1" a="1"/>
  <c r="N98" i="1" s="1"/>
  <c r="L79" i="1" a="1"/>
  <c r="L79" i="1" s="1"/>
  <c r="L108" i="2" a="1"/>
  <c r="L108" i="2" s="1"/>
  <c r="E108" i="21" s="1"/>
  <c r="F108" i="21" s="1"/>
  <c r="L99" i="2" a="1"/>
  <c r="L99" i="2" s="1"/>
  <c r="E99" i="21" s="1"/>
  <c r="F99" i="21" s="1"/>
  <c r="L90" i="2" a="1"/>
  <c r="L90" i="2" s="1"/>
  <c r="E90" i="21" s="1"/>
  <c r="F90" i="21" s="1"/>
  <c r="O78" i="2" a="1"/>
  <c r="O78" i="2" s="1"/>
  <c r="I78" i="21" s="1"/>
  <c r="N72" i="2" a="1"/>
  <c r="N72" i="2" s="1"/>
  <c r="H72" i="21" s="1"/>
  <c r="N61" i="2" a="1"/>
  <c r="N61" i="2" s="1"/>
  <c r="H61" i="21" s="1"/>
  <c r="N50" i="2" a="1"/>
  <c r="N50" i="2" s="1"/>
  <c r="H50" i="21" s="1"/>
  <c r="N42" i="2" a="1"/>
  <c r="N42" i="2" s="1"/>
  <c r="H42" i="21" s="1"/>
  <c r="N31" i="2" a="1"/>
  <c r="N31" i="2" s="1"/>
  <c r="H31" i="21" s="1"/>
  <c r="H37" i="21"/>
  <c r="O31" i="2" a="1"/>
  <c r="O31" i="2" s="1"/>
  <c r="I31" i="21" s="1"/>
  <c r="H23" i="20"/>
  <c r="O62" i="1" a="1"/>
  <c r="O62" i="1" s="1"/>
  <c r="O91" i="1" a="1"/>
  <c r="O91" i="1" s="1"/>
  <c r="O42" i="2" a="1"/>
  <c r="O42" i="2" s="1"/>
  <c r="I42" i="21" s="1"/>
  <c r="O4" i="1" a="1"/>
  <c r="O4" i="1" s="1"/>
  <c r="R4" i="1" s="1" a="1"/>
  <c r="S6" i="1" s="1"/>
  <c r="L77" i="2" a="1"/>
  <c r="L77" i="2" s="1"/>
  <c r="E77" i="21" s="1"/>
  <c r="F77" i="21" s="1"/>
  <c r="O5" i="1" a="1"/>
  <c r="O5" i="1" s="1"/>
  <c r="L24" i="1" a="1"/>
  <c r="L24" i="1" s="1"/>
  <c r="N42" i="1" a="1"/>
  <c r="N42" i="1" s="1"/>
  <c r="N77" i="1" a="1"/>
  <c r="N77" i="1" s="1"/>
  <c r="O106" i="1" a="1"/>
  <c r="O106" i="1" s="1"/>
  <c r="O20" i="2" a="1"/>
  <c r="O20" i="2" s="1"/>
  <c r="I20" i="21" s="1"/>
  <c r="N106" i="2" a="1"/>
  <c r="N106" i="2" s="1"/>
  <c r="H106" i="21" s="1"/>
  <c r="H16" i="21"/>
  <c r="N35" i="2" a="1"/>
  <c r="N35" i="2" s="1"/>
  <c r="H35" i="21" s="1"/>
  <c r="O61" i="2" a="1"/>
  <c r="O61" i="2" s="1"/>
  <c r="I61" i="21" s="1"/>
  <c r="I11" i="20"/>
  <c r="N30" i="1" a="1"/>
  <c r="N30" i="1" s="1"/>
  <c r="N53" i="1" a="1"/>
  <c r="N53" i="1" s="1"/>
  <c r="O78" i="1" a="1"/>
  <c r="O78" i="1" s="1"/>
  <c r="O107" i="1" a="1"/>
  <c r="O107" i="1" s="1"/>
  <c r="O72" i="2" a="1"/>
  <c r="O72" i="2" s="1"/>
  <c r="I72" i="21" s="1"/>
  <c r="O9" i="2" a="1"/>
  <c r="O9" i="2" s="1"/>
  <c r="I9" i="21" s="1"/>
  <c r="O70" i="2" a="1"/>
  <c r="O70" i="2" s="1"/>
  <c r="I70" i="21" s="1"/>
  <c r="O18" i="1" a="1"/>
  <c r="O18" i="1" s="1"/>
  <c r="I39" i="20"/>
  <c r="N68" i="1" a="1"/>
  <c r="N68" i="1" s="1"/>
  <c r="N97" i="1" a="1"/>
  <c r="N97" i="1" s="1"/>
  <c r="L23" i="1" a="1"/>
  <c r="L23" i="1" s="1"/>
  <c r="L5" i="1" a="1"/>
  <c r="L5" i="1" s="1"/>
  <c r="O59" i="1" a="1"/>
  <c r="O59" i="1" s="1"/>
  <c r="L99" i="1" a="1"/>
  <c r="L99" i="1" s="1"/>
  <c r="H27" i="20"/>
  <c r="L59" i="1" a="1"/>
  <c r="L59" i="1" s="1"/>
  <c r="L18" i="1" a="1"/>
  <c r="L18" i="1" s="1"/>
  <c r="N35" i="1" a="1"/>
  <c r="N35" i="1" s="1"/>
  <c r="L64" i="1" a="1"/>
  <c r="L64" i="1" s="1"/>
  <c r="N64" i="1" a="1"/>
  <c r="N64" i="1" s="1"/>
  <c r="H34" i="20"/>
  <c r="L107" i="1" a="1"/>
  <c r="L107" i="1" s="1"/>
  <c r="L17" i="1" a="1"/>
  <c r="L17" i="1" s="1"/>
  <c r="L32" i="1" a="1"/>
  <c r="L32" i="1" s="1"/>
  <c r="O54" i="1" a="1"/>
  <c r="O54" i="1" s="1"/>
  <c r="O95" i="1" a="1"/>
  <c r="O95" i="1" s="1"/>
  <c r="E4" i="20"/>
  <c r="F4" i="20" s="1"/>
  <c r="O77" i="1" a="1"/>
  <c r="O77" i="1" s="1"/>
  <c r="O113" i="1" a="1"/>
  <c r="O113" i="1" s="1"/>
  <c r="L9" i="1" a="1"/>
  <c r="L9" i="1" s="1"/>
  <c r="L30" i="1" a="1"/>
  <c r="L30" i="1" s="1"/>
  <c r="L41" i="1" a="1"/>
  <c r="L41" i="1" s="1"/>
  <c r="O10" i="1" a="1"/>
  <c r="O10" i="1" s="1"/>
  <c r="L21" i="1" a="1"/>
  <c r="L21" i="1" s="1"/>
  <c r="L35" i="1" a="1"/>
  <c r="L35" i="1" s="1"/>
  <c r="N63" i="1" a="1"/>
  <c r="N63" i="1" s="1"/>
  <c r="O50" i="1" a="1"/>
  <c r="O50" i="1" s="1"/>
  <c r="N55" i="1" a="1"/>
  <c r="N55" i="1" s="1"/>
  <c r="L62" i="1" a="1"/>
  <c r="L62" i="1" s="1"/>
  <c r="L97" i="1" a="1"/>
  <c r="L97" i="1" s="1"/>
  <c r="L105" i="1" a="1"/>
  <c r="L105" i="1" s="1"/>
  <c r="O109" i="1" a="1"/>
  <c r="O109" i="1" s="1"/>
  <c r="O69" i="1" a="1"/>
  <c r="O69" i="1" s="1"/>
  <c r="N79" i="1" a="1"/>
  <c r="N79" i="1" s="1"/>
  <c r="L100" i="1" a="1"/>
  <c r="L100" i="1" s="1"/>
  <c r="O104" i="1" a="1"/>
  <c r="O104" i="1" s="1"/>
  <c r="L98" i="1" a="1"/>
  <c r="L98" i="1" s="1"/>
  <c r="L106" i="2" a="1"/>
  <c r="L106" i="2" s="1"/>
  <c r="E106" i="21" s="1"/>
  <c r="F106" i="21" s="1"/>
  <c r="L97" i="2" a="1"/>
  <c r="L97" i="2" s="1"/>
  <c r="E97" i="21" s="1"/>
  <c r="F97" i="21" s="1"/>
  <c r="L88" i="2" a="1"/>
  <c r="L88" i="2" s="1"/>
  <c r="E88" i="21" s="1"/>
  <c r="F88" i="21" s="1"/>
  <c r="L79" i="2" a="1"/>
  <c r="L79" i="2" s="1"/>
  <c r="E79" i="21" s="1"/>
  <c r="F79" i="21" s="1"/>
  <c r="L70" i="2" a="1"/>
  <c r="L70" i="2" s="1"/>
  <c r="E70" i="21" s="1"/>
  <c r="F70" i="21" s="1"/>
  <c r="N63" i="2" a="1"/>
  <c r="N63" i="2" s="1"/>
  <c r="H63" i="21" s="1"/>
  <c r="L51" i="2" a="1"/>
  <c r="L51" i="2" s="1"/>
  <c r="E51" i="21" s="1"/>
  <c r="F51" i="21" s="1"/>
  <c r="O50" i="2" a="1"/>
  <c r="O50" i="2" s="1"/>
  <c r="I50" i="21" s="1"/>
  <c r="L42" i="2" a="1"/>
  <c r="L42" i="2" s="1"/>
  <c r="E42" i="21" s="1"/>
  <c r="F42" i="21" s="1"/>
  <c r="N33" i="2" a="1"/>
  <c r="N33" i="2" s="1"/>
  <c r="H33" i="21" s="1"/>
  <c r="N18" i="2" a="1"/>
  <c r="N18" i="2" s="1"/>
  <c r="H18" i="21" s="1"/>
  <c r="N24" i="2" a="1"/>
  <c r="N24" i="2" s="1"/>
  <c r="H24" i="21" s="1"/>
  <c r="I11" i="21"/>
  <c r="N9" i="1" a="1"/>
  <c r="N9" i="1" s="1"/>
  <c r="I27" i="20"/>
  <c r="N69" i="1" a="1"/>
  <c r="N69" i="1" s="1"/>
  <c r="O98" i="1" a="1"/>
  <c r="O98" i="1" s="1"/>
  <c r="O5" i="2" a="1"/>
  <c r="O5" i="2" s="1"/>
  <c r="I5" i="21" s="1"/>
  <c r="N88" i="2" a="1"/>
  <c r="N88" i="2" s="1"/>
  <c r="H88" i="21" s="1"/>
  <c r="N10" i="1" a="1"/>
  <c r="N10" i="1" s="1"/>
  <c r="I28" i="20"/>
  <c r="N51" i="1" a="1"/>
  <c r="N51" i="1" s="1"/>
  <c r="N87" i="1" a="1"/>
  <c r="N87" i="1" s="1"/>
  <c r="N113" i="1" a="1"/>
  <c r="N113" i="1" s="1"/>
  <c r="I39" i="21"/>
  <c r="O18" i="2" a="1"/>
  <c r="O18" i="2" s="1"/>
  <c r="I18" i="21" s="1"/>
  <c r="N41" i="2" a="1"/>
  <c r="N41" i="2" s="1"/>
  <c r="H41" i="21" s="1"/>
  <c r="N79" i="2" a="1"/>
  <c r="N79" i="2" s="1"/>
  <c r="H79" i="21" s="1"/>
  <c r="O17" i="1" a="1"/>
  <c r="O17" i="1" s="1"/>
  <c r="L34" i="1" a="1"/>
  <c r="L34" i="1" s="1"/>
  <c r="O60" i="1" a="1"/>
  <c r="O60" i="1" s="1"/>
  <c r="N89" i="1" a="1"/>
  <c r="N89" i="1" s="1"/>
  <c r="O114" i="1" a="1"/>
  <c r="O114" i="1" s="1"/>
  <c r="I37" i="21"/>
  <c r="O91" i="2" a="1"/>
  <c r="O91" i="2" s="1"/>
  <c r="I91" i="21" s="1"/>
  <c r="N22" i="1" a="1"/>
  <c r="N22" i="1" s="1"/>
  <c r="O45" i="1" a="1"/>
  <c r="O45" i="1" s="1"/>
  <c r="O72" i="1" a="1"/>
  <c r="O72" i="1" s="1"/>
  <c r="O108" i="1" a="1"/>
  <c r="O108" i="1" s="1"/>
  <c r="L7" i="1" a="1"/>
  <c r="L7" i="1" s="1"/>
  <c r="H11" i="20"/>
  <c r="N5" i="1" a="1"/>
  <c r="N5" i="1" s="1"/>
  <c r="N62" i="1" a="1"/>
  <c r="N62" i="1" s="1"/>
  <c r="L33" i="1" a="1"/>
  <c r="L33" i="1" s="1"/>
  <c r="L37" i="1" a="1"/>
  <c r="L37" i="1" s="1"/>
  <c r="N99" i="1" a="1"/>
  <c r="N99" i="1" s="1"/>
  <c r="L116" i="1" a="1"/>
  <c r="L116" i="1" s="1"/>
  <c r="I19" i="20"/>
  <c r="H39" i="20"/>
  <c r="O68" i="1" a="1"/>
  <c r="O68" i="1" s="1"/>
  <c r="O43" i="1" a="1"/>
  <c r="O43" i="1" s="1"/>
  <c r="L115" i="1" a="1"/>
  <c r="L115" i="1" s="1"/>
  <c r="N38" i="1" a="1"/>
  <c r="N38" i="1" s="1"/>
  <c r="L113" i="1" a="1"/>
  <c r="L113" i="1" s="1"/>
  <c r="O20" i="1" a="1"/>
  <c r="O20" i="1" s="1"/>
  <c r="I32" i="20"/>
  <c r="L72" i="1" a="1"/>
  <c r="L72" i="1" s="1"/>
  <c r="N100" i="1" a="1"/>
  <c r="N100" i="1" s="1"/>
  <c r="H16" i="20"/>
  <c r="N61" i="1" a="1"/>
  <c r="N61" i="1" s="1"/>
  <c r="N78" i="1" a="1"/>
  <c r="N78" i="1" s="1"/>
  <c r="E15" i="20"/>
  <c r="F15" i="20" s="1"/>
  <c r="O87" i="1" a="1"/>
  <c r="O87" i="1" s="1"/>
  <c r="O30" i="1" a="1"/>
  <c r="O30" i="1" s="1"/>
  <c r="N41" i="1" a="1"/>
  <c r="N41" i="1" s="1"/>
  <c r="H4" i="34" s="1"/>
  <c r="O9" i="1" a="1"/>
  <c r="O9" i="1" s="1"/>
  <c r="L25" i="1" a="1"/>
  <c r="L25" i="1" s="1"/>
  <c r="L39" i="1" a="1"/>
  <c r="L39" i="1" s="1"/>
  <c r="N50" i="1" a="1"/>
  <c r="N50" i="1" s="1"/>
  <c r="O55" i="1" a="1"/>
  <c r="O55" i="1" s="1"/>
  <c r="L70" i="1" a="1"/>
  <c r="L70" i="1" s="1"/>
  <c r="L89" i="1" a="1"/>
  <c r="L89" i="1" s="1"/>
  <c r="O97" i="1" a="1"/>
  <c r="O97" i="1" s="1"/>
  <c r="O105" i="1" a="1"/>
  <c r="O105" i="1" s="1"/>
  <c r="L61" i="1" a="1"/>
  <c r="L61" i="1" s="1"/>
  <c r="N71" i="1" a="1"/>
  <c r="N71" i="1" s="1"/>
  <c r="L95" i="1" a="1"/>
  <c r="L95" i="1" s="1"/>
  <c r="N106" i="1" a="1"/>
  <c r="N106" i="1" s="1"/>
  <c r="L116" i="2" a="1"/>
  <c r="L116" i="2" s="1"/>
  <c r="E116" i="21" s="1"/>
  <c r="F116" i="21" s="1"/>
  <c r="O106" i="2" a="1"/>
  <c r="O106" i="2" s="1"/>
  <c r="O97" i="2" a="1"/>
  <c r="O97" i="2" s="1"/>
  <c r="I97" i="21" s="1"/>
  <c r="O88" i="2" a="1"/>
  <c r="O88" i="2" s="1"/>
  <c r="I88" i="21" s="1"/>
  <c r="O79" i="2" a="1"/>
  <c r="O79" i="2" s="1"/>
  <c r="I79" i="21" s="1"/>
  <c r="L72" i="2" a="1"/>
  <c r="L72" i="2" s="1"/>
  <c r="E72" i="21" s="1"/>
  <c r="F72" i="21" s="1"/>
  <c r="L63" i="2" a="1"/>
  <c r="L63" i="2" s="1"/>
  <c r="E63" i="21" s="1"/>
  <c r="F63" i="21" s="1"/>
  <c r="O51" i="2" a="1"/>
  <c r="O51" i="2" s="1"/>
  <c r="I51" i="21" s="1"/>
  <c r="L53" i="2" a="1"/>
  <c r="L53" i="2" s="1"/>
  <c r="E53" i="21" s="1"/>
  <c r="F53" i="21" s="1"/>
  <c r="O41" i="2" a="1"/>
  <c r="O41" i="2" s="1"/>
  <c r="L39" i="2" a="1"/>
  <c r="L39" i="2" s="1"/>
  <c r="E39" i="21" s="1"/>
  <c r="F39" i="21" s="1"/>
  <c r="H14" i="20"/>
  <c r="H32" i="20"/>
  <c r="N73" i="1" a="1"/>
  <c r="N73" i="1" s="1"/>
  <c r="N105" i="1" a="1"/>
  <c r="N105" i="1" s="1"/>
  <c r="O63" i="2" a="1"/>
  <c r="O63" i="2" s="1"/>
  <c r="I63" i="21" s="1"/>
  <c r="N22" i="2" a="1"/>
  <c r="N22" i="2" s="1"/>
  <c r="H22" i="21" s="1"/>
  <c r="O99" i="2" a="1"/>
  <c r="O99" i="2" s="1"/>
  <c r="I99" i="21" s="1"/>
  <c r="H15" i="20"/>
  <c r="N33" i="1" a="1"/>
  <c r="N33" i="1" s="1"/>
  <c r="N59" i="1" a="1"/>
  <c r="N59" i="1" s="1"/>
  <c r="N95" i="1" a="1"/>
  <c r="N95" i="1" s="1"/>
  <c r="P95" i="1" s="1" a="1"/>
  <c r="Q97" i="1" s="1"/>
  <c r="O116" i="1" a="1"/>
  <c r="O116" i="1" s="1"/>
  <c r="O6" i="2" a="1"/>
  <c r="O6" i="2" s="1"/>
  <c r="I6" i="21" s="1"/>
  <c r="O24" i="2" a="1"/>
  <c r="O24" i="2" s="1"/>
  <c r="I24" i="21" s="1"/>
  <c r="O90" i="2" a="1"/>
  <c r="O90" i="2" s="1"/>
  <c r="I90" i="21" s="1"/>
  <c r="O21" i="1" a="1"/>
  <c r="O21" i="1" s="1"/>
  <c r="L38" i="1" a="1"/>
  <c r="L38" i="1" s="1"/>
  <c r="O64" i="1" a="1"/>
  <c r="O64" i="1" s="1"/>
  <c r="O96" i="1" a="1"/>
  <c r="O96" i="1" s="1"/>
  <c r="O10" i="2" a="1"/>
  <c r="O10" i="2" s="1"/>
  <c r="I10" i="21" s="1"/>
  <c r="N4" i="2" a="1"/>
  <c r="N4" i="2" s="1"/>
  <c r="H4" i="21" s="1"/>
  <c r="N116" i="2" a="1"/>
  <c r="N116" i="2" s="1"/>
  <c r="H116" i="21" s="1"/>
  <c r="N31" i="1" a="1"/>
  <c r="N31" i="1" s="1"/>
  <c r="L54" i="1" a="1"/>
  <c r="L54" i="1" s="1"/>
  <c r="O79" i="1" a="1"/>
  <c r="O79" i="1" s="1"/>
  <c r="N115" i="1" a="1"/>
  <c r="N115" i="1" s="1"/>
  <c r="N8" i="1" a="1"/>
  <c r="N8" i="1" s="1"/>
  <c r="I23" i="20"/>
  <c r="H28" i="20"/>
  <c r="O90" i="1" a="1"/>
  <c r="O90" i="1" s="1"/>
  <c r="L45" i="1" a="1"/>
  <c r="L45" i="1" s="1"/>
  <c r="I37" i="20"/>
  <c r="N116" i="1" a="1"/>
  <c r="N116" i="1" s="1"/>
  <c r="N21" i="1" a="1"/>
  <c r="N21" i="1" s="1"/>
  <c r="L43" i="1" a="1"/>
  <c r="L43" i="1" s="1"/>
  <c r="N20" i="1" a="1"/>
  <c r="N20" i="1" s="1"/>
  <c r="N60" i="1" a="1"/>
  <c r="N60" i="1" s="1"/>
  <c r="O24" i="1" a="1"/>
  <c r="O24" i="1" s="1"/>
  <c r="I34" i="20"/>
  <c r="L86" i="1" a="1"/>
  <c r="L86" i="1" s="1"/>
  <c r="L106" i="1" a="1"/>
  <c r="L106" i="1" s="1"/>
  <c r="L31" i="1" a="1"/>
  <c r="L31" i="1" s="1"/>
  <c r="N70" i="1" a="1"/>
  <c r="N70" i="1" s="1"/>
  <c r="N86" i="1" a="1"/>
  <c r="N86" i="1" s="1"/>
  <c r="N114" i="1" a="1"/>
  <c r="N114" i="1" s="1"/>
  <c r="L22" i="1" a="1"/>
  <c r="L22" i="1" s="1"/>
  <c r="L36" i="1" a="1"/>
  <c r="L36" i="1" s="1"/>
  <c r="L42" i="1" a="1"/>
  <c r="L42" i="1" s="1"/>
  <c r="E16" i="20"/>
  <c r="F16" i="20" s="1"/>
  <c r="H17" i="20"/>
  <c r="E29" i="20"/>
  <c r="F29" i="20" s="1"/>
  <c r="O63" i="1" a="1"/>
  <c r="O63" i="1" s="1"/>
  <c r="O41" i="1" a="1"/>
  <c r="O41" i="1" s="1"/>
  <c r="O51" i="1" a="1"/>
  <c r="O51" i="1" s="1"/>
  <c r="R50" i="1" s="1" a="1"/>
  <c r="S52" i="1" s="1"/>
  <c r="L55" i="1" a="1"/>
  <c r="L55" i="1" s="1"/>
  <c r="L77" i="1" a="1"/>
  <c r="L77" i="1" s="1"/>
  <c r="O89" i="1" a="1"/>
  <c r="O89" i="1" s="1"/>
  <c r="L104" i="1" a="1"/>
  <c r="L104" i="1" s="1"/>
  <c r="N107" i="1" a="1"/>
  <c r="N107" i="1" s="1"/>
  <c r="L68" i="1" a="1"/>
  <c r="L68" i="1" s="1"/>
  <c r="L73" i="1" a="1"/>
  <c r="L73" i="1" s="1"/>
  <c r="L96" i="1" a="1"/>
  <c r="L96" i="1" s="1"/>
  <c r="L108" i="1" a="1"/>
  <c r="L108" i="1" s="1"/>
  <c r="L71" i="1" a="1"/>
  <c r="L71" i="1" s="1"/>
  <c r="O116" i="2" a="1"/>
  <c r="O116" i="2" s="1"/>
  <c r="I116" i="21" s="1"/>
  <c r="N108" i="2" a="1"/>
  <c r="N108" i="2" s="1"/>
  <c r="N99" i="2" a="1"/>
  <c r="N99" i="2" s="1"/>
  <c r="N90" i="2" a="1"/>
  <c r="N90" i="2" s="1"/>
  <c r="N77" i="2" a="1"/>
  <c r="N77" i="2" s="1"/>
  <c r="H77" i="21" s="1"/>
  <c r="N70" i="2" a="1"/>
  <c r="N70" i="2" s="1"/>
  <c r="H70" i="21" s="1"/>
  <c r="L50" i="2" a="1"/>
  <c r="L50" i="2" s="1"/>
  <c r="E50" i="21" s="1"/>
  <c r="F50" i="21" s="1"/>
  <c r="N53" i="2" a="1"/>
  <c r="N53" i="2" s="1"/>
  <c r="H53" i="21" s="1"/>
  <c r="O35" i="2" a="1"/>
  <c r="O35" i="2" s="1"/>
  <c r="N9" i="2" a="1"/>
  <c r="N9" i="2" s="1"/>
  <c r="H9" i="21" s="1"/>
  <c r="O4" i="2" a="1"/>
  <c r="O4" i="2" s="1"/>
  <c r="I4" i="21" s="1"/>
  <c r="L6" i="2" a="1"/>
  <c r="L6" i="2" s="1"/>
  <c r="E6" i="21" s="1"/>
  <c r="F6" i="21" s="1"/>
  <c r="O22" i="2" a="1"/>
  <c r="O22" i="2" s="1"/>
  <c r="L33" i="2" a="1"/>
  <c r="L33" i="2" s="1"/>
  <c r="E33" i="21" s="1"/>
  <c r="F33" i="21" s="1"/>
  <c r="O7" i="2" a="1"/>
  <c r="O7" i="2" s="1"/>
  <c r="I7" i="21" s="1"/>
  <c r="L24" i="2" a="1"/>
  <c r="L24" i="2" s="1"/>
  <c r="E24" i="21" s="1"/>
  <c r="F24" i="21" s="1"/>
  <c r="L22" i="2" a="1"/>
  <c r="L22" i="2" s="1"/>
  <c r="E22" i="21" s="1"/>
  <c r="F22" i="21" s="1"/>
  <c r="L31" i="2" a="1"/>
  <c r="L31" i="2" s="1"/>
  <c r="E31" i="21" s="1"/>
  <c r="F31" i="21" s="1"/>
  <c r="Y3" i="14" a="1"/>
  <c r="Y3" i="14" s="1"/>
  <c r="L9" i="2" a="1"/>
  <c r="L9" i="2" s="1"/>
  <c r="E9" i="21" s="1"/>
  <c r="F9" i="21" s="1"/>
  <c r="L7" i="2" a="1"/>
  <c r="L7" i="2" s="1"/>
  <c r="E7" i="21" s="1"/>
  <c r="F7" i="21" s="1"/>
  <c r="N10" i="2" a="1"/>
  <c r="N10" i="2" s="1"/>
  <c r="H10" i="21" s="1"/>
  <c r="L20" i="2" a="1"/>
  <c r="L20" i="2" s="1"/>
  <c r="E20" i="21" s="1"/>
  <c r="F20" i="21" s="1"/>
  <c r="N20" i="2" a="1"/>
  <c r="N20" i="2" s="1"/>
  <c r="H20" i="21" s="1"/>
  <c r="L5" i="2" a="1"/>
  <c r="L5" i="2" s="1"/>
  <c r="E5" i="21" s="1"/>
  <c r="F5" i="21" s="1"/>
  <c r="N5" i="2" a="1"/>
  <c r="N5" i="2" s="1"/>
  <c r="H5" i="21" s="1"/>
  <c r="N6" i="2" a="1"/>
  <c r="N6" i="2" s="1"/>
  <c r="H6" i="21" s="1"/>
  <c r="L18" i="2" a="1"/>
  <c r="L18" i="2" s="1"/>
  <c r="E18" i="21" s="1"/>
  <c r="F18" i="21" s="1"/>
  <c r="L37" i="2" a="1"/>
  <c r="L37" i="2" s="1"/>
  <c r="E37" i="21" s="1"/>
  <c r="F37" i="21" s="1"/>
  <c r="L35" i="2" a="1"/>
  <c r="L35" i="2" s="1"/>
  <c r="E35" i="21" s="1"/>
  <c r="F35" i="21" s="1"/>
  <c r="I9" i="35"/>
  <c r="H9" i="35"/>
  <c r="M59" i="9" a="1"/>
  <c r="M59" i="9" s="1"/>
  <c r="Z4" i="14" a="1"/>
  <c r="Z4" i="14" s="1"/>
  <c r="H115" i="23"/>
  <c r="E114" i="23"/>
  <c r="F114" i="23" s="1"/>
  <c r="E115" i="23"/>
  <c r="F115" i="23" s="1"/>
  <c r="I113" i="23"/>
  <c r="I78" i="23"/>
  <c r="I114" i="23"/>
  <c r="H113" i="23"/>
  <c r="E78" i="23"/>
  <c r="F78" i="23" s="1"/>
  <c r="I115" i="23"/>
  <c r="H114" i="23"/>
  <c r="H21" i="23"/>
  <c r="Z3" i="14" a="1"/>
  <c r="Z3" i="14" s="1"/>
  <c r="T2" i="14" a="1"/>
  <c r="T2" i="14" s="1"/>
  <c r="A6" i="14"/>
  <c r="Z5" i="14" a="1"/>
  <c r="Z5" i="14" s="1"/>
  <c r="Z17" i="14" a="1"/>
  <c r="Z17" i="14" s="1"/>
  <c r="H4" i="23"/>
  <c r="I7" i="23"/>
  <c r="E17" i="23"/>
  <c r="F17" i="23" s="1"/>
  <c r="H29" i="23"/>
  <c r="H33" i="23"/>
  <c r="E43" i="23"/>
  <c r="F43" i="23" s="1"/>
  <c r="I59" i="23"/>
  <c r="H72" i="23"/>
  <c r="H78" i="23"/>
  <c r="I9" i="23"/>
  <c r="H18" i="23"/>
  <c r="I20" i="23"/>
  <c r="H22" i="23"/>
  <c r="I24" i="23"/>
  <c r="I27" i="23"/>
  <c r="E30" i="23"/>
  <c r="F30" i="23" s="1"/>
  <c r="H34" i="23"/>
  <c r="H36" i="23"/>
  <c r="H52" i="23"/>
  <c r="H64" i="23"/>
  <c r="H88" i="23"/>
  <c r="I95" i="23"/>
  <c r="I98" i="23"/>
  <c r="I104" i="23"/>
  <c r="E5" i="23"/>
  <c r="F5" i="23" s="1"/>
  <c r="I16" i="23"/>
  <c r="I23" i="23"/>
  <c r="H37" i="23"/>
  <c r="I41" i="23"/>
  <c r="H45" i="23"/>
  <c r="H53" i="23"/>
  <c r="I60" i="23"/>
  <c r="I62" i="23"/>
  <c r="H86" i="23"/>
  <c r="I107" i="23"/>
  <c r="I8" i="23"/>
  <c r="I11" i="23"/>
  <c r="I15" i="23"/>
  <c r="I19" i="23"/>
  <c r="I21" i="23"/>
  <c r="I25" i="23"/>
  <c r="H28" i="23"/>
  <c r="E32" i="23"/>
  <c r="F32" i="23" s="1"/>
  <c r="I42" i="23"/>
  <c r="H50" i="23"/>
  <c r="I54" i="23"/>
  <c r="I61" i="23"/>
  <c r="H68" i="23"/>
  <c r="H73" i="23"/>
  <c r="H79" i="23"/>
  <c r="I90" i="23"/>
  <c r="I96" i="23"/>
  <c r="H100" i="23"/>
  <c r="H5" i="23"/>
  <c r="H32" i="23"/>
  <c r="I37" i="23"/>
  <c r="E52" i="23"/>
  <c r="F52" i="23" s="1"/>
  <c r="H60" i="23"/>
  <c r="I73" i="23"/>
  <c r="E33" i="23"/>
  <c r="F33" i="23" s="1"/>
  <c r="E42" i="23"/>
  <c r="F42" i="23" s="1"/>
  <c r="H43" i="23"/>
  <c r="I45" i="23"/>
  <c r="H17" i="23"/>
  <c r="I33" i="23"/>
  <c r="E11" i="23"/>
  <c r="F11" i="23" s="1"/>
  <c r="H9" i="23"/>
  <c r="H11" i="23"/>
  <c r="H25" i="23"/>
  <c r="H27" i="23"/>
  <c r="I32" i="23"/>
  <c r="I36" i="23"/>
  <c r="I50" i="23"/>
  <c r="I52" i="23"/>
  <c r="I53" i="23"/>
  <c r="E59" i="23"/>
  <c r="F59" i="23" s="1"/>
  <c r="I68" i="23"/>
  <c r="E73" i="23"/>
  <c r="F73" i="23" s="1"/>
  <c r="E79" i="23"/>
  <c r="F79" i="23" s="1"/>
  <c r="H95" i="23"/>
  <c r="E107" i="23"/>
  <c r="F107" i="23" s="1"/>
  <c r="E41" i="23"/>
  <c r="F41" i="23" s="1"/>
  <c r="H42" i="23"/>
  <c r="I43" i="23"/>
  <c r="I17" i="23"/>
  <c r="H30" i="23"/>
  <c r="E100" i="23"/>
  <c r="F100" i="23" s="1"/>
  <c r="E104" i="23"/>
  <c r="F104" i="23" s="1"/>
  <c r="H107" i="23"/>
  <c r="E45" i="23"/>
  <c r="F45" i="23" s="1"/>
  <c r="I30" i="23"/>
  <c r="E53" i="23"/>
  <c r="F53" i="23" s="1"/>
  <c r="H54" i="23"/>
  <c r="I79" i="23"/>
  <c r="E88" i="23"/>
  <c r="F88" i="23" s="1"/>
  <c r="H98" i="23"/>
  <c r="I100" i="23"/>
  <c r="H104" i="23"/>
  <c r="H6" i="23"/>
  <c r="E6" i="23"/>
  <c r="F6" i="23" s="1"/>
  <c r="I6" i="23"/>
  <c r="H10" i="23"/>
  <c r="I10" i="23"/>
  <c r="E10" i="23"/>
  <c r="F10" i="23" s="1"/>
  <c r="H14" i="23"/>
  <c r="I14" i="23"/>
  <c r="E14" i="23"/>
  <c r="F14" i="23" s="1"/>
  <c r="H91" i="23"/>
  <c r="I91" i="23"/>
  <c r="E91" i="23"/>
  <c r="F91" i="23" s="1"/>
  <c r="H99" i="23"/>
  <c r="I99" i="23"/>
  <c r="E99" i="23"/>
  <c r="F99" i="23" s="1"/>
  <c r="I22" i="23"/>
  <c r="I28" i="23"/>
  <c r="I31" i="23"/>
  <c r="H31" i="23"/>
  <c r="H51" i="23"/>
  <c r="I51" i="23"/>
  <c r="E51" i="23"/>
  <c r="F51" i="23" s="1"/>
  <c r="E77" i="23"/>
  <c r="F77" i="23" s="1"/>
  <c r="E22" i="23"/>
  <c r="F22" i="23" s="1"/>
  <c r="I5" i="23"/>
  <c r="E9" i="23"/>
  <c r="F9" i="23" s="1"/>
  <c r="E19" i="23"/>
  <c r="F19" i="23" s="1"/>
  <c r="E21" i="23"/>
  <c r="F21" i="23" s="1"/>
  <c r="E25" i="23"/>
  <c r="F25" i="23" s="1"/>
  <c r="E28" i="23"/>
  <c r="F28" i="23" s="1"/>
  <c r="I29" i="23"/>
  <c r="E31" i="23"/>
  <c r="F31" i="23" s="1"/>
  <c r="I35" i="23"/>
  <c r="E35" i="23"/>
  <c r="F35" i="23" s="1"/>
  <c r="E36" i="23"/>
  <c r="F36" i="23" s="1"/>
  <c r="H71" i="23"/>
  <c r="I71" i="23"/>
  <c r="E71" i="23"/>
  <c r="F71" i="23" s="1"/>
  <c r="H55" i="23"/>
  <c r="I55" i="23"/>
  <c r="E55" i="23"/>
  <c r="F55" i="23" s="1"/>
  <c r="E4" i="23"/>
  <c r="F4" i="23" s="1"/>
  <c r="E8" i="23"/>
  <c r="F8" i="23" s="1"/>
  <c r="E16" i="23"/>
  <c r="F16" i="23" s="1"/>
  <c r="E18" i="23"/>
  <c r="F18" i="23" s="1"/>
  <c r="E20" i="23"/>
  <c r="F20" i="23" s="1"/>
  <c r="E24" i="23"/>
  <c r="F24" i="23" s="1"/>
  <c r="E29" i="23"/>
  <c r="F29" i="23" s="1"/>
  <c r="H35" i="23"/>
  <c r="H63" i="23"/>
  <c r="I63" i="23"/>
  <c r="E63" i="23"/>
  <c r="F63" i="23" s="1"/>
  <c r="H69" i="23"/>
  <c r="I69" i="23"/>
  <c r="E69" i="23"/>
  <c r="F69" i="23" s="1"/>
  <c r="H87" i="23"/>
  <c r="I87" i="23"/>
  <c r="E87" i="23"/>
  <c r="F87" i="23" s="1"/>
  <c r="E50" i="23"/>
  <c r="F50" i="23" s="1"/>
  <c r="E54" i="23"/>
  <c r="F54" i="23" s="1"/>
  <c r="E60" i="23"/>
  <c r="F60" i="23" s="1"/>
  <c r="E62" i="23"/>
  <c r="F62" i="23" s="1"/>
  <c r="E68" i="23"/>
  <c r="F68" i="23" s="1"/>
  <c r="E86" i="23"/>
  <c r="F86" i="23" s="1"/>
  <c r="E90" i="23"/>
  <c r="F90" i="23" s="1"/>
  <c r="E96" i="23"/>
  <c r="F96" i="23" s="1"/>
  <c r="E98" i="23"/>
  <c r="F98" i="23" s="1"/>
  <c r="M18" i="9" a="1"/>
  <c r="M18" i="9" s="1"/>
  <c r="M50" i="9" a="1"/>
  <c r="M50" i="9" s="1"/>
  <c r="M41" i="9" a="1"/>
  <c r="M41" i="9" s="1"/>
  <c r="M68" i="9" a="1"/>
  <c r="M68" i="9" s="1"/>
  <c r="M4" i="9" a="1"/>
  <c r="M4" i="9" s="1"/>
  <c r="M86" i="9" a="1"/>
  <c r="M86" i="9" s="1"/>
  <c r="M95" i="9" a="1"/>
  <c r="M95" i="9" s="1"/>
  <c r="M50" i="8" a="1"/>
  <c r="M50" i="8" s="1"/>
  <c r="M59" i="8" a="1"/>
  <c r="M59" i="8" s="1"/>
  <c r="M95" i="8" a="1"/>
  <c r="M95" i="8" s="1"/>
  <c r="M68" i="8" a="1"/>
  <c r="M68" i="8" s="1"/>
  <c r="M105" i="8" a="1"/>
  <c r="M105" i="8" s="1"/>
  <c r="M77" i="8" a="1"/>
  <c r="M77" i="8" s="1"/>
  <c r="M18" i="8" a="1"/>
  <c r="M18" i="8" s="1"/>
  <c r="M86" i="8" a="1"/>
  <c r="M86" i="8" s="1"/>
  <c r="M41" i="8" a="1"/>
  <c r="M41" i="8" s="1"/>
  <c r="M69" i="11" a="1"/>
  <c r="M69" i="11" s="1"/>
  <c r="M87" i="11" a="1"/>
  <c r="M87" i="11" s="1"/>
  <c r="M51" i="11" a="1"/>
  <c r="M51" i="11" s="1"/>
  <c r="M31" i="11" a="1"/>
  <c r="M31" i="11" s="1"/>
  <c r="M4" i="11" a="1"/>
  <c r="M4" i="11" s="1"/>
  <c r="M18" i="11" a="1"/>
  <c r="M18" i="11" s="1"/>
  <c r="M42" i="11" a="1"/>
  <c r="M42" i="11" s="1"/>
  <c r="M60" i="11" a="1"/>
  <c r="M60" i="11" s="1"/>
  <c r="M96" i="11" a="1"/>
  <c r="M96" i="11" s="1"/>
  <c r="M107" i="11" a="1"/>
  <c r="M107" i="11" s="1"/>
  <c r="M78" i="11" a="1"/>
  <c r="M78" i="11" s="1"/>
  <c r="M67" i="3" a="1"/>
  <c r="M67" i="3" s="1"/>
  <c r="M103" i="3" a="1"/>
  <c r="M103" i="3" s="1"/>
  <c r="M31" i="3" a="1"/>
  <c r="M31" i="3" s="1"/>
  <c r="M76" i="13" a="1"/>
  <c r="M76" i="13" s="1"/>
  <c r="M31" i="13" a="1"/>
  <c r="M31" i="13" s="1"/>
  <c r="M67" i="13" a="1"/>
  <c r="M67" i="13" s="1"/>
  <c r="M103" i="13" a="1"/>
  <c r="M103" i="13" s="1"/>
  <c r="M94" i="13" a="1"/>
  <c r="M94" i="13" s="1"/>
  <c r="M4" i="13" a="1"/>
  <c r="M4" i="13" s="1"/>
  <c r="M13" i="13" a="1"/>
  <c r="M13" i="13" s="1"/>
  <c r="M22" i="13" a="1"/>
  <c r="M22" i="13" s="1"/>
  <c r="M40" i="13" a="1"/>
  <c r="M40" i="13" s="1"/>
  <c r="M49" i="13" a="1"/>
  <c r="M49" i="13" s="1"/>
  <c r="M58" i="13" a="1"/>
  <c r="M58" i="13" s="1"/>
  <c r="M85" i="13" a="1"/>
  <c r="M85" i="13" s="1"/>
  <c r="M58" i="7" a="1"/>
  <c r="M58" i="7" s="1"/>
  <c r="M4" i="7" a="1"/>
  <c r="M4" i="7" s="1"/>
  <c r="M49" i="7" a="1"/>
  <c r="M49" i="7" s="1"/>
  <c r="M67" i="7" a="1"/>
  <c r="M67" i="7" s="1"/>
  <c r="M76" i="7" a="1"/>
  <c r="M76" i="7" s="1"/>
  <c r="M103" i="7" a="1"/>
  <c r="M103" i="7" s="1"/>
  <c r="M31" i="7" a="1"/>
  <c r="M31" i="7" s="1"/>
  <c r="M40" i="7" a="1"/>
  <c r="M40" i="7" s="1"/>
  <c r="M13" i="7" a="1"/>
  <c r="M13" i="7" s="1"/>
  <c r="M22" i="7" a="1"/>
  <c r="M22" i="7" s="1"/>
  <c r="M85" i="7" a="1"/>
  <c r="M85" i="7" s="1"/>
  <c r="M94" i="7" a="1"/>
  <c r="M94" i="7" s="1"/>
  <c r="M31" i="12" a="1"/>
  <c r="M31" i="12" s="1"/>
  <c r="M103" i="12" a="1"/>
  <c r="M103" i="12" s="1"/>
  <c r="M67" i="12" a="1"/>
  <c r="M67" i="12" s="1"/>
  <c r="M4" i="12" a="1"/>
  <c r="M40" i="12" a="1"/>
  <c r="M40" i="12" s="1"/>
  <c r="M76" i="12" a="1"/>
  <c r="M76" i="12" s="1"/>
  <c r="M13" i="12" a="1"/>
  <c r="M13" i="12" s="1"/>
  <c r="M22" i="12" a="1"/>
  <c r="M22" i="12" s="1"/>
  <c r="M49" i="12" a="1"/>
  <c r="M49" i="12" s="1"/>
  <c r="M58" i="12" a="1"/>
  <c r="M58" i="12" s="1"/>
  <c r="M85" i="12" a="1"/>
  <c r="M85" i="12" s="1"/>
  <c r="M94" i="12" a="1"/>
  <c r="M94" i="12" s="1"/>
  <c r="A18" i="14"/>
  <c r="A19" i="14"/>
  <c r="Y4" i="14" a="1"/>
  <c r="Y4" i="14" s="1"/>
  <c r="Y6" i="14" a="1"/>
  <c r="Y6" i="14" s="1"/>
  <c r="Y15" i="14" a="1"/>
  <c r="Y15" i="14" s="1"/>
  <c r="Y5" i="14" a="1"/>
  <c r="Y5" i="14" s="1"/>
  <c r="Y7" i="14" a="1"/>
  <c r="Y7" i="14" s="1"/>
  <c r="U3" i="14" a="1"/>
  <c r="U3" i="14" s="1"/>
  <c r="Y11" i="14" a="1"/>
  <c r="Y11" i="14" s="1"/>
  <c r="T3" i="14" a="1"/>
  <c r="T3" i="14" s="1"/>
  <c r="Y12" i="14" a="1"/>
  <c r="Y12" i="14" s="1"/>
  <c r="Y9" i="14" a="1"/>
  <c r="Y9" i="14" s="1"/>
  <c r="Y13" i="14" a="1"/>
  <c r="Y13" i="14" s="1"/>
  <c r="Y14" i="14" a="1"/>
  <c r="Y14" i="14" s="1"/>
  <c r="Y10" i="14" a="1"/>
  <c r="Y10" i="14" s="1"/>
  <c r="Y18" i="14" a="1"/>
  <c r="Y18" i="14" s="1"/>
  <c r="Y8" i="14" a="1"/>
  <c r="Y8" i="14" s="1"/>
  <c r="Y16" i="14" a="1"/>
  <c r="Y16" i="14" s="1"/>
  <c r="A57" i="14"/>
  <c r="A56" i="14"/>
  <c r="M4" i="3" a="1"/>
  <c r="M4" i="3" s="1"/>
  <c r="M40" i="3" a="1"/>
  <c r="M40" i="3" s="1"/>
  <c r="M76" i="3" a="1"/>
  <c r="M76" i="3" s="1"/>
  <c r="M13" i="3" a="1"/>
  <c r="M13" i="3" s="1"/>
  <c r="M49" i="3" a="1"/>
  <c r="M49" i="3" s="1"/>
  <c r="M85" i="3" a="1"/>
  <c r="M85" i="3" s="1"/>
  <c r="M22" i="3" a="1"/>
  <c r="M22" i="3" s="1"/>
  <c r="M58" i="3" a="1"/>
  <c r="M58" i="3" s="1"/>
  <c r="M94" i="3" a="1"/>
  <c r="M94" i="3" s="1"/>
  <c r="U51" i="4" l="1"/>
  <c r="T50" i="4"/>
  <c r="U50" i="4" s="1"/>
  <c r="R86" i="4" a="1"/>
  <c r="R86" i="5" a="1"/>
  <c r="R86" i="5" s="1"/>
  <c r="S86" i="5" s="1"/>
  <c r="T68" i="4" a="1"/>
  <c r="R68" i="5" a="1"/>
  <c r="R68" i="5" s="1"/>
  <c r="S68" i="5" s="1"/>
  <c r="R68" i="4" a="1"/>
  <c r="R95" i="4" a="1"/>
  <c r="R18" i="5" a="1"/>
  <c r="R31" i="5" a="1"/>
  <c r="R31" i="5" s="1"/>
  <c r="S31" i="5" s="1"/>
  <c r="T41" i="4" a="1"/>
  <c r="T41" i="4" s="1"/>
  <c r="U41" i="4" s="1"/>
  <c r="T59" i="5" a="1"/>
  <c r="T50" i="5" a="1"/>
  <c r="T50" i="5" s="1"/>
  <c r="U50" i="5" s="1"/>
  <c r="R41" i="4" a="1"/>
  <c r="R41" i="4" s="1"/>
  <c r="S41" i="4" s="1"/>
  <c r="T31" i="5" a="1"/>
  <c r="T31" i="5" s="1"/>
  <c r="U31" i="5" s="1"/>
  <c r="T95" i="5" a="1"/>
  <c r="T77" i="4" a="1"/>
  <c r="T77" i="4" s="1"/>
  <c r="U77" i="4" s="1"/>
  <c r="R77" i="2" a="1"/>
  <c r="R77" i="2" s="1"/>
  <c r="S77" i="2" s="1"/>
  <c r="R27" i="1" a="1"/>
  <c r="R27" i="1" s="1"/>
  <c r="S27" i="1" s="1"/>
  <c r="N120" i="5" a="1"/>
  <c r="R77" i="5" a="1"/>
  <c r="R77" i="5" s="1"/>
  <c r="S77" i="5" s="1"/>
  <c r="R41" i="5" a="1"/>
  <c r="R41" i="5" s="1"/>
  <c r="S41" i="5" s="1"/>
  <c r="R104" i="4" a="1"/>
  <c r="T41" i="5" a="1"/>
  <c r="T41" i="5" s="1"/>
  <c r="U41" i="5" s="1"/>
  <c r="R59" i="5"/>
  <c r="S59" i="5" s="1"/>
  <c r="S60" i="5"/>
  <c r="R59" i="4" a="1"/>
  <c r="T68" i="5" a="1"/>
  <c r="T68" i="5" s="1"/>
  <c r="U68" i="5" s="1"/>
  <c r="T104" i="4" a="1"/>
  <c r="T113" i="5" a="1"/>
  <c r="T113" i="5" s="1"/>
  <c r="U113" i="5" s="1"/>
  <c r="R4" i="5" a="1"/>
  <c r="R4" i="5" s="1"/>
  <c r="S4" i="5" s="1"/>
  <c r="N124" i="5" a="1"/>
  <c r="R113" i="4" a="1"/>
  <c r="R113" i="4" s="1"/>
  <c r="S113" i="4" s="1"/>
  <c r="T113" i="4" a="1"/>
  <c r="T113" i="4" s="1"/>
  <c r="U113" i="4" s="1"/>
  <c r="R50" i="4" a="1"/>
  <c r="N126" i="4" a="1"/>
  <c r="R4" i="4" a="1"/>
  <c r="N121" i="4" a="1"/>
  <c r="T18" i="5" a="1"/>
  <c r="T86" i="5" a="1"/>
  <c r="T86" i="5" s="1"/>
  <c r="U86" i="5" s="1"/>
  <c r="R18" i="4" a="1"/>
  <c r="T59" i="4" a="1"/>
  <c r="T18" i="4" a="1"/>
  <c r="N132" i="5" a="1"/>
  <c r="N128" i="5" a="1"/>
  <c r="R31" i="4" a="1"/>
  <c r="S96" i="5"/>
  <c r="R95" i="5"/>
  <c r="S95" i="5" s="1"/>
  <c r="U97" i="4"/>
  <c r="U96" i="4"/>
  <c r="T95" i="4"/>
  <c r="U95" i="4" s="1"/>
  <c r="N136" i="4" a="1"/>
  <c r="T4" i="4" a="1"/>
  <c r="N131" i="4" a="1"/>
  <c r="T31" i="4" a="1"/>
  <c r="T86" i="4" a="1"/>
  <c r="P4" i="1" a="1"/>
  <c r="Q5" i="1" s="1"/>
  <c r="R68" i="1" a="1"/>
  <c r="I104" i="22"/>
  <c r="E93" i="22"/>
  <c r="F93" i="22" s="1"/>
  <c r="H86" i="22"/>
  <c r="I77" i="22"/>
  <c r="I6" i="35"/>
  <c r="E67" i="22"/>
  <c r="F67" i="22" s="1"/>
  <c r="I60" i="22"/>
  <c r="E103" i="22"/>
  <c r="F103" i="22" s="1"/>
  <c r="I96" i="22"/>
  <c r="E92" i="22"/>
  <c r="F92" i="22" s="1"/>
  <c r="I85" i="22"/>
  <c r="E70" i="22"/>
  <c r="F70" i="22" s="1"/>
  <c r="E59" i="22"/>
  <c r="F59" i="22" s="1"/>
  <c r="I106" i="22"/>
  <c r="E102" i="22"/>
  <c r="F102" i="22" s="1"/>
  <c r="H88" i="22"/>
  <c r="I84" i="22"/>
  <c r="H75" i="22"/>
  <c r="H4" i="35"/>
  <c r="E75" i="22"/>
  <c r="F75" i="22" s="1"/>
  <c r="E4" i="35"/>
  <c r="F4" i="35" s="1"/>
  <c r="H62" i="22"/>
  <c r="H58" i="22"/>
  <c r="I105" i="22"/>
  <c r="I101" i="22"/>
  <c r="I94" i="22"/>
  <c r="E78" i="22"/>
  <c r="F78" i="22" s="1"/>
  <c r="E7" i="35"/>
  <c r="F7" i="35" s="1"/>
  <c r="I68" i="22"/>
  <c r="H61" i="22"/>
  <c r="E49" i="22"/>
  <c r="F49" i="22" s="1"/>
  <c r="I49" i="22"/>
  <c r="I113" i="22"/>
  <c r="I12" i="35"/>
  <c r="H113" i="22"/>
  <c r="H12" i="35"/>
  <c r="E50" i="22"/>
  <c r="F50" i="22" s="1"/>
  <c r="E97" i="22"/>
  <c r="F97" i="22" s="1"/>
  <c r="H93" i="22"/>
  <c r="I86" i="22"/>
  <c r="E71" i="22"/>
  <c r="F71" i="22" s="1"/>
  <c r="H67" i="22"/>
  <c r="E60" i="22"/>
  <c r="F60" i="22" s="1"/>
  <c r="E110" i="22"/>
  <c r="F110" i="22" s="1"/>
  <c r="E9" i="35"/>
  <c r="F9" i="35" s="1"/>
  <c r="I103" i="22"/>
  <c r="I92" i="22"/>
  <c r="H76" i="22"/>
  <c r="H5" i="35"/>
  <c r="H70" i="22"/>
  <c r="H66" i="22"/>
  <c r="I59" i="22"/>
  <c r="E106" i="22"/>
  <c r="F106" i="22" s="1"/>
  <c r="H95" i="22"/>
  <c r="I88" i="22"/>
  <c r="H69" i="22"/>
  <c r="I62" i="22"/>
  <c r="I58" i="22"/>
  <c r="E101" i="22"/>
  <c r="F101" i="22" s="1"/>
  <c r="E87" i="22"/>
  <c r="F87" i="22" s="1"/>
  <c r="H78" i="22"/>
  <c r="H7" i="35"/>
  <c r="E68" i="22"/>
  <c r="F68" i="22" s="1"/>
  <c r="I57" i="22"/>
  <c r="H57" i="22"/>
  <c r="H111" i="22"/>
  <c r="H10" i="35"/>
  <c r="H52" i="22"/>
  <c r="I53" i="22"/>
  <c r="I50" i="22"/>
  <c r="E104" i="22"/>
  <c r="F104" i="22" s="1"/>
  <c r="H97" i="22"/>
  <c r="I93" i="22"/>
  <c r="E77" i="22"/>
  <c r="F77" i="22" s="1"/>
  <c r="E6" i="35"/>
  <c r="F6" i="35" s="1"/>
  <c r="H71" i="22"/>
  <c r="I67" i="22"/>
  <c r="H96" i="22"/>
  <c r="H92" i="22"/>
  <c r="H85" i="22"/>
  <c r="E76" i="22"/>
  <c r="F76" i="22" s="1"/>
  <c r="E5" i="35"/>
  <c r="F5" i="35" s="1"/>
  <c r="I70" i="22"/>
  <c r="I66" i="22"/>
  <c r="H59" i="22"/>
  <c r="H102" i="22"/>
  <c r="I95" i="22"/>
  <c r="E88" i="22"/>
  <c r="F88" i="22" s="1"/>
  <c r="E84" i="22"/>
  <c r="F84" i="22" s="1"/>
  <c r="E69" i="22"/>
  <c r="F69" i="22" s="1"/>
  <c r="E62" i="22"/>
  <c r="F62" i="22" s="1"/>
  <c r="E105" i="22"/>
  <c r="F105" i="22" s="1"/>
  <c r="E94" i="22"/>
  <c r="F94" i="22" s="1"/>
  <c r="H87" i="22"/>
  <c r="I78" i="22"/>
  <c r="I7" i="35"/>
  <c r="I61" i="22"/>
  <c r="E57" i="22"/>
  <c r="F57" i="22" s="1"/>
  <c r="E52" i="22"/>
  <c r="F52" i="22" s="1"/>
  <c r="E51" i="22"/>
  <c r="F51" i="22" s="1"/>
  <c r="I112" i="22"/>
  <c r="I11" i="35"/>
  <c r="H53" i="22"/>
  <c r="I52" i="22"/>
  <c r="E113" i="22"/>
  <c r="F113" i="22" s="1"/>
  <c r="E12" i="35"/>
  <c r="F12" i="35" s="1"/>
  <c r="H50" i="22"/>
  <c r="H49" i="22"/>
  <c r="H104" i="22"/>
  <c r="I97" i="22"/>
  <c r="E86" i="22"/>
  <c r="F86" i="22" s="1"/>
  <c r="H77" i="22"/>
  <c r="H6" i="35"/>
  <c r="I71" i="22"/>
  <c r="H60" i="22"/>
  <c r="H103" i="22"/>
  <c r="E96" i="22"/>
  <c r="F96" i="22" s="1"/>
  <c r="E85" i="22"/>
  <c r="F85" i="22" s="1"/>
  <c r="I76" i="22"/>
  <c r="I5" i="35"/>
  <c r="E66" i="22"/>
  <c r="F66" i="22" s="1"/>
  <c r="H106" i="22"/>
  <c r="I102" i="22"/>
  <c r="E95" i="22"/>
  <c r="F95" i="22" s="1"/>
  <c r="H84" i="22"/>
  <c r="I75" i="22"/>
  <c r="I4" i="35"/>
  <c r="I69" i="22"/>
  <c r="E58" i="22"/>
  <c r="F58" i="22" s="1"/>
  <c r="H105" i="22"/>
  <c r="H101" i="22"/>
  <c r="H94" i="22"/>
  <c r="I87" i="22"/>
  <c r="H68" i="22"/>
  <c r="E61" i="22"/>
  <c r="F61" i="22" s="1"/>
  <c r="H112" i="22"/>
  <c r="H11" i="35"/>
  <c r="E53" i="22"/>
  <c r="F53" i="22" s="1"/>
  <c r="H51" i="22"/>
  <c r="E111" i="22"/>
  <c r="F111" i="22" s="1"/>
  <c r="E10" i="35"/>
  <c r="F10" i="35" s="1"/>
  <c r="I111" i="22"/>
  <c r="I10" i="35"/>
  <c r="E112" i="22"/>
  <c r="F112" i="22" s="1"/>
  <c r="E11" i="35"/>
  <c r="F11" i="35" s="1"/>
  <c r="I51" i="22"/>
  <c r="E96" i="20"/>
  <c r="F96" i="20" s="1"/>
  <c r="E104" i="20"/>
  <c r="F104" i="20" s="1"/>
  <c r="I51" i="20"/>
  <c r="E22" i="20"/>
  <c r="F22" i="20" s="1"/>
  <c r="H70" i="20"/>
  <c r="H20" i="20"/>
  <c r="E54" i="20"/>
  <c r="F54" i="20" s="1"/>
  <c r="E38" i="20"/>
  <c r="F38" i="20" s="1"/>
  <c r="H95" i="20"/>
  <c r="H73" i="20"/>
  <c r="H71" i="20"/>
  <c r="E89" i="20"/>
  <c r="F89" i="20" s="1"/>
  <c r="E39" i="20"/>
  <c r="F39" i="20" s="1"/>
  <c r="H78" i="20"/>
  <c r="E72" i="20"/>
  <c r="F72" i="20" s="1"/>
  <c r="H38" i="20"/>
  <c r="E37" i="20"/>
  <c r="F37" i="20" s="1"/>
  <c r="I108" i="20"/>
  <c r="H89" i="20"/>
  <c r="H9" i="20"/>
  <c r="E100" i="20"/>
  <c r="F100" i="20" s="1"/>
  <c r="E105" i="20"/>
  <c r="F105" i="20" s="1"/>
  <c r="I50" i="20"/>
  <c r="E9" i="20"/>
  <c r="F9" i="20" s="1"/>
  <c r="I95" i="20"/>
  <c r="E107" i="20"/>
  <c r="F107" i="20" s="1"/>
  <c r="H35" i="20"/>
  <c r="E99" i="20"/>
  <c r="F99" i="20" s="1"/>
  <c r="H68" i="20"/>
  <c r="H53" i="20"/>
  <c r="I106" i="20"/>
  <c r="I5" i="20"/>
  <c r="I91" i="20"/>
  <c r="I73" i="20"/>
  <c r="H91" i="20"/>
  <c r="E63" i="20"/>
  <c r="F63" i="20" s="1"/>
  <c r="I42" i="20"/>
  <c r="I5" i="34"/>
  <c r="I31" i="20"/>
  <c r="E10" i="20"/>
  <c r="F10" i="20" s="1"/>
  <c r="E90" i="20"/>
  <c r="F90" i="20" s="1"/>
  <c r="H54" i="20"/>
  <c r="E51" i="20"/>
  <c r="F51" i="20" s="1"/>
  <c r="H7" i="20"/>
  <c r="I35" i="20"/>
  <c r="I70" i="20"/>
  <c r="H36" i="20"/>
  <c r="E44" i="20"/>
  <c r="F44" i="20" s="1"/>
  <c r="E7" i="34"/>
  <c r="F7" i="34" s="1"/>
  <c r="I16" i="20"/>
  <c r="E73" i="20"/>
  <c r="F73" i="20" s="1"/>
  <c r="I41" i="20"/>
  <c r="I4" i="34"/>
  <c r="H114" i="20"/>
  <c r="H11" i="34"/>
  <c r="E31" i="20"/>
  <c r="F31" i="20" s="1"/>
  <c r="I24" i="20"/>
  <c r="E43" i="20"/>
  <c r="F43" i="20" s="1"/>
  <c r="E6" i="34"/>
  <c r="F6" i="34" s="1"/>
  <c r="E45" i="20"/>
  <c r="F45" i="20" s="1"/>
  <c r="E8" i="34"/>
  <c r="F8" i="34" s="1"/>
  <c r="H31" i="20"/>
  <c r="I21" i="20"/>
  <c r="H59" i="20"/>
  <c r="E61" i="20"/>
  <c r="F61" i="20" s="1"/>
  <c r="E70" i="20"/>
  <c r="F70" i="20" s="1"/>
  <c r="E25" i="20"/>
  <c r="F25" i="20" s="1"/>
  <c r="I30" i="20"/>
  <c r="H61" i="20"/>
  <c r="E115" i="20"/>
  <c r="F115" i="20" s="1"/>
  <c r="E12" i="34"/>
  <c r="F12" i="34" s="1"/>
  <c r="E33" i="20"/>
  <c r="F33" i="20" s="1"/>
  <c r="E7" i="20"/>
  <c r="F7" i="20" s="1"/>
  <c r="I72" i="20"/>
  <c r="I60" i="20"/>
  <c r="H113" i="20"/>
  <c r="H10" i="34"/>
  <c r="H10" i="20"/>
  <c r="I98" i="20"/>
  <c r="H79" i="20"/>
  <c r="E97" i="20"/>
  <c r="F97" i="20" s="1"/>
  <c r="H63" i="20"/>
  <c r="I10" i="20"/>
  <c r="I113" i="20"/>
  <c r="I10" i="34"/>
  <c r="I54" i="20"/>
  <c r="E18" i="20"/>
  <c r="F18" i="20" s="1"/>
  <c r="I59" i="20"/>
  <c r="H30" i="20"/>
  <c r="H77" i="20"/>
  <c r="I62" i="20"/>
  <c r="E69" i="20"/>
  <c r="F69" i="20" s="1"/>
  <c r="E78" i="20"/>
  <c r="F78" i="20" s="1"/>
  <c r="I36" i="20"/>
  <c r="E91" i="20"/>
  <c r="F91" i="20" s="1"/>
  <c r="H108" i="20"/>
  <c r="H24" i="20"/>
  <c r="I33" i="20"/>
  <c r="E11" i="20"/>
  <c r="F11" i="20" s="1"/>
  <c r="I8" i="20"/>
  <c r="I100" i="20"/>
  <c r="I7" i="20"/>
  <c r="I115" i="20"/>
  <c r="I12" i="34"/>
  <c r="H80" i="20"/>
  <c r="E71" i="20"/>
  <c r="F71" i="20" s="1"/>
  <c r="E68" i="20"/>
  <c r="F68" i="20" s="1"/>
  <c r="E77" i="20"/>
  <c r="F77" i="20" s="1"/>
  <c r="E42" i="20"/>
  <c r="F42" i="20" s="1"/>
  <c r="E5" i="34"/>
  <c r="F5" i="34" s="1"/>
  <c r="E106" i="20"/>
  <c r="F106" i="20" s="1"/>
  <c r="H21" i="20"/>
  <c r="H8" i="20"/>
  <c r="H115" i="20"/>
  <c r="H12" i="34"/>
  <c r="I96" i="20"/>
  <c r="H33" i="20"/>
  <c r="H106" i="20"/>
  <c r="I105" i="20"/>
  <c r="I55" i="20"/>
  <c r="I87" i="20"/>
  <c r="I20" i="20"/>
  <c r="I43" i="20"/>
  <c r="I6" i="34"/>
  <c r="E116" i="20"/>
  <c r="F116" i="20" s="1"/>
  <c r="E13" i="34"/>
  <c r="F13" i="34" s="1"/>
  <c r="H62" i="20"/>
  <c r="I45" i="20"/>
  <c r="I8" i="34"/>
  <c r="E34" i="20"/>
  <c r="F34" i="20" s="1"/>
  <c r="H87" i="20"/>
  <c r="H69" i="20"/>
  <c r="E98" i="20"/>
  <c r="F98" i="20" s="1"/>
  <c r="I69" i="20"/>
  <c r="E62" i="20"/>
  <c r="F62" i="20" s="1"/>
  <c r="E35" i="20"/>
  <c r="F35" i="20" s="1"/>
  <c r="E41" i="20"/>
  <c r="F41" i="20" s="1"/>
  <c r="E4" i="34"/>
  <c r="F4" i="34" s="1"/>
  <c r="I77" i="20"/>
  <c r="E32" i="20"/>
  <c r="F32" i="20" s="1"/>
  <c r="H64" i="20"/>
  <c r="E59" i="20"/>
  <c r="F59" i="20" s="1"/>
  <c r="E5" i="20"/>
  <c r="F5" i="20" s="1"/>
  <c r="I18" i="20"/>
  <c r="I107" i="20"/>
  <c r="H42" i="20"/>
  <c r="H5" i="34"/>
  <c r="I4" i="20"/>
  <c r="E79" i="20"/>
  <c r="F79" i="20" s="1"/>
  <c r="E109" i="20"/>
  <c r="F109" i="20" s="1"/>
  <c r="E60" i="20"/>
  <c r="F60" i="20" s="1"/>
  <c r="E19" i="20"/>
  <c r="F19" i="20" s="1"/>
  <c r="I22" i="20"/>
  <c r="H72" i="20"/>
  <c r="E87" i="20"/>
  <c r="F87" i="20" s="1"/>
  <c r="E53" i="20"/>
  <c r="F53" i="20" s="1"/>
  <c r="H96" i="20"/>
  <c r="H90" i="20"/>
  <c r="I71" i="20"/>
  <c r="E20" i="20"/>
  <c r="F20" i="20" s="1"/>
  <c r="H109" i="20"/>
  <c r="H44" i="20"/>
  <c r="H7" i="34"/>
  <c r="I80" i="20"/>
  <c r="E108" i="20"/>
  <c r="F108" i="20" s="1"/>
  <c r="H107" i="20"/>
  <c r="E55" i="20"/>
  <c r="F55" i="20" s="1"/>
  <c r="E36" i="20"/>
  <c r="F36" i="20" s="1"/>
  <c r="H86" i="20"/>
  <c r="E86" i="20"/>
  <c r="F86" i="20" s="1"/>
  <c r="H60" i="20"/>
  <c r="H116" i="20"/>
  <c r="H13" i="34"/>
  <c r="I90" i="20"/>
  <c r="I79" i="20"/>
  <c r="I64" i="20"/>
  <c r="I116" i="20"/>
  <c r="I13" i="34"/>
  <c r="H105" i="20"/>
  <c r="E95" i="20"/>
  <c r="F95" i="20" s="1"/>
  <c r="I97" i="20"/>
  <c r="H50" i="20"/>
  <c r="I9" i="20"/>
  <c r="H100" i="20"/>
  <c r="E113" i="20"/>
  <c r="F113" i="20" s="1"/>
  <c r="E10" i="34"/>
  <c r="F10" i="34" s="1"/>
  <c r="I68" i="20"/>
  <c r="H99" i="20"/>
  <c r="H5" i="20"/>
  <c r="H22" i="20"/>
  <c r="I114" i="20"/>
  <c r="I11" i="34"/>
  <c r="I17" i="20"/>
  <c r="H51" i="20"/>
  <c r="I104" i="20"/>
  <c r="I109" i="20"/>
  <c r="H55" i="20"/>
  <c r="E21" i="20"/>
  <c r="F21" i="20" s="1"/>
  <c r="E30" i="20"/>
  <c r="F30" i="20" s="1"/>
  <c r="E17" i="20"/>
  <c r="F17" i="20" s="1"/>
  <c r="E64" i="20"/>
  <c r="F64" i="20" s="1"/>
  <c r="E23" i="20"/>
  <c r="F23" i="20" s="1"/>
  <c r="H97" i="20"/>
  <c r="I78" i="20"/>
  <c r="E24" i="20"/>
  <c r="F24" i="20" s="1"/>
  <c r="H98" i="20"/>
  <c r="H104" i="20"/>
  <c r="I53" i="20"/>
  <c r="E8" i="20"/>
  <c r="F8" i="20" s="1"/>
  <c r="E114" i="20"/>
  <c r="F114" i="20" s="1"/>
  <c r="E11" i="34"/>
  <c r="F11" i="34" s="1"/>
  <c r="E50" i="20"/>
  <c r="F50" i="20" s="1"/>
  <c r="I38" i="20"/>
  <c r="H18" i="20"/>
  <c r="H45" i="20"/>
  <c r="H8" i="34"/>
  <c r="I61" i="20"/>
  <c r="H43" i="20"/>
  <c r="H6" i="34"/>
  <c r="I99" i="20"/>
  <c r="I86" i="20"/>
  <c r="I44" i="20"/>
  <c r="I7" i="34"/>
  <c r="E80" i="20"/>
  <c r="F80" i="20" s="1"/>
  <c r="H85" i="19"/>
  <c r="I85" i="19"/>
  <c r="E85" i="19"/>
  <c r="F85" i="19" s="1"/>
  <c r="R104" i="1" a="1"/>
  <c r="S105" i="1" s="1"/>
  <c r="R95" i="1" a="1"/>
  <c r="S96" i="1" s="1"/>
  <c r="P104" i="1" a="1"/>
  <c r="P104" i="1" s="1"/>
  <c r="Q104" i="1" s="1"/>
  <c r="P59" i="1" a="1"/>
  <c r="Q61" i="1" s="1"/>
  <c r="P50" i="2" a="1"/>
  <c r="P50" i="1" a="1"/>
  <c r="Q52" i="1" s="1"/>
  <c r="P68" i="1" a="1"/>
  <c r="P68" i="1" s="1"/>
  <c r="Q68" i="1" s="1"/>
  <c r="P86" i="1" a="1"/>
  <c r="P86" i="1" s="1"/>
  <c r="Q86" i="1" s="1"/>
  <c r="P95" i="1"/>
  <c r="Q95" i="1" s="1"/>
  <c r="R41" i="1" a="1"/>
  <c r="R41" i="1" s="1"/>
  <c r="S41" i="1" s="1"/>
  <c r="P27" i="1" a="1"/>
  <c r="P27" i="1" s="1"/>
  <c r="Q27" i="1" s="1"/>
  <c r="P77" i="2" a="1"/>
  <c r="P77" i="2" s="1"/>
  <c r="Q77" i="2" s="1"/>
  <c r="R14" i="1" a="1"/>
  <c r="S16" i="1" s="1"/>
  <c r="N120" i="1" a="1"/>
  <c r="N120" i="1" s="1"/>
  <c r="N130" i="1" a="1"/>
  <c r="P14" i="2" a="1"/>
  <c r="Q15" i="2" s="1"/>
  <c r="N135" i="1" a="1"/>
  <c r="N125" i="1" a="1"/>
  <c r="P14" i="1" a="1"/>
  <c r="H77" i="23"/>
  <c r="Q96" i="1"/>
  <c r="R86" i="1" a="1"/>
  <c r="I89" i="20"/>
  <c r="P114" i="2" a="1"/>
  <c r="P114" i="2" s="1"/>
  <c r="H114" i="21"/>
  <c r="R114" i="2" a="1"/>
  <c r="R114" i="2" s="1"/>
  <c r="I114" i="21"/>
  <c r="I110" i="22"/>
  <c r="P86" i="2" a="1"/>
  <c r="P86" i="2" s="1"/>
  <c r="Q86" i="2" s="1"/>
  <c r="H90" i="21"/>
  <c r="R59" i="1" a="1"/>
  <c r="I63" i="20"/>
  <c r="I77" i="23"/>
  <c r="H41" i="23"/>
  <c r="P95" i="2" a="1"/>
  <c r="P95" i="2" s="1"/>
  <c r="Q95" i="2" s="1"/>
  <c r="H99" i="21"/>
  <c r="H110" i="22"/>
  <c r="R14" i="2" a="1"/>
  <c r="I22" i="21"/>
  <c r="R27" i="2" a="1"/>
  <c r="R27" i="2" s="1"/>
  <c r="S27" i="2" s="1"/>
  <c r="I35" i="21"/>
  <c r="P104" i="2" a="1"/>
  <c r="P104" i="2" s="1"/>
  <c r="Q104" i="2" s="1"/>
  <c r="H108" i="21"/>
  <c r="R41" i="2" a="1"/>
  <c r="R41" i="2" s="1"/>
  <c r="S41" i="2" s="1"/>
  <c r="I41" i="21"/>
  <c r="R104" i="2" a="1"/>
  <c r="R104" i="2" s="1"/>
  <c r="S104" i="2" s="1"/>
  <c r="I106" i="21"/>
  <c r="P41" i="1" a="1"/>
  <c r="P41" i="1" s="1"/>
  <c r="Q41" i="1" s="1"/>
  <c r="H41" i="20"/>
  <c r="N120" i="2" a="1"/>
  <c r="N125" i="2" a="1"/>
  <c r="P59" i="2" a="1"/>
  <c r="R68" i="2" a="1"/>
  <c r="R68" i="2" s="1"/>
  <c r="S68" i="2" s="1"/>
  <c r="R4" i="2" a="1"/>
  <c r="R4" i="2" s="1"/>
  <c r="S4" i="2" s="1"/>
  <c r="N130" i="2" a="1"/>
  <c r="N135" i="2" a="1"/>
  <c r="R86" i="2" a="1"/>
  <c r="R86" i="2" s="1"/>
  <c r="S86" i="2" s="1"/>
  <c r="P77" i="1" a="1"/>
  <c r="P77" i="1" s="1"/>
  <c r="Q77" i="1" s="1"/>
  <c r="P27" i="2" a="1"/>
  <c r="P27" i="2" s="1"/>
  <c r="Q27" i="2" s="1"/>
  <c r="R59" i="2" a="1"/>
  <c r="P4" i="2" a="1"/>
  <c r="R95" i="2" a="1"/>
  <c r="R95" i="2" s="1"/>
  <c r="S95" i="2" s="1"/>
  <c r="R50" i="2" a="1"/>
  <c r="R77" i="1" a="1"/>
  <c r="R77" i="1" s="1"/>
  <c r="S77" i="1" s="1"/>
  <c r="P41" i="2" a="1"/>
  <c r="P41" i="2" s="1"/>
  <c r="Q41" i="2" s="1"/>
  <c r="P68" i="2" a="1"/>
  <c r="P68" i="2" s="1"/>
  <c r="Q68" i="2" s="1"/>
  <c r="R4" i="1"/>
  <c r="S4" i="1" s="1"/>
  <c r="P50" i="1"/>
  <c r="Q50" i="1" s="1"/>
  <c r="Q51" i="1"/>
  <c r="S5" i="1"/>
  <c r="S28" i="1"/>
  <c r="R68" i="1"/>
  <c r="S68" i="1" s="1"/>
  <c r="S69" i="1"/>
  <c r="S51" i="1"/>
  <c r="R50" i="1"/>
  <c r="S50" i="1" s="1"/>
  <c r="Q51" i="2"/>
  <c r="P50" i="2"/>
  <c r="Q50" i="2" s="1"/>
  <c r="Y19" i="14" a="1"/>
  <c r="Y19" i="14" s="1"/>
  <c r="Z11" i="14" a="1"/>
  <c r="Z11" i="14" s="1"/>
  <c r="Y17" i="14" a="1"/>
  <c r="Y17" i="14" s="1"/>
  <c r="Z8" i="14" a="1"/>
  <c r="Z8" i="14" s="1"/>
  <c r="Z9" i="14" a="1"/>
  <c r="Z9" i="14" s="1"/>
  <c r="Z13" i="14" a="1"/>
  <c r="Z13" i="14" s="1"/>
  <c r="E108" i="23"/>
  <c r="F108" i="23" s="1"/>
  <c r="I86" i="23"/>
  <c r="E37" i="23"/>
  <c r="F37" i="23" s="1"/>
  <c r="E109" i="23"/>
  <c r="F109" i="23" s="1"/>
  <c r="E95" i="23"/>
  <c r="F95" i="23" s="1"/>
  <c r="I72" i="23"/>
  <c r="E27" i="23"/>
  <c r="F27" i="23" s="1"/>
  <c r="E106" i="23"/>
  <c r="F106" i="23" s="1"/>
  <c r="H61" i="23"/>
  <c r="E7" i="23"/>
  <c r="F7" i="23" s="1"/>
  <c r="I109" i="23"/>
  <c r="H90" i="23"/>
  <c r="Z15" i="14" a="1"/>
  <c r="Z15" i="14" s="1"/>
  <c r="Z14" i="14" a="1"/>
  <c r="Z14" i="14" s="1"/>
  <c r="I39" i="23"/>
  <c r="I106" i="23"/>
  <c r="I34" i="23"/>
  <c r="H106" i="23"/>
  <c r="I89" i="23"/>
  <c r="E64" i="23"/>
  <c r="F64" i="23" s="1"/>
  <c r="H24" i="23"/>
  <c r="E39" i="23"/>
  <c r="F39" i="23" s="1"/>
  <c r="H59" i="23"/>
  <c r="I4" i="23"/>
  <c r="H108" i="23"/>
  <c r="I105" i="23"/>
  <c r="E89" i="23"/>
  <c r="F89" i="23" s="1"/>
  <c r="H19" i="23"/>
  <c r="H105" i="23"/>
  <c r="H62" i="23"/>
  <c r="E23" i="23"/>
  <c r="F23" i="23" s="1"/>
  <c r="H39" i="23"/>
  <c r="E105" i="23"/>
  <c r="F105" i="23" s="1"/>
  <c r="I88" i="23"/>
  <c r="H38" i="23"/>
  <c r="H20" i="23"/>
  <c r="E38" i="23"/>
  <c r="F38" i="23" s="1"/>
  <c r="E70" i="23"/>
  <c r="F70" i="23" s="1"/>
  <c r="E61" i="23"/>
  <c r="F61" i="23" s="1"/>
  <c r="E15" i="23"/>
  <c r="F15" i="23" s="1"/>
  <c r="Z16" i="14" a="1"/>
  <c r="Z16" i="14" s="1"/>
  <c r="Z7" i="14" a="1"/>
  <c r="Z7" i="14" s="1"/>
  <c r="Z6" i="14" a="1"/>
  <c r="Z6" i="14" s="1"/>
  <c r="H109" i="23"/>
  <c r="H97" i="23"/>
  <c r="H16" i="23"/>
  <c r="E97" i="23"/>
  <c r="F97" i="23" s="1"/>
  <c r="E34" i="23"/>
  <c r="F34" i="23" s="1"/>
  <c r="I108" i="23"/>
  <c r="E72" i="23"/>
  <c r="F72" i="23" s="1"/>
  <c r="H15" i="23"/>
  <c r="H96" i="23"/>
  <c r="H23" i="23"/>
  <c r="Z12" i="14" a="1"/>
  <c r="Z12" i="14" s="1"/>
  <c r="Z19" i="14" a="1"/>
  <c r="Z19" i="14" s="1"/>
  <c r="Z18" i="14" a="1"/>
  <c r="Z18" i="14" s="1"/>
  <c r="Z10" i="14" a="1"/>
  <c r="Z10" i="14" s="1"/>
  <c r="M4" i="12"/>
  <c r="A20" i="14"/>
  <c r="A21" i="14"/>
  <c r="A22" i="14" s="1"/>
  <c r="A23" i="14" s="1"/>
  <c r="A24" i="14" s="1"/>
  <c r="A25" i="14" s="1"/>
  <c r="A26" i="14" s="1"/>
  <c r="A27" i="14" s="1"/>
  <c r="A28" i="14" s="1"/>
  <c r="A29" i="14" s="1"/>
  <c r="A30" i="14" s="1"/>
  <c r="A31" i="14" s="1"/>
  <c r="A32" i="14" s="1"/>
  <c r="A33" i="14" s="1"/>
  <c r="A34" i="14" s="1"/>
  <c r="A35" i="14" s="1"/>
  <c r="A36" i="14" s="1"/>
  <c r="A37" i="14" s="1"/>
  <c r="A38" i="14" s="1"/>
  <c r="A39" i="14" s="1"/>
  <c r="A40" i="14" s="1"/>
  <c r="A59" i="14"/>
  <c r="A60" i="14" s="1"/>
  <c r="A61" i="14" s="1"/>
  <c r="A62" i="14" s="1"/>
  <c r="A63" i="14" s="1"/>
  <c r="A64" i="14" s="1"/>
  <c r="A65" i="14" s="1"/>
  <c r="A66" i="14" s="1"/>
  <c r="A67" i="14" s="1"/>
  <c r="A68" i="14" s="1"/>
  <c r="A69" i="14" s="1"/>
  <c r="A70" i="14" s="1"/>
  <c r="A71" i="14" s="1"/>
  <c r="A72" i="14" s="1"/>
  <c r="A73" i="14" s="1"/>
  <c r="A74" i="14" s="1"/>
  <c r="A75" i="14" s="1"/>
  <c r="A76" i="14" s="1"/>
  <c r="A77" i="14" s="1"/>
  <c r="A58" i="14"/>
  <c r="U19" i="4" l="1"/>
  <c r="U20" i="4"/>
  <c r="T18" i="4"/>
  <c r="U18" i="4" s="1"/>
  <c r="S96" i="4"/>
  <c r="S97" i="4"/>
  <c r="R95" i="4"/>
  <c r="S95" i="4" s="1"/>
  <c r="Q6" i="1"/>
  <c r="P4" i="1"/>
  <c r="Q4" i="1" s="1"/>
  <c r="U87" i="4"/>
  <c r="T86" i="4"/>
  <c r="U86" i="4" s="1"/>
  <c r="U61" i="4"/>
  <c r="T59" i="4"/>
  <c r="U59" i="4" s="1"/>
  <c r="U60" i="4"/>
  <c r="T18" i="5"/>
  <c r="U18" i="5" s="1"/>
  <c r="U19" i="5"/>
  <c r="U106" i="4"/>
  <c r="U105" i="4"/>
  <c r="T104" i="4"/>
  <c r="U104" i="4" s="1"/>
  <c r="U96" i="5"/>
  <c r="T95" i="5"/>
  <c r="U95" i="5" s="1"/>
  <c r="R68" i="4"/>
  <c r="S68" i="4" s="1"/>
  <c r="S70" i="4"/>
  <c r="S69" i="4"/>
  <c r="U32" i="4"/>
  <c r="T31" i="4"/>
  <c r="U31" i="4" s="1"/>
  <c r="U33" i="4"/>
  <c r="R18" i="4"/>
  <c r="S18" i="4" s="1"/>
  <c r="S20" i="4"/>
  <c r="S19" i="4"/>
  <c r="N121" i="4"/>
  <c r="O121" i="4" s="1"/>
  <c r="O122" i="4"/>
  <c r="O124" i="4"/>
  <c r="O123" i="4"/>
  <c r="S61" i="4"/>
  <c r="R59" i="4"/>
  <c r="S59" i="4" s="1"/>
  <c r="S60" i="4"/>
  <c r="T68" i="4"/>
  <c r="U68" i="4" s="1"/>
  <c r="U70" i="4"/>
  <c r="U69" i="4"/>
  <c r="T4" i="4"/>
  <c r="U4" i="4" s="1"/>
  <c r="U5" i="4"/>
  <c r="O128" i="4"/>
  <c r="O127" i="4"/>
  <c r="N126" i="4"/>
  <c r="O126" i="4" s="1"/>
  <c r="O129" i="4"/>
  <c r="R104" i="4"/>
  <c r="S104" i="4" s="1"/>
  <c r="S106" i="4"/>
  <c r="S105" i="4"/>
  <c r="T59" i="5"/>
  <c r="U59" i="5" s="1"/>
  <c r="U60" i="5"/>
  <c r="Q87" i="1"/>
  <c r="O139" i="4"/>
  <c r="O138" i="4"/>
  <c r="O137" i="4"/>
  <c r="N136" i="4"/>
  <c r="O136" i="4" s="1"/>
  <c r="R31" i="4"/>
  <c r="S31" i="4" s="1"/>
  <c r="S32" i="4"/>
  <c r="S33" i="4"/>
  <c r="S51" i="4"/>
  <c r="R50" i="4"/>
  <c r="S50" i="4" s="1"/>
  <c r="S87" i="4"/>
  <c r="R86" i="4"/>
  <c r="S86" i="4" s="1"/>
  <c r="R95" i="1"/>
  <c r="S95" i="1" s="1"/>
  <c r="N128" i="5"/>
  <c r="O128" i="5" s="1"/>
  <c r="O130" i="5"/>
  <c r="O129" i="5"/>
  <c r="O126" i="5"/>
  <c r="O125" i="5"/>
  <c r="N124" i="5"/>
  <c r="O124" i="5" s="1"/>
  <c r="N131" i="4"/>
  <c r="O131" i="4" s="1"/>
  <c r="O134" i="4"/>
  <c r="O133" i="4"/>
  <c r="O132" i="4"/>
  <c r="S5" i="4"/>
  <c r="R4" i="4"/>
  <c r="S4" i="4" s="1"/>
  <c r="O134" i="5"/>
  <c r="O133" i="5"/>
  <c r="N132" i="5"/>
  <c r="O132" i="5" s="1"/>
  <c r="O121" i="5"/>
  <c r="N120" i="5"/>
  <c r="O120" i="5" s="1"/>
  <c r="O122" i="5"/>
  <c r="R18" i="5"/>
  <c r="S18" i="5" s="1"/>
  <c r="S19" i="5"/>
  <c r="Q69" i="1"/>
  <c r="Q105" i="1"/>
  <c r="Q28" i="1"/>
  <c r="I8" i="22"/>
  <c r="E8" i="22"/>
  <c r="F8" i="22" s="1"/>
  <c r="E40" i="22"/>
  <c r="F40" i="22" s="1"/>
  <c r="H41" i="22"/>
  <c r="I42" i="22"/>
  <c r="E41" i="22"/>
  <c r="F41" i="22" s="1"/>
  <c r="E20" i="22"/>
  <c r="F20" i="22" s="1"/>
  <c r="I20" i="22"/>
  <c r="H8" i="22"/>
  <c r="H40" i="22"/>
  <c r="I41" i="22"/>
  <c r="I40" i="22"/>
  <c r="I44" i="22"/>
  <c r="E44" i="22"/>
  <c r="F44" i="22" s="1"/>
  <c r="H44" i="22"/>
  <c r="H42" i="22"/>
  <c r="H20" i="22"/>
  <c r="E42" i="22"/>
  <c r="F42" i="22" s="1"/>
  <c r="R104" i="1"/>
  <c r="S104" i="1" s="1"/>
  <c r="S97" i="1"/>
  <c r="P59" i="1"/>
  <c r="Q59" i="1" s="1"/>
  <c r="S5" i="2"/>
  <c r="Q60" i="1"/>
  <c r="Q88" i="1"/>
  <c r="S15" i="1"/>
  <c r="R14" i="1"/>
  <c r="S14" i="1" s="1"/>
  <c r="Q16" i="1"/>
  <c r="P14" i="1"/>
  <c r="Q14" i="1" s="1"/>
  <c r="O127" i="1"/>
  <c r="O126" i="1"/>
  <c r="O137" i="1"/>
  <c r="N135" i="1"/>
  <c r="O135" i="1" s="1"/>
  <c r="N130" i="1"/>
  <c r="O130" i="1" s="1"/>
  <c r="O132" i="1"/>
  <c r="N125" i="1"/>
  <c r="O125" i="1" s="1"/>
  <c r="O136" i="1"/>
  <c r="O131" i="1"/>
  <c r="O128" i="1"/>
  <c r="O123" i="1"/>
  <c r="O122" i="1"/>
  <c r="O121" i="1"/>
  <c r="Q15" i="1"/>
  <c r="P14" i="2"/>
  <c r="Q14" i="2" s="1"/>
  <c r="I70" i="23"/>
  <c r="H7" i="23"/>
  <c r="I38" i="23"/>
  <c r="R86" i="1"/>
  <c r="S86" i="1" s="1"/>
  <c r="S88" i="1"/>
  <c r="S87" i="1"/>
  <c r="I18" i="23"/>
  <c r="H89" i="23"/>
  <c r="I64" i="23"/>
  <c r="H8" i="23"/>
  <c r="I97" i="23"/>
  <c r="H70" i="23"/>
  <c r="R14" i="2"/>
  <c r="S14" i="2" s="1"/>
  <c r="S15" i="2"/>
  <c r="S61" i="1"/>
  <c r="S60" i="1"/>
  <c r="R59" i="1"/>
  <c r="S59" i="1" s="1"/>
  <c r="S60" i="2"/>
  <c r="R59" i="2"/>
  <c r="S59" i="2" s="1"/>
  <c r="O136" i="2"/>
  <c r="N135" i="2"/>
  <c r="O135" i="2" s="1"/>
  <c r="R50" i="2"/>
  <c r="S50" i="2" s="1"/>
  <c r="S51" i="2"/>
  <c r="O131" i="2"/>
  <c r="N130" i="2"/>
  <c r="O130" i="2" s="1"/>
  <c r="P59" i="2"/>
  <c r="Q59" i="2" s="1"/>
  <c r="Q60" i="2"/>
  <c r="O126" i="2"/>
  <c r="O127" i="2"/>
  <c r="N125" i="2"/>
  <c r="O125" i="2" s="1"/>
  <c r="N120" i="2"/>
  <c r="O122" i="2"/>
  <c r="O121" i="2"/>
  <c r="P4" i="2"/>
  <c r="Q4" i="2" s="1"/>
  <c r="Q5" i="2"/>
  <c r="O120" i="1"/>
  <c r="R113" i="1" s="1" a="1"/>
  <c r="P113" i="1" a="1"/>
  <c r="O5" i="12" a="1"/>
  <c r="O5" i="12" s="1"/>
  <c r="I5" i="24" s="1"/>
  <c r="O25" i="12" a="1"/>
  <c r="O25" i="12" s="1"/>
  <c r="I25" i="24" s="1"/>
  <c r="O43" i="12" a="1"/>
  <c r="O43" i="12" s="1"/>
  <c r="I43" i="24" s="1"/>
  <c r="O64" i="12" a="1"/>
  <c r="O64" i="12" s="1"/>
  <c r="I64" i="24" s="1"/>
  <c r="O94" i="12" a="1"/>
  <c r="O94" i="12" s="1"/>
  <c r="I94" i="24" s="1"/>
  <c r="O10" i="12" a="1"/>
  <c r="O10" i="12" s="1"/>
  <c r="I10" i="24" s="1"/>
  <c r="O50" i="12" a="1"/>
  <c r="O50" i="12" s="1"/>
  <c r="I50" i="24" s="1"/>
  <c r="O19" i="12" a="1"/>
  <c r="O19" i="12" s="1"/>
  <c r="I19" i="24" s="1"/>
  <c r="O87" i="12" a="1"/>
  <c r="O87" i="12" s="1"/>
  <c r="I87" i="24" s="1"/>
  <c r="O44" i="12" a="1"/>
  <c r="O44" i="12" s="1"/>
  <c r="I44" i="24" s="1"/>
  <c r="O101" i="12" a="1"/>
  <c r="O101" i="12" s="1"/>
  <c r="I101" i="24" s="1"/>
  <c r="O60" i="12" a="1"/>
  <c r="O60" i="12" s="1"/>
  <c r="I60" i="24" s="1"/>
  <c r="O26" i="12" a="1"/>
  <c r="O26" i="12" s="1"/>
  <c r="I26" i="24" s="1"/>
  <c r="O95" i="12" a="1"/>
  <c r="O95" i="12" s="1"/>
  <c r="I95" i="24" s="1"/>
  <c r="O99" i="12" a="1"/>
  <c r="O99" i="12" s="1"/>
  <c r="I99" i="24" s="1"/>
  <c r="O46" i="12" a="1"/>
  <c r="O46" i="12" s="1"/>
  <c r="I46" i="24" s="1"/>
  <c r="O76" i="12" a="1"/>
  <c r="O76" i="12" s="1"/>
  <c r="I76" i="24" s="1"/>
  <c r="O38" i="12" a="1"/>
  <c r="O38" i="12" s="1"/>
  <c r="I38" i="24" s="1"/>
  <c r="O6" i="12" a="1"/>
  <c r="O6" i="12" s="1"/>
  <c r="I6" i="24" s="1"/>
  <c r="O65" i="12" a="1"/>
  <c r="O65" i="12" s="1"/>
  <c r="I65" i="24" s="1"/>
  <c r="O31" i="12" a="1"/>
  <c r="O31" i="12" s="1"/>
  <c r="I31" i="24" s="1"/>
  <c r="O33" i="12" a="1"/>
  <c r="O33" i="12" s="1"/>
  <c r="I33" i="24" s="1"/>
  <c r="N96" i="12" a="1"/>
  <c r="N96" i="12" s="1"/>
  <c r="H96" i="24" s="1"/>
  <c r="N13" i="12" a="1"/>
  <c r="N13" i="12" s="1"/>
  <c r="H13" i="24" s="1"/>
  <c r="L32" i="12" a="1"/>
  <c r="L32" i="12" s="1"/>
  <c r="E32" i="24" s="1"/>
  <c r="F32" i="24" s="1"/>
  <c r="L44" i="12" a="1"/>
  <c r="L44" i="12" s="1"/>
  <c r="E44" i="24" s="1"/>
  <c r="F44" i="24" s="1"/>
  <c r="L60" i="12" a="1"/>
  <c r="L60" i="12" s="1"/>
  <c r="E60" i="24" s="1"/>
  <c r="F60" i="24" s="1"/>
  <c r="L77" i="12" a="1"/>
  <c r="L77" i="12" s="1"/>
  <c r="E77" i="24" s="1"/>
  <c r="F77" i="24" s="1"/>
  <c r="N96" i="13" a="1"/>
  <c r="N96" i="13" s="1"/>
  <c r="H96" i="30" s="1"/>
  <c r="O105" i="13" a="1"/>
  <c r="O105" i="13" s="1"/>
  <c r="I105" i="30" s="1"/>
  <c r="O53" i="13" a="1"/>
  <c r="O53" i="13" s="1"/>
  <c r="I53" i="30" s="1"/>
  <c r="O15" i="13" a="1"/>
  <c r="O15" i="13" s="1"/>
  <c r="I15" i="30" s="1"/>
  <c r="O88" i="12" a="1"/>
  <c r="O88" i="12" s="1"/>
  <c r="I88" i="24" s="1"/>
  <c r="O107" i="12" a="1"/>
  <c r="O107" i="12" s="1"/>
  <c r="I107" i="24" s="1"/>
  <c r="O15" i="12" a="1"/>
  <c r="O15" i="12" s="1"/>
  <c r="I15" i="24" s="1"/>
  <c r="O24" i="12" a="1"/>
  <c r="O24" i="12" s="1"/>
  <c r="I24" i="24" s="1"/>
  <c r="L87" i="12" a="1"/>
  <c r="L87" i="12" s="1"/>
  <c r="E87" i="24" s="1"/>
  <c r="F87" i="24" s="1"/>
  <c r="L105" i="12" a="1"/>
  <c r="L105" i="12" s="1"/>
  <c r="E105" i="24" s="1"/>
  <c r="F105" i="24" s="1"/>
  <c r="L15" i="12" a="1"/>
  <c r="L15" i="12" s="1"/>
  <c r="E15" i="24" s="1"/>
  <c r="F15" i="24" s="1"/>
  <c r="L28" i="12" a="1"/>
  <c r="L28" i="12" s="1"/>
  <c r="E28" i="24" s="1"/>
  <c r="F28" i="24" s="1"/>
  <c r="N38" i="13" a="1"/>
  <c r="N38" i="13" s="1"/>
  <c r="H38" i="30" s="1"/>
  <c r="N80" i="13" a="1"/>
  <c r="N80" i="13" s="1"/>
  <c r="H80" i="30" s="1"/>
  <c r="O88" i="13" a="1"/>
  <c r="O88" i="13" s="1"/>
  <c r="I88" i="30" s="1"/>
  <c r="O35" i="13" a="1"/>
  <c r="O35" i="13" s="1"/>
  <c r="I35" i="30" s="1"/>
  <c r="N54" i="13" a="1"/>
  <c r="N54" i="13" s="1"/>
  <c r="H54" i="30" s="1"/>
  <c r="O19" i="13" a="1"/>
  <c r="O19" i="13" s="1"/>
  <c r="I19" i="30" s="1"/>
  <c r="N71" i="12" a="1"/>
  <c r="N71" i="12" s="1"/>
  <c r="H71" i="24" s="1"/>
  <c r="L100" i="12" a="1"/>
  <c r="L100" i="12" s="1"/>
  <c r="E100" i="24" s="1"/>
  <c r="F100" i="24" s="1"/>
  <c r="L13" i="12" a="1"/>
  <c r="L13" i="12" s="1"/>
  <c r="E13" i="24" s="1"/>
  <c r="F13" i="24" s="1"/>
  <c r="L26" i="12" a="1"/>
  <c r="L26" i="12" s="1"/>
  <c r="E26" i="24" s="1"/>
  <c r="F26" i="24" s="1"/>
  <c r="L38" i="12" a="1"/>
  <c r="L38" i="12" s="1"/>
  <c r="E38" i="24" s="1"/>
  <c r="F38" i="24" s="1"/>
  <c r="L52" i="12" a="1"/>
  <c r="L52" i="12" s="1"/>
  <c r="E52" i="24" s="1"/>
  <c r="F52" i="24" s="1"/>
  <c r="O41" i="13" a="1"/>
  <c r="O41" i="13" s="1"/>
  <c r="I41" i="30" s="1"/>
  <c r="N85" i="13" a="1"/>
  <c r="N85" i="13" s="1"/>
  <c r="H85" i="30" s="1"/>
  <c r="O90" i="13" a="1"/>
  <c r="O90" i="13" s="1"/>
  <c r="I90" i="30" s="1"/>
  <c r="N40" i="13" a="1"/>
  <c r="N40" i="13" s="1"/>
  <c r="H40" i="30" s="1"/>
  <c r="N14" i="13" a="1"/>
  <c r="N14" i="13" s="1"/>
  <c r="H14" i="30" s="1"/>
  <c r="O77" i="12" a="1"/>
  <c r="O77" i="12" s="1"/>
  <c r="I77" i="24" s="1"/>
  <c r="O90" i="12" a="1"/>
  <c r="O90" i="12" s="1"/>
  <c r="I90" i="24" s="1"/>
  <c r="O4" i="12" a="1"/>
  <c r="O4" i="12" s="1"/>
  <c r="I4" i="24" s="1"/>
  <c r="N27" i="12" a="1"/>
  <c r="N27" i="12" s="1"/>
  <c r="H27" i="24" s="1"/>
  <c r="L79" i="12" a="1"/>
  <c r="L79" i="12" s="1"/>
  <c r="E79" i="24" s="1"/>
  <c r="F79" i="24" s="1"/>
  <c r="L96" i="12" a="1"/>
  <c r="L96" i="12" s="1"/>
  <c r="E96" i="24" s="1"/>
  <c r="F96" i="24" s="1"/>
  <c r="L8" i="12" a="1"/>
  <c r="L8" i="12" s="1"/>
  <c r="E8" i="24" s="1"/>
  <c r="F8" i="24" s="1"/>
  <c r="N22" i="13" a="1"/>
  <c r="N22" i="13" s="1"/>
  <c r="H22" i="30" s="1"/>
  <c r="N65" i="13" a="1"/>
  <c r="N65" i="13" s="1"/>
  <c r="H65" i="30" s="1"/>
  <c r="O76" i="13" a="1"/>
  <c r="O76" i="13" s="1"/>
  <c r="I76" i="30" s="1"/>
  <c r="O7" i="13" a="1"/>
  <c r="O7" i="13" s="1"/>
  <c r="I7" i="30" s="1"/>
  <c r="N50" i="13" a="1"/>
  <c r="N50" i="13" s="1"/>
  <c r="H50" i="30" s="1"/>
  <c r="N46" i="13" a="1"/>
  <c r="N46" i="13" s="1"/>
  <c r="H46" i="30" s="1"/>
  <c r="Z33" i="14" a="1"/>
  <c r="Z33" i="14" s="1"/>
  <c r="O28" i="12" a="1"/>
  <c r="O28" i="12" s="1"/>
  <c r="I28" i="24" s="1"/>
  <c r="N51" i="12" a="1"/>
  <c r="N51" i="12" s="1"/>
  <c r="H51" i="24" s="1"/>
  <c r="L76" i="12" a="1"/>
  <c r="L76" i="12" s="1"/>
  <c r="E76" i="24" s="1"/>
  <c r="F76" i="24" s="1"/>
  <c r="L94" i="12" a="1"/>
  <c r="L94" i="12" s="1"/>
  <c r="E94" i="24" s="1"/>
  <c r="F94" i="24" s="1"/>
  <c r="L6" i="12" a="1"/>
  <c r="L6" i="12" s="1"/>
  <c r="E6" i="24" s="1"/>
  <c r="F6" i="24" s="1"/>
  <c r="L19" i="12" a="1"/>
  <c r="L19" i="12" s="1"/>
  <c r="E19" i="24" s="1"/>
  <c r="F19" i="24" s="1"/>
  <c r="L33" i="12" a="1"/>
  <c r="L33" i="12" s="1"/>
  <c r="E33" i="24" s="1"/>
  <c r="F33" i="24" s="1"/>
  <c r="O71" i="13" a="1"/>
  <c r="O71" i="13" s="1"/>
  <c r="I71" i="30" s="1"/>
  <c r="N69" i="13" a="1"/>
  <c r="N69" i="13" s="1"/>
  <c r="H69" i="30" s="1"/>
  <c r="O79" i="13" a="1"/>
  <c r="O79" i="13" s="1"/>
  <c r="I79" i="30" s="1"/>
  <c r="O9" i="13" a="1"/>
  <c r="O9" i="13" s="1"/>
  <c r="I9" i="30" s="1"/>
  <c r="O40" i="12" a="1"/>
  <c r="O40" i="12" s="1"/>
  <c r="I40" i="24" s="1"/>
  <c r="O53" i="12" a="1"/>
  <c r="O53" i="12" s="1"/>
  <c r="I53" i="24" s="1"/>
  <c r="O63" i="12" a="1"/>
  <c r="O63" i="12" s="1"/>
  <c r="I63" i="24" s="1"/>
  <c r="N89" i="12" a="1"/>
  <c r="N89" i="12" s="1"/>
  <c r="H89" i="24" s="1"/>
  <c r="N7" i="12" a="1"/>
  <c r="N7" i="12" s="1"/>
  <c r="H7" i="24" s="1"/>
  <c r="L27" i="12" a="1"/>
  <c r="L27" i="12" s="1"/>
  <c r="E27" i="24" s="1"/>
  <c r="F27" i="24" s="1"/>
  <c r="L40" i="12" a="1"/>
  <c r="L40" i="12" s="1"/>
  <c r="E40" i="24" s="1"/>
  <c r="F40" i="24" s="1"/>
  <c r="L53" i="12" a="1"/>
  <c r="L53" i="12" s="1"/>
  <c r="E53" i="24" s="1"/>
  <c r="F53" i="24" s="1"/>
  <c r="L69" i="12" a="1"/>
  <c r="L69" i="12" s="1"/>
  <c r="E69" i="24" s="1"/>
  <c r="F69" i="24" s="1"/>
  <c r="N107" i="13" a="1"/>
  <c r="N107" i="13" s="1"/>
  <c r="H107" i="30" s="1"/>
  <c r="N52" i="13" a="1"/>
  <c r="N52" i="13" s="1"/>
  <c r="H52" i="30" s="1"/>
  <c r="O62" i="13" a="1"/>
  <c r="O62" i="13" s="1"/>
  <c r="I62" i="30" s="1"/>
  <c r="N44" i="13" a="1"/>
  <c r="N44" i="13" s="1"/>
  <c r="H44" i="30" s="1"/>
  <c r="N29" i="13" a="1"/>
  <c r="N29" i="13" s="1"/>
  <c r="H29" i="30" s="1"/>
  <c r="O8" i="12" a="1"/>
  <c r="O8" i="12" s="1"/>
  <c r="I8" i="24" s="1"/>
  <c r="N32" i="12" a="1"/>
  <c r="N32" i="12" s="1"/>
  <c r="H32" i="24" s="1"/>
  <c r="L51" i="12" a="1"/>
  <c r="L51" i="12" s="1"/>
  <c r="E51" i="24" s="1"/>
  <c r="F51" i="24" s="1"/>
  <c r="L65" i="12" a="1"/>
  <c r="L65" i="12" s="1"/>
  <c r="E65" i="24" s="1"/>
  <c r="F65" i="24" s="1"/>
  <c r="L86" i="12" a="1"/>
  <c r="L86" i="12" s="1"/>
  <c r="E86" i="24" s="1"/>
  <c r="F86" i="24" s="1"/>
  <c r="L101" i="12" a="1"/>
  <c r="L101" i="12" s="1"/>
  <c r="E101" i="24" s="1"/>
  <c r="F101" i="24" s="1"/>
  <c r="L14" i="12" a="1"/>
  <c r="L14" i="12" s="1"/>
  <c r="E14" i="24" s="1"/>
  <c r="F14" i="24" s="1"/>
  <c r="N24" i="13" a="1"/>
  <c r="N24" i="13" s="1"/>
  <c r="H24" i="30" s="1"/>
  <c r="N59" i="13" a="1"/>
  <c r="N59" i="13" s="1"/>
  <c r="H59" i="30" s="1"/>
  <c r="O64" i="13" a="1"/>
  <c r="O64" i="13" s="1"/>
  <c r="I64" i="30" s="1"/>
  <c r="O22" i="12" a="1"/>
  <c r="O22" i="12" s="1"/>
  <c r="I22" i="24" s="1"/>
  <c r="O34" i="12" a="1"/>
  <c r="O34" i="12" s="1"/>
  <c r="I34" i="24" s="1"/>
  <c r="L95" i="12" a="1"/>
  <c r="L95" i="12" s="1"/>
  <c r="E95" i="24" s="1"/>
  <c r="F95" i="24" s="1"/>
  <c r="L7" i="12" a="1"/>
  <c r="L7" i="12" s="1"/>
  <c r="E7" i="24" s="1"/>
  <c r="F7" i="24" s="1"/>
  <c r="L22" i="12" a="1"/>
  <c r="L22" i="12" s="1"/>
  <c r="E22" i="24" s="1"/>
  <c r="F22" i="24" s="1"/>
  <c r="L34" i="12" a="1"/>
  <c r="L34" i="12" s="1"/>
  <c r="E34" i="24" s="1"/>
  <c r="F34" i="24" s="1"/>
  <c r="L46" i="12" a="1"/>
  <c r="L46" i="12" s="1"/>
  <c r="E46" i="24" s="1"/>
  <c r="F46" i="24" s="1"/>
  <c r="N31" i="13" a="1"/>
  <c r="N31" i="13" s="1"/>
  <c r="H31" i="30" s="1"/>
  <c r="N94" i="13" a="1"/>
  <c r="N94" i="13" s="1"/>
  <c r="H94" i="30" s="1"/>
  <c r="O100" i="13" a="1"/>
  <c r="O100" i="13" s="1"/>
  <c r="I100" i="30" s="1"/>
  <c r="O51" i="13" a="1"/>
  <c r="O51" i="13" s="1"/>
  <c r="I51" i="30" s="1"/>
  <c r="O27" i="13" a="1"/>
  <c r="O27" i="13" s="1"/>
  <c r="I27" i="30" s="1"/>
  <c r="N10" i="13" a="1"/>
  <c r="N10" i="13" s="1"/>
  <c r="H10" i="30" s="1"/>
  <c r="Z37" i="14" a="1"/>
  <c r="Z37" i="14" s="1"/>
  <c r="O16" i="12" a="1"/>
  <c r="O16" i="12" s="1"/>
  <c r="I16" i="24" s="1"/>
  <c r="O29" i="12" a="1"/>
  <c r="O29" i="12" s="1"/>
  <c r="I29" i="24" s="1"/>
  <c r="O37" i="12" a="1"/>
  <c r="O37" i="12" s="1"/>
  <c r="I37" i="24" s="1"/>
  <c r="N62" i="12" a="1"/>
  <c r="N62" i="12" s="1"/>
  <c r="H62" i="24" s="1"/>
  <c r="L62" i="12" a="1"/>
  <c r="L62" i="12" s="1"/>
  <c r="E62" i="24" s="1"/>
  <c r="F62" i="24" s="1"/>
  <c r="L80" i="12" a="1"/>
  <c r="L80" i="12" s="1"/>
  <c r="E80" i="24" s="1"/>
  <c r="F80" i="24" s="1"/>
  <c r="L98" i="12" a="1"/>
  <c r="L98" i="12" s="1"/>
  <c r="E98" i="24" s="1"/>
  <c r="F98" i="24" s="1"/>
  <c r="L9" i="12" a="1"/>
  <c r="L9" i="12" s="1"/>
  <c r="E9" i="24" s="1"/>
  <c r="F9" i="24" s="1"/>
  <c r="L24" i="12" a="1"/>
  <c r="L24" i="12" s="1"/>
  <c r="E24" i="24" s="1"/>
  <c r="F24" i="24" s="1"/>
  <c r="N28" i="13" a="1"/>
  <c r="N28" i="13" s="1"/>
  <c r="H28" i="30" s="1"/>
  <c r="N77" i="13" a="1"/>
  <c r="N77" i="13" s="1"/>
  <c r="H77" i="30" s="1"/>
  <c r="O86" i="13" a="1"/>
  <c r="O86" i="13" s="1"/>
  <c r="I86" i="30" s="1"/>
  <c r="O33" i="13" a="1"/>
  <c r="O33" i="13" s="1"/>
  <c r="I33" i="30" s="1"/>
  <c r="N34" i="13" a="1"/>
  <c r="N34" i="13" s="1"/>
  <c r="H34" i="30" s="1"/>
  <c r="O80" i="12" a="1"/>
  <c r="O80" i="12" s="1"/>
  <c r="I80" i="24" s="1"/>
  <c r="N79" i="12" a="1"/>
  <c r="N79" i="12" s="1"/>
  <c r="H79" i="24" s="1"/>
  <c r="L82" i="12" a="1"/>
  <c r="L82" i="12" s="1"/>
  <c r="E82" i="24" s="1"/>
  <c r="F82" i="24" s="1"/>
  <c r="L99" i="12" a="1"/>
  <c r="L99" i="12" s="1"/>
  <c r="E99" i="24" s="1"/>
  <c r="F99" i="24" s="1"/>
  <c r="L10" i="12" a="1"/>
  <c r="L10" i="12" s="1"/>
  <c r="E10" i="24" s="1"/>
  <c r="F10" i="24" s="1"/>
  <c r="L25" i="12" a="1"/>
  <c r="L25" i="12" s="1"/>
  <c r="E25" i="24" s="1"/>
  <c r="F25" i="24" s="1"/>
  <c r="L37" i="12" a="1"/>
  <c r="L37" i="12" s="1"/>
  <c r="E37" i="24" s="1"/>
  <c r="F37" i="24" s="1"/>
  <c r="O107" i="13" a="1"/>
  <c r="O107" i="13" s="1"/>
  <c r="I107" i="30" s="1"/>
  <c r="N87" i="13" a="1"/>
  <c r="N87" i="13" s="1"/>
  <c r="H87" i="30" s="1"/>
  <c r="O95" i="13" a="1"/>
  <c r="O95" i="13" s="1"/>
  <c r="I95" i="30" s="1"/>
  <c r="O43" i="13" a="1"/>
  <c r="O43" i="13" s="1"/>
  <c r="I43" i="30" s="1"/>
  <c r="O25" i="13" a="1"/>
  <c r="O25" i="13" s="1"/>
  <c r="I25" i="30" s="1"/>
  <c r="O79" i="12" a="1"/>
  <c r="O79" i="12" s="1"/>
  <c r="I79" i="24" s="1"/>
  <c r="N64" i="13" a="1"/>
  <c r="N64" i="13" s="1"/>
  <c r="H64" i="30" s="1"/>
  <c r="N28" i="12" a="1"/>
  <c r="N28" i="12" s="1"/>
  <c r="H28" i="24" s="1"/>
  <c r="N17" i="13" a="1"/>
  <c r="N17" i="13" s="1"/>
  <c r="H17" i="30" s="1"/>
  <c r="N105" i="13" a="1"/>
  <c r="N105" i="13" s="1"/>
  <c r="H105" i="30" s="1"/>
  <c r="N53" i="12" a="1"/>
  <c r="N53" i="12" s="1"/>
  <c r="H53" i="24" s="1"/>
  <c r="O38" i="13" a="1"/>
  <c r="O38" i="13" s="1"/>
  <c r="I38" i="30" s="1"/>
  <c r="N54" i="12" a="1"/>
  <c r="N54" i="12" s="1"/>
  <c r="H54" i="24" s="1"/>
  <c r="N51" i="13" a="1"/>
  <c r="N51" i="13" s="1"/>
  <c r="H51" i="30" s="1"/>
  <c r="E13" i="22"/>
  <c r="F13" i="22" s="1"/>
  <c r="N19" i="12" a="1"/>
  <c r="N19" i="12" s="1"/>
  <c r="H19" i="24" s="1"/>
  <c r="O4" i="13" a="1"/>
  <c r="O4" i="13" s="1"/>
  <c r="I4" i="30" s="1"/>
  <c r="N52" i="12" a="1"/>
  <c r="N52" i="12" s="1"/>
  <c r="H52" i="24" s="1"/>
  <c r="N41" i="13" a="1"/>
  <c r="N41" i="13" s="1"/>
  <c r="H41" i="30" s="1"/>
  <c r="N5" i="12" a="1"/>
  <c r="N5" i="12" s="1"/>
  <c r="H5" i="24" s="1"/>
  <c r="O85" i="12" a="1"/>
  <c r="O85" i="12" s="1"/>
  <c r="I85" i="24" s="1"/>
  <c r="N58" i="13" a="1"/>
  <c r="N58" i="13" s="1"/>
  <c r="H58" i="30" s="1"/>
  <c r="N22" i="12" a="1"/>
  <c r="N22" i="12" s="1"/>
  <c r="H22" i="24" s="1"/>
  <c r="N7" i="13" a="1"/>
  <c r="N7" i="13" s="1"/>
  <c r="H7" i="30" s="1"/>
  <c r="H22" i="22"/>
  <c r="N43" i="12" a="1"/>
  <c r="N43" i="12" s="1"/>
  <c r="H43" i="24" s="1"/>
  <c r="O32" i="13" a="1"/>
  <c r="O32" i="13" s="1"/>
  <c r="I32" i="30" s="1"/>
  <c r="N88" i="12" a="1"/>
  <c r="N88" i="12" s="1"/>
  <c r="H88" i="24" s="1"/>
  <c r="O65" i="13" a="1"/>
  <c r="O65" i="13" s="1"/>
  <c r="I65" i="30" s="1"/>
  <c r="N29" i="12" a="1"/>
  <c r="N29" i="12" s="1"/>
  <c r="H29" i="24" s="1"/>
  <c r="O10" i="13" a="1"/>
  <c r="O10" i="13" s="1"/>
  <c r="I10" i="30" s="1"/>
  <c r="N90" i="13" a="1"/>
  <c r="N90" i="13" s="1"/>
  <c r="H90" i="30" s="1"/>
  <c r="N26" i="12" a="1"/>
  <c r="N26" i="12" s="1"/>
  <c r="H26" i="24" s="1"/>
  <c r="N15" i="13" a="1"/>
  <c r="N15" i="13" s="1"/>
  <c r="H15" i="30" s="1"/>
  <c r="O71" i="12" a="1"/>
  <c r="O71" i="12" s="1"/>
  <c r="I71" i="24" s="1"/>
  <c r="N60" i="13" a="1"/>
  <c r="N60" i="13" s="1"/>
  <c r="H60" i="30" s="1"/>
  <c r="N24" i="12" a="1"/>
  <c r="N24" i="12" s="1"/>
  <c r="H24" i="24" s="1"/>
  <c r="O13" i="13" a="1"/>
  <c r="O13" i="13" s="1"/>
  <c r="I13" i="30" s="1"/>
  <c r="O101" i="13" a="1"/>
  <c r="O101" i="13" s="1"/>
  <c r="I101" i="30" s="1"/>
  <c r="N49" i="12" a="1"/>
  <c r="N49" i="12" s="1"/>
  <c r="H49" i="24" s="1"/>
  <c r="O34" i="13" a="1"/>
  <c r="O34" i="13" s="1"/>
  <c r="I34" i="30" s="1"/>
  <c r="N50" i="12" a="1"/>
  <c r="N50" i="12" s="1"/>
  <c r="H50" i="24" s="1"/>
  <c r="N43" i="13" a="1"/>
  <c r="N43" i="13" s="1"/>
  <c r="H43" i="30" s="1"/>
  <c r="I36" i="22"/>
  <c r="H14" i="22"/>
  <c r="I38" i="22"/>
  <c r="O82" i="12" a="1"/>
  <c r="O82" i="12" s="1"/>
  <c r="I82" i="24" s="1"/>
  <c r="O98" i="12" a="1"/>
  <c r="O98" i="12" s="1"/>
  <c r="I98" i="24" s="1"/>
  <c r="O9" i="12" a="1"/>
  <c r="O9" i="12" s="1"/>
  <c r="I9" i="24" s="1"/>
  <c r="O18" i="12" a="1"/>
  <c r="O18" i="12" s="1"/>
  <c r="I18" i="24" s="1"/>
  <c r="N41" i="12" a="1"/>
  <c r="N41" i="12" s="1"/>
  <c r="H41" i="24" s="1"/>
  <c r="L41" i="12" a="1"/>
  <c r="L41" i="12" s="1"/>
  <c r="E41" i="24" s="1"/>
  <c r="F41" i="24" s="1"/>
  <c r="L54" i="12" a="1"/>
  <c r="L54" i="12" s="1"/>
  <c r="E54" i="24" s="1"/>
  <c r="F54" i="24" s="1"/>
  <c r="L89" i="12" a="1"/>
  <c r="L89" i="12" s="1"/>
  <c r="E89" i="24" s="1"/>
  <c r="F89" i="24" s="1"/>
  <c r="L4" i="12" a="1"/>
  <c r="L4" i="12" s="1"/>
  <c r="E4" i="24" s="1"/>
  <c r="F4" i="24" s="1"/>
  <c r="N18" i="13" a="1"/>
  <c r="N18" i="13" s="1"/>
  <c r="H18" i="30" s="1"/>
  <c r="N63" i="13" a="1"/>
  <c r="N63" i="13" s="1"/>
  <c r="H63" i="30" s="1"/>
  <c r="N36" i="13" a="1"/>
  <c r="N36" i="13" s="1"/>
  <c r="H36" i="30" s="1"/>
  <c r="O52" i="12" a="1"/>
  <c r="O52" i="12" s="1"/>
  <c r="I52" i="24" s="1"/>
  <c r="N58" i="12" a="1"/>
  <c r="N58" i="12" s="1"/>
  <c r="H58" i="24" s="1"/>
  <c r="L58" i="12" a="1"/>
  <c r="L58" i="12" s="1"/>
  <c r="E58" i="24" s="1"/>
  <c r="F58" i="24" s="1"/>
  <c r="L71" i="12" a="1"/>
  <c r="L71" i="12" s="1"/>
  <c r="E71" i="24" s="1"/>
  <c r="F71" i="24" s="1"/>
  <c r="L90" i="12" a="1"/>
  <c r="L90" i="12" s="1"/>
  <c r="E90" i="24" s="1"/>
  <c r="F90" i="24" s="1"/>
  <c r="L5" i="12" a="1"/>
  <c r="L5" i="12" s="1"/>
  <c r="E5" i="24" s="1"/>
  <c r="F5" i="24" s="1"/>
  <c r="L18" i="12" a="1"/>
  <c r="L18" i="12" s="1"/>
  <c r="E18" i="24" s="1"/>
  <c r="F18" i="24" s="1"/>
  <c r="N26" i="13" a="1"/>
  <c r="N26" i="13" s="1"/>
  <c r="H26" i="30" s="1"/>
  <c r="N71" i="13" a="1"/>
  <c r="N71" i="13" s="1"/>
  <c r="H71" i="30" s="1"/>
  <c r="O82" i="13" a="1"/>
  <c r="O82" i="13" s="1"/>
  <c r="I82" i="30" s="1"/>
  <c r="O31" i="13" a="1"/>
  <c r="O31" i="13" s="1"/>
  <c r="I31" i="30" s="1"/>
  <c r="O23" i="13" a="1"/>
  <c r="O23" i="13" s="1"/>
  <c r="I23" i="30" s="1"/>
  <c r="Z27" i="14" a="1"/>
  <c r="Z27" i="14" s="1"/>
  <c r="Z29" i="14" a="1"/>
  <c r="Z29" i="14" s="1"/>
  <c r="N15" i="12" a="1"/>
  <c r="N15" i="12" s="1"/>
  <c r="H15" i="24" s="1"/>
  <c r="N107" i="12" a="1"/>
  <c r="N107" i="12" s="1"/>
  <c r="H107" i="24" s="1"/>
  <c r="N100" i="13" a="1"/>
  <c r="N100" i="13" s="1"/>
  <c r="H100" i="30" s="1"/>
  <c r="N44" i="12" a="1"/>
  <c r="N44" i="12" s="1"/>
  <c r="H44" i="24" s="1"/>
  <c r="N37" i="13" a="1"/>
  <c r="N37" i="13" s="1"/>
  <c r="H37" i="30" s="1"/>
  <c r="N77" i="12" a="1"/>
  <c r="N77" i="12" s="1"/>
  <c r="H77" i="24" s="1"/>
  <c r="O54" i="13" a="1"/>
  <c r="O54" i="13" s="1"/>
  <c r="I54" i="30" s="1"/>
  <c r="N82" i="12" a="1"/>
  <c r="N82" i="12" s="1"/>
  <c r="H82" i="24" s="1"/>
  <c r="N79" i="13" a="1"/>
  <c r="N79" i="13" s="1"/>
  <c r="H79" i="30" s="1"/>
  <c r="H36" i="22"/>
  <c r="E14" i="22"/>
  <c r="F14" i="22" s="1"/>
  <c r="N35" i="12" a="1"/>
  <c r="N35" i="12" s="1"/>
  <c r="H35" i="24" s="1"/>
  <c r="O28" i="13" a="1"/>
  <c r="O28" i="13" s="1"/>
  <c r="I28" i="30" s="1"/>
  <c r="N80" i="12" a="1"/>
  <c r="N80" i="12" s="1"/>
  <c r="H80" i="24" s="1"/>
  <c r="N25" i="12" a="1"/>
  <c r="N25" i="12" s="1"/>
  <c r="H25" i="24" s="1"/>
  <c r="O6" i="13" a="1"/>
  <c r="O6" i="13" s="1"/>
  <c r="I6" i="30" s="1"/>
  <c r="N86" i="13" a="1"/>
  <c r="N86" i="13" s="1"/>
  <c r="H86" i="30" s="1"/>
  <c r="N27" i="13" a="1"/>
  <c r="N27" i="13" s="1"/>
  <c r="H27" i="30" s="1"/>
  <c r="O52" i="13" a="1"/>
  <c r="O52" i="13" s="1"/>
  <c r="I52" i="30" s="1"/>
  <c r="N16" i="12" a="1"/>
  <c r="N16" i="12" s="1"/>
  <c r="H16" i="24" s="1"/>
  <c r="N9" i="13" a="1"/>
  <c r="N9" i="13" s="1"/>
  <c r="H9" i="30" s="1"/>
  <c r="O89" i="13" a="1"/>
  <c r="O89" i="13" s="1"/>
  <c r="I89" i="30" s="1"/>
  <c r="O26" i="13" a="1"/>
  <c r="O26" i="13" s="1"/>
  <c r="I26" i="30" s="1"/>
  <c r="N46" i="12" a="1"/>
  <c r="N46" i="12" s="1"/>
  <c r="H46" i="24" s="1"/>
  <c r="N35" i="13" a="1"/>
  <c r="N35" i="13" s="1"/>
  <c r="H35" i="30" s="1"/>
  <c r="I15" i="22"/>
  <c r="O7" i="12" a="1"/>
  <c r="O7" i="12" s="1"/>
  <c r="I7" i="24" s="1"/>
  <c r="N99" i="12" a="1"/>
  <c r="N99" i="12" s="1"/>
  <c r="H99" i="24" s="1"/>
  <c r="O96" i="13" a="1"/>
  <c r="O96" i="13" s="1"/>
  <c r="I96" i="30" s="1"/>
  <c r="N40" i="12" a="1"/>
  <c r="N40" i="12" s="1"/>
  <c r="H40" i="24" s="1"/>
  <c r="N33" i="13" a="1"/>
  <c r="N33" i="13" s="1"/>
  <c r="H33" i="30" s="1"/>
  <c r="N69" i="12" a="1"/>
  <c r="N69" i="12" s="1"/>
  <c r="H69" i="24" s="1"/>
  <c r="O50" i="13" a="1"/>
  <c r="O50" i="13" s="1"/>
  <c r="I50" i="30" s="1"/>
  <c r="H31" i="22"/>
  <c r="H15" i="22"/>
  <c r="H33" i="22"/>
  <c r="L24" i="13" a="1"/>
  <c r="L24" i="13" s="1"/>
  <c r="E24" i="30" s="1"/>
  <c r="F24" i="30" s="1"/>
  <c r="L90" i="13" a="1"/>
  <c r="L90" i="13" s="1"/>
  <c r="E90" i="30" s="1"/>
  <c r="F90" i="30" s="1"/>
  <c r="L7" i="13" a="1"/>
  <c r="L7" i="13" s="1"/>
  <c r="E7" i="30" s="1"/>
  <c r="F7" i="30" s="1"/>
  <c r="L22" i="13" a="1"/>
  <c r="L22" i="13" s="1"/>
  <c r="E22" i="30" s="1"/>
  <c r="F22" i="30" s="1"/>
  <c r="O54" i="12" a="1"/>
  <c r="O54" i="12" s="1"/>
  <c r="I54" i="24" s="1"/>
  <c r="O69" i="12" a="1"/>
  <c r="O69" i="12" s="1"/>
  <c r="I69" i="24" s="1"/>
  <c r="O86" i="12" a="1"/>
  <c r="O86" i="12" s="1"/>
  <c r="I86" i="24" s="1"/>
  <c r="N105" i="12" a="1"/>
  <c r="N105" i="12" s="1"/>
  <c r="H105" i="24" s="1"/>
  <c r="N23" i="12" a="1"/>
  <c r="N23" i="12" s="1"/>
  <c r="H23" i="24" s="1"/>
  <c r="L23" i="12" a="1"/>
  <c r="L23" i="12" s="1"/>
  <c r="E23" i="24" s="1"/>
  <c r="F23" i="24" s="1"/>
  <c r="L35" i="12" a="1"/>
  <c r="L35" i="12" s="1"/>
  <c r="E35" i="24" s="1"/>
  <c r="F35" i="24" s="1"/>
  <c r="L49" i="12" a="1"/>
  <c r="L49" i="12" s="1"/>
  <c r="E49" i="24" s="1"/>
  <c r="F49" i="24" s="1"/>
  <c r="L63" i="12" a="1"/>
  <c r="L63" i="12" s="1"/>
  <c r="E63" i="24" s="1"/>
  <c r="F63" i="24" s="1"/>
  <c r="N76" i="13" a="1"/>
  <c r="N76" i="13" s="1"/>
  <c r="H76" i="30" s="1"/>
  <c r="N101" i="13" a="1"/>
  <c r="N101" i="13" s="1"/>
  <c r="H101" i="30" s="1"/>
  <c r="N8" i="13" a="1"/>
  <c r="N8" i="13" s="1"/>
  <c r="H8" i="30" s="1"/>
  <c r="O60" i="13" a="1"/>
  <c r="O60" i="13" s="1"/>
  <c r="I60" i="30" s="1"/>
  <c r="O17" i="13" a="1"/>
  <c r="O17" i="13" s="1"/>
  <c r="I17" i="30" s="1"/>
  <c r="O14" i="12" a="1"/>
  <c r="O14" i="12" s="1"/>
  <c r="I14" i="24" s="1"/>
  <c r="N36" i="12" a="1"/>
  <c r="N36" i="12" s="1"/>
  <c r="H36" i="24" s="1"/>
  <c r="L36" i="12" a="1"/>
  <c r="L36" i="12" s="1"/>
  <c r="E36" i="24" s="1"/>
  <c r="F36" i="24" s="1"/>
  <c r="L50" i="12" a="1"/>
  <c r="L50" i="12" s="1"/>
  <c r="E50" i="24" s="1"/>
  <c r="F50" i="24" s="1"/>
  <c r="L64" i="12" a="1"/>
  <c r="L64" i="12" s="1"/>
  <c r="E64" i="24" s="1"/>
  <c r="F64" i="24" s="1"/>
  <c r="L85" i="12" a="1"/>
  <c r="L85" i="12" s="1"/>
  <c r="E85" i="24" s="1"/>
  <c r="F85" i="24" s="1"/>
  <c r="N49" i="13" a="1"/>
  <c r="N49" i="13" s="1"/>
  <c r="H49" i="30" s="1"/>
  <c r="N16" i="13" a="1"/>
  <c r="N16" i="13" s="1"/>
  <c r="H16" i="30" s="1"/>
  <c r="N32" i="13" a="1"/>
  <c r="N32" i="13" s="1"/>
  <c r="H32" i="30" s="1"/>
  <c r="Z26" i="14" a="1"/>
  <c r="Z26" i="14" s="1"/>
  <c r="N31" i="12" a="1"/>
  <c r="N31" i="12" s="1"/>
  <c r="H31" i="24" s="1"/>
  <c r="O24" i="13" a="1"/>
  <c r="O24" i="13" s="1"/>
  <c r="I24" i="30" s="1"/>
  <c r="N76" i="12" a="1"/>
  <c r="N76" i="12" s="1"/>
  <c r="H76" i="24" s="1"/>
  <c r="N53" i="13" a="1"/>
  <c r="N53" i="13" s="1"/>
  <c r="H53" i="30" s="1"/>
  <c r="O17" i="12" a="1"/>
  <c r="O17" i="12" s="1"/>
  <c r="I17" i="24" s="1"/>
  <c r="O105" i="12" a="1"/>
  <c r="O105" i="12" s="1"/>
  <c r="I105" i="24" s="1"/>
  <c r="N82" i="13" a="1"/>
  <c r="N82" i="13" s="1"/>
  <c r="H82" i="30" s="1"/>
  <c r="N18" i="12" a="1"/>
  <c r="N18" i="12" s="1"/>
  <c r="H18" i="24" s="1"/>
  <c r="N98" i="12" a="1"/>
  <c r="N98" i="12" s="1"/>
  <c r="H98" i="24" s="1"/>
  <c r="N63" i="12" a="1"/>
  <c r="N63" i="12" s="1"/>
  <c r="H63" i="24" s="1"/>
  <c r="O44" i="13" a="1"/>
  <c r="O44" i="13" s="1"/>
  <c r="I44" i="30" s="1"/>
  <c r="N8" i="12" a="1"/>
  <c r="N8" i="12" s="1"/>
  <c r="H8" i="24" s="1"/>
  <c r="O5" i="13" a="1"/>
  <c r="O5" i="13" s="1"/>
  <c r="I5" i="30" s="1"/>
  <c r="O85" i="13" a="1"/>
  <c r="O85" i="13" s="1"/>
  <c r="I85" i="30" s="1"/>
  <c r="O41" i="12" a="1"/>
  <c r="O41" i="12" s="1"/>
  <c r="I41" i="24" s="1"/>
  <c r="O22" i="13" a="1"/>
  <c r="O22" i="13" s="1"/>
  <c r="I22" i="30" s="1"/>
  <c r="O58" i="12" a="1"/>
  <c r="O58" i="12" s="1"/>
  <c r="I58" i="24" s="1"/>
  <c r="O59" i="13" a="1"/>
  <c r="O59" i="13" s="1"/>
  <c r="I59" i="30" s="1"/>
  <c r="I27" i="22"/>
  <c r="N95" i="12" a="1"/>
  <c r="N95" i="12" s="1"/>
  <c r="H95" i="24" s="1"/>
  <c r="N88" i="13" a="1"/>
  <c r="N88" i="13" s="1"/>
  <c r="H88" i="30" s="1"/>
  <c r="O36" i="12" a="1"/>
  <c r="O36" i="12" s="1"/>
  <c r="I36" i="24" s="1"/>
  <c r="O29" i="13" a="1"/>
  <c r="O29" i="13" s="1"/>
  <c r="I29" i="30" s="1"/>
  <c r="Z25" i="14" a="1"/>
  <c r="Z25" i="14" s="1"/>
  <c r="N65" i="12" a="1"/>
  <c r="N65" i="12" s="1"/>
  <c r="H65" i="24" s="1"/>
  <c r="O46" i="13" a="1"/>
  <c r="O46" i="13" s="1"/>
  <c r="I46" i="30" s="1"/>
  <c r="O62" i="12" a="1"/>
  <c r="O62" i="12" s="1"/>
  <c r="I62" i="24" s="1"/>
  <c r="O63" i="13" a="1"/>
  <c r="O63" i="13" s="1"/>
  <c r="I63" i="30" s="1"/>
  <c r="O27" i="12" a="1"/>
  <c r="O27" i="12" s="1"/>
  <c r="I27" i="24" s="1"/>
  <c r="O16" i="13" a="1"/>
  <c r="O16" i="13" s="1"/>
  <c r="I16" i="30" s="1"/>
  <c r="N64" i="12" a="1"/>
  <c r="N64" i="12" s="1"/>
  <c r="H64" i="24" s="1"/>
  <c r="O49" i="13" a="1"/>
  <c r="O49" i="13" s="1"/>
  <c r="O13" i="12" a="1"/>
  <c r="O13" i="12" s="1"/>
  <c r="N101" i="12" a="1"/>
  <c r="N101" i="12" s="1"/>
  <c r="H101" i="24" s="1"/>
  <c r="N14" i="12" a="1"/>
  <c r="N14" i="12" s="1"/>
  <c r="H14" i="24" s="1"/>
  <c r="N94" i="12" a="1"/>
  <c r="N94" i="12" s="1"/>
  <c r="H94" i="24" s="1"/>
  <c r="O99" i="13" a="1"/>
  <c r="O99" i="13" s="1"/>
  <c r="I99" i="30" s="1"/>
  <c r="E26" i="22"/>
  <c r="F26" i="22" s="1"/>
  <c r="L87" i="13" a="1"/>
  <c r="L87" i="13" s="1"/>
  <c r="E87" i="30" s="1"/>
  <c r="F87" i="30" s="1"/>
  <c r="L4" i="13" a="1"/>
  <c r="L4" i="13" s="1"/>
  <c r="E4" i="30" s="1"/>
  <c r="F4" i="30" s="1"/>
  <c r="L85" i="13" a="1"/>
  <c r="L85" i="13" s="1"/>
  <c r="E85" i="30" s="1"/>
  <c r="F85" i="30" s="1"/>
  <c r="L53" i="13" a="1"/>
  <c r="L53" i="13" s="1"/>
  <c r="E53" i="30" s="1"/>
  <c r="F53" i="30" s="1"/>
  <c r="O35" i="12" a="1"/>
  <c r="O35" i="12" s="1"/>
  <c r="I35" i="24" s="1"/>
  <c r="O49" i="12" a="1"/>
  <c r="O49" i="12" s="1"/>
  <c r="I49" i="24" s="1"/>
  <c r="O59" i="12" a="1"/>
  <c r="O59" i="12" s="1"/>
  <c r="I59" i="24" s="1"/>
  <c r="N85" i="12" a="1"/>
  <c r="N85" i="12" s="1"/>
  <c r="H85" i="24" s="1"/>
  <c r="L88" i="12" a="1"/>
  <c r="L88" i="12" s="1"/>
  <c r="E88" i="24" s="1"/>
  <c r="F88" i="24" s="1"/>
  <c r="L107" i="12" a="1"/>
  <c r="L107" i="12" s="1"/>
  <c r="E107" i="24" s="1"/>
  <c r="F107" i="24" s="1"/>
  <c r="L16" i="12" a="1"/>
  <c r="L16" i="12" s="1"/>
  <c r="E16" i="24" s="1"/>
  <c r="F16" i="24" s="1"/>
  <c r="L29" i="12" a="1"/>
  <c r="L29" i="12" s="1"/>
  <c r="E29" i="24" s="1"/>
  <c r="F29" i="24" s="1"/>
  <c r="N13" i="13" a="1"/>
  <c r="N13" i="13" s="1"/>
  <c r="H13" i="30" s="1"/>
  <c r="N89" i="13" a="1"/>
  <c r="N89" i="13" s="1"/>
  <c r="H89" i="30" s="1"/>
  <c r="O98" i="13" a="1"/>
  <c r="O98" i="13" s="1"/>
  <c r="I98" i="30" s="1"/>
  <c r="O37" i="13" a="1"/>
  <c r="O37" i="13" s="1"/>
  <c r="I37" i="30" s="1"/>
  <c r="N100" i="12" a="1"/>
  <c r="N100" i="12" s="1"/>
  <c r="H100" i="24" s="1"/>
  <c r="N17" i="12" a="1"/>
  <c r="N17" i="12" s="1"/>
  <c r="H17" i="24" s="1"/>
  <c r="L17" i="12" a="1"/>
  <c r="L17" i="12" s="1"/>
  <c r="E17" i="24" s="1"/>
  <c r="F17" i="24" s="1"/>
  <c r="L31" i="12" a="1"/>
  <c r="L31" i="12" s="1"/>
  <c r="E31" i="24" s="1"/>
  <c r="F31" i="24" s="1"/>
  <c r="L43" i="12" a="1"/>
  <c r="L43" i="12" s="1"/>
  <c r="E43" i="24" s="1"/>
  <c r="F43" i="24" s="1"/>
  <c r="L59" i="12" a="1"/>
  <c r="L59" i="12" s="1"/>
  <c r="E59" i="24" s="1"/>
  <c r="F59" i="24" s="1"/>
  <c r="N5" i="13" a="1"/>
  <c r="N5" i="13" s="1"/>
  <c r="H5" i="30" s="1"/>
  <c r="N99" i="13" a="1"/>
  <c r="N99" i="13" s="1"/>
  <c r="H99" i="30" s="1"/>
  <c r="N4" i="13" a="1"/>
  <c r="N4" i="13" s="1"/>
  <c r="H4" i="30" s="1"/>
  <c r="O58" i="13" a="1"/>
  <c r="O58" i="13" s="1"/>
  <c r="I58" i="30" s="1"/>
  <c r="N6" i="13" a="1"/>
  <c r="N6" i="13" s="1"/>
  <c r="H6" i="30" s="1"/>
  <c r="N59" i="12" a="1"/>
  <c r="N59" i="12" s="1"/>
  <c r="H59" i="24" s="1"/>
  <c r="O40" i="13" a="1"/>
  <c r="O40" i="13" s="1"/>
  <c r="I40" i="30" s="1"/>
  <c r="N4" i="12" a="1"/>
  <c r="N4" i="12" s="1"/>
  <c r="H4" i="24" s="1"/>
  <c r="O100" i="12" a="1"/>
  <c r="O100" i="12" s="1"/>
  <c r="I100" i="24" s="1"/>
  <c r="O77" i="13" a="1"/>
  <c r="O77" i="13" s="1"/>
  <c r="I77" i="30" s="1"/>
  <c r="N37" i="12" a="1"/>
  <c r="N37" i="12" s="1"/>
  <c r="H37" i="24" s="1"/>
  <c r="O18" i="13" a="1"/>
  <c r="O18" i="13" s="1"/>
  <c r="I18" i="30" s="1"/>
  <c r="N98" i="13" a="1"/>
  <c r="N98" i="13" s="1"/>
  <c r="H98" i="30" s="1"/>
  <c r="N38" i="12" a="1"/>
  <c r="N38" i="12" s="1"/>
  <c r="H38" i="24" s="1"/>
  <c r="N23" i="13" a="1"/>
  <c r="N23" i="13" s="1"/>
  <c r="H23" i="30" s="1"/>
  <c r="H18" i="22"/>
  <c r="I24" i="22"/>
  <c r="N87" i="12" a="1"/>
  <c r="N87" i="12" s="1"/>
  <c r="H87" i="24" s="1"/>
  <c r="O80" i="13" a="1"/>
  <c r="O80" i="13" s="1"/>
  <c r="I80" i="30" s="1"/>
  <c r="O32" i="12" a="1"/>
  <c r="O32" i="12" s="1"/>
  <c r="I32" i="24" s="1"/>
  <c r="N25" i="13" a="1"/>
  <c r="N25" i="13" s="1"/>
  <c r="H25" i="30" s="1"/>
  <c r="N6" i="12" a="1"/>
  <c r="N6" i="12" s="1"/>
  <c r="H6" i="24" s="1"/>
  <c r="N86" i="12" a="1"/>
  <c r="N86" i="12" s="1"/>
  <c r="H86" i="24" s="1"/>
  <c r="O87" i="13" a="1"/>
  <c r="O87" i="13" s="1"/>
  <c r="I87" i="30" s="1"/>
  <c r="I10" i="22"/>
  <c r="O23" i="12" a="1"/>
  <c r="O23" i="12" s="1"/>
  <c r="I23" i="24" s="1"/>
  <c r="O8" i="13" a="1"/>
  <c r="O8" i="13" s="1"/>
  <c r="I8" i="30" s="1"/>
  <c r="Z21" i="14" a="1"/>
  <c r="Z21" i="14" s="1"/>
  <c r="N60" i="12" a="1"/>
  <c r="N60" i="12" s="1"/>
  <c r="H60" i="24" s="1"/>
  <c r="N9" i="12" a="1"/>
  <c r="N9" i="12" s="1"/>
  <c r="H9" i="24" s="1"/>
  <c r="O89" i="12" a="1"/>
  <c r="O89" i="12" s="1"/>
  <c r="I89" i="24" s="1"/>
  <c r="N62" i="13" a="1"/>
  <c r="N62" i="13" s="1"/>
  <c r="H62" i="30" s="1"/>
  <c r="N10" i="12" a="1"/>
  <c r="N10" i="12" s="1"/>
  <c r="H10" i="24" s="1"/>
  <c r="N90" i="12" a="1"/>
  <c r="N90" i="12" s="1"/>
  <c r="H90" i="24" s="1"/>
  <c r="N95" i="13" a="1"/>
  <c r="N95" i="13" s="1"/>
  <c r="H95" i="30" s="1"/>
  <c r="H27" i="22"/>
  <c r="I33" i="22"/>
  <c r="O51" i="12" a="1"/>
  <c r="O51" i="12" s="1"/>
  <c r="I51" i="24" s="1"/>
  <c r="O36" i="13" a="1"/>
  <c r="O36" i="13" s="1"/>
  <c r="I36" i="30" s="1"/>
  <c r="O96" i="12" a="1"/>
  <c r="O96" i="12" s="1"/>
  <c r="I96" i="24" s="1"/>
  <c r="O69" i="13" a="1"/>
  <c r="O69" i="13" s="1"/>
  <c r="I69" i="30" s="1"/>
  <c r="N33" i="12" a="1"/>
  <c r="N33" i="12" s="1"/>
  <c r="H33" i="24" s="1"/>
  <c r="O14" i="13" a="1"/>
  <c r="O14" i="13" s="1"/>
  <c r="I14" i="30" s="1"/>
  <c r="O94" i="13" a="1"/>
  <c r="O94" i="13" s="1"/>
  <c r="I94" i="30" s="1"/>
  <c r="N34" i="12" a="1"/>
  <c r="N34" i="12" s="1"/>
  <c r="H34" i="24" s="1"/>
  <c r="N19" i="13" a="1"/>
  <c r="N19" i="13" s="1"/>
  <c r="H19" i="30" s="1"/>
  <c r="I18" i="22"/>
  <c r="L63" i="13" a="1"/>
  <c r="L63" i="13" s="1"/>
  <c r="E63" i="30" s="1"/>
  <c r="F63" i="30" s="1"/>
  <c r="Z34" i="14" a="1"/>
  <c r="Z34" i="14" s="1"/>
  <c r="L60" i="13" a="1"/>
  <c r="L60" i="13" s="1"/>
  <c r="E60" i="30" s="1"/>
  <c r="F60" i="30" s="1"/>
  <c r="L6" i="13" a="1"/>
  <c r="L6" i="13" s="1"/>
  <c r="E6" i="30" s="1"/>
  <c r="F6" i="30" s="1"/>
  <c r="L89" i="13" a="1"/>
  <c r="L89" i="13" s="1"/>
  <c r="E89" i="30" s="1"/>
  <c r="F89" i="30" s="1"/>
  <c r="L76" i="13" a="1"/>
  <c r="L76" i="13" s="1"/>
  <c r="E76" i="30" s="1"/>
  <c r="F76" i="30" s="1"/>
  <c r="L8" i="13" a="1"/>
  <c r="L8" i="13" s="1"/>
  <c r="E8" i="30" s="1"/>
  <c r="F8" i="30" s="1"/>
  <c r="L94" i="13" a="1"/>
  <c r="L94" i="13" s="1"/>
  <c r="E94" i="30" s="1"/>
  <c r="F94" i="30" s="1"/>
  <c r="H10" i="22"/>
  <c r="L64" i="13" a="1"/>
  <c r="L64" i="13" s="1"/>
  <c r="E64" i="30" s="1"/>
  <c r="F64" i="30" s="1"/>
  <c r="L10" i="13" a="1"/>
  <c r="L10" i="13" s="1"/>
  <c r="E10" i="30" s="1"/>
  <c r="F10" i="30" s="1"/>
  <c r="L96" i="13" a="1"/>
  <c r="L96" i="13" s="1"/>
  <c r="E96" i="30" s="1"/>
  <c r="F96" i="30" s="1"/>
  <c r="L80" i="13" a="1"/>
  <c r="L80" i="13" s="1"/>
  <c r="E80" i="30" s="1"/>
  <c r="F80" i="30" s="1"/>
  <c r="L14" i="13" a="1"/>
  <c r="L14" i="13" s="1"/>
  <c r="E14" i="30" s="1"/>
  <c r="F14" i="30" s="1"/>
  <c r="L98" i="13" a="1"/>
  <c r="L98" i="13" s="1"/>
  <c r="E98" i="30" s="1"/>
  <c r="F98" i="30" s="1"/>
  <c r="H38" i="22"/>
  <c r="H24" i="22"/>
  <c r="I22" i="22"/>
  <c r="L49" i="13" a="1"/>
  <c r="L49" i="13" s="1"/>
  <c r="E49" i="30" s="1"/>
  <c r="F49" i="30" s="1"/>
  <c r="L79" i="13" a="1"/>
  <c r="L79" i="13" s="1"/>
  <c r="E79" i="30" s="1"/>
  <c r="F79" i="30" s="1"/>
  <c r="L62" i="13" a="1"/>
  <c r="L62" i="13" s="1"/>
  <c r="E62" i="30" s="1"/>
  <c r="F62" i="30" s="1"/>
  <c r="I31" i="22"/>
  <c r="L15" i="13" a="1"/>
  <c r="L15" i="13" s="1"/>
  <c r="E15" i="30" s="1"/>
  <c r="F15" i="30" s="1"/>
  <c r="L82" i="13" a="1"/>
  <c r="L82" i="13" s="1"/>
  <c r="E82" i="30" s="1"/>
  <c r="F82" i="30" s="1"/>
  <c r="L26" i="13" a="1"/>
  <c r="L26" i="13" s="1"/>
  <c r="E26" i="30" s="1"/>
  <c r="F26" i="30" s="1"/>
  <c r="L13" i="13" a="1"/>
  <c r="L13" i="13" s="1"/>
  <c r="E13" i="30" s="1"/>
  <c r="F13" i="30" s="1"/>
  <c r="L28" i="13" a="1"/>
  <c r="L28" i="13" s="1"/>
  <c r="E28" i="30" s="1"/>
  <c r="F28" i="30" s="1"/>
  <c r="L5" i="13" a="1"/>
  <c r="L5" i="13" s="1"/>
  <c r="E5" i="30" s="1"/>
  <c r="F5" i="30" s="1"/>
  <c r="L88" i="13" a="1"/>
  <c r="L88" i="13" s="1"/>
  <c r="E88" i="30" s="1"/>
  <c r="F88" i="30" s="1"/>
  <c r="L31" i="13" a="1"/>
  <c r="L31" i="13" s="1"/>
  <c r="E31" i="30" s="1"/>
  <c r="F31" i="30" s="1"/>
  <c r="L17" i="13" a="1"/>
  <c r="L17" i="13" s="1"/>
  <c r="E17" i="30" s="1"/>
  <c r="F17" i="30" s="1"/>
  <c r="L101" i="13" a="1"/>
  <c r="L101" i="13" s="1"/>
  <c r="E101" i="30" s="1"/>
  <c r="F101" i="30" s="1"/>
  <c r="L33" i="13" a="1"/>
  <c r="L33" i="13" s="1"/>
  <c r="E33" i="30" s="1"/>
  <c r="F33" i="30" s="1"/>
  <c r="L16" i="13" a="1"/>
  <c r="L16" i="13" s="1"/>
  <c r="E16" i="30" s="1"/>
  <c r="F16" i="30" s="1"/>
  <c r="L100" i="13" a="1"/>
  <c r="L100" i="13" s="1"/>
  <c r="E100" i="30" s="1"/>
  <c r="F100" i="30" s="1"/>
  <c r="L86" i="13" a="1"/>
  <c r="L86" i="13" s="1"/>
  <c r="E86" i="30" s="1"/>
  <c r="F86" i="30" s="1"/>
  <c r="L18" i="13" a="1"/>
  <c r="L18" i="13" s="1"/>
  <c r="E18" i="30" s="1"/>
  <c r="F18" i="30" s="1"/>
  <c r="L34" i="13" a="1"/>
  <c r="L34" i="13" s="1"/>
  <c r="E34" i="30" s="1"/>
  <c r="F34" i="30" s="1"/>
  <c r="Z28" i="14" a="1"/>
  <c r="Z28" i="14" s="1"/>
  <c r="L19" i="13" a="1"/>
  <c r="L19" i="13" s="1"/>
  <c r="E19" i="30" s="1"/>
  <c r="F19" i="30" s="1"/>
  <c r="L105" i="13" a="1"/>
  <c r="L105" i="13" s="1"/>
  <c r="E105" i="30" s="1"/>
  <c r="F105" i="30" s="1"/>
  <c r="L44" i="13" a="1"/>
  <c r="L44" i="13" s="1"/>
  <c r="E44" i="30" s="1"/>
  <c r="F44" i="30" s="1"/>
  <c r="L32" i="13" a="1"/>
  <c r="L32" i="13" s="1"/>
  <c r="E32" i="30" s="1"/>
  <c r="F32" i="30" s="1"/>
  <c r="L46" i="13" a="1"/>
  <c r="L46" i="13" s="1"/>
  <c r="E46" i="30" s="1"/>
  <c r="F46" i="30" s="1"/>
  <c r="H13" i="22"/>
  <c r="Z22" i="14" a="1"/>
  <c r="Z22" i="14" s="1"/>
  <c r="Z23" i="14" a="1"/>
  <c r="Z23" i="14" s="1"/>
  <c r="Z32" i="14" a="1"/>
  <c r="Z32" i="14" s="1"/>
  <c r="L25" i="13" a="1"/>
  <c r="L25" i="13" s="1"/>
  <c r="E25" i="30" s="1"/>
  <c r="F25" i="30" s="1"/>
  <c r="L50" i="13" a="1"/>
  <c r="L50" i="13" s="1"/>
  <c r="E50" i="30" s="1"/>
  <c r="F50" i="30" s="1"/>
  <c r="L36" i="13" a="1"/>
  <c r="L36" i="13" s="1"/>
  <c r="E36" i="30" s="1"/>
  <c r="F36" i="30" s="1"/>
  <c r="L52" i="13" a="1"/>
  <c r="L52" i="13" s="1"/>
  <c r="E52" i="30" s="1"/>
  <c r="F52" i="30" s="1"/>
  <c r="I13" i="22"/>
  <c r="Z20" i="14" a="1"/>
  <c r="Z20" i="14" s="1"/>
  <c r="L9" i="13" a="1"/>
  <c r="L9" i="13" s="1"/>
  <c r="E9" i="30" s="1"/>
  <c r="F9" i="30" s="1"/>
  <c r="L95" i="13" a="1"/>
  <c r="L95" i="13" s="1"/>
  <c r="E95" i="30" s="1"/>
  <c r="F95" i="30" s="1"/>
  <c r="L35" i="13" a="1"/>
  <c r="L35" i="13" s="1"/>
  <c r="E35" i="30" s="1"/>
  <c r="F35" i="30" s="1"/>
  <c r="L23" i="13" a="1"/>
  <c r="L23" i="13" s="1"/>
  <c r="E23" i="30" s="1"/>
  <c r="F23" i="30" s="1"/>
  <c r="L107" i="13" a="1"/>
  <c r="L107" i="13" s="1"/>
  <c r="E107" i="30" s="1"/>
  <c r="F107" i="30" s="1"/>
  <c r="L37" i="13" a="1"/>
  <c r="L37" i="13" s="1"/>
  <c r="E37" i="30" s="1"/>
  <c r="F37" i="30" s="1"/>
  <c r="E15" i="22"/>
  <c r="F15" i="22" s="1"/>
  <c r="Z24" i="14" a="1"/>
  <c r="Z24" i="14" s="1"/>
  <c r="L99" i="13" a="1"/>
  <c r="L99" i="13" s="1"/>
  <c r="E99" i="30" s="1"/>
  <c r="F99" i="30" s="1"/>
  <c r="A41" i="14"/>
  <c r="Z35" i="14" a="1"/>
  <c r="Z35" i="14" s="1"/>
  <c r="L38" i="13" a="1"/>
  <c r="L38" i="13" s="1"/>
  <c r="E38" i="30" s="1"/>
  <c r="F38" i="30" s="1"/>
  <c r="L65" i="13" a="1"/>
  <c r="L65" i="13" s="1"/>
  <c r="E65" i="30" s="1"/>
  <c r="F65" i="30" s="1"/>
  <c r="L51" i="13" a="1"/>
  <c r="L51" i="13" s="1"/>
  <c r="E51" i="30" s="1"/>
  <c r="F51" i="30" s="1"/>
  <c r="L69" i="13" a="1"/>
  <c r="L69" i="13" s="1"/>
  <c r="E69" i="30" s="1"/>
  <c r="F69" i="30" s="1"/>
  <c r="Z38" i="14" a="1"/>
  <c r="Z38" i="14" s="1"/>
  <c r="Z39" i="14" a="1"/>
  <c r="Z39" i="14" s="1"/>
  <c r="L43" i="13" a="1"/>
  <c r="L43" i="13" s="1"/>
  <c r="E43" i="30" s="1"/>
  <c r="F43" i="30" s="1"/>
  <c r="L71" i="13" a="1"/>
  <c r="L71" i="13" s="1"/>
  <c r="E71" i="30" s="1"/>
  <c r="F71" i="30" s="1"/>
  <c r="L58" i="13" a="1"/>
  <c r="L58" i="13" s="1"/>
  <c r="E58" i="30" s="1"/>
  <c r="F58" i="30" s="1"/>
  <c r="L77" i="13" a="1"/>
  <c r="L77" i="13" s="1"/>
  <c r="E77" i="30" s="1"/>
  <c r="F77" i="30" s="1"/>
  <c r="I14" i="22"/>
  <c r="Z36" i="14" a="1"/>
  <c r="Z36" i="14" s="1"/>
  <c r="L29" i="13" a="1"/>
  <c r="L29" i="13" s="1"/>
  <c r="E29" i="30" s="1"/>
  <c r="F29" i="30" s="1"/>
  <c r="L54" i="13" a="1"/>
  <c r="L54" i="13" s="1"/>
  <c r="E54" i="30" s="1"/>
  <c r="F54" i="30" s="1"/>
  <c r="L41" i="13" a="1"/>
  <c r="L41" i="13" s="1"/>
  <c r="E41" i="30" s="1"/>
  <c r="F41" i="30" s="1"/>
  <c r="L59" i="13" a="1"/>
  <c r="L59" i="13" s="1"/>
  <c r="E59" i="30" s="1"/>
  <c r="F59" i="30" s="1"/>
  <c r="Z30" i="14" a="1"/>
  <c r="Z30" i="14" s="1"/>
  <c r="Z31" i="14" a="1"/>
  <c r="Z31" i="14" s="1"/>
  <c r="Z40" i="14" a="1"/>
  <c r="Z40" i="14" s="1"/>
  <c r="L40" i="13" a="1"/>
  <c r="L40" i="13" s="1"/>
  <c r="E40" i="30" s="1"/>
  <c r="F40" i="30" s="1"/>
  <c r="L27" i="13" a="1"/>
  <c r="L27" i="13" s="1"/>
  <c r="E27" i="30" s="1"/>
  <c r="F27" i="30" s="1"/>
  <c r="L42" i="13" a="1"/>
  <c r="L42" i="13" s="1"/>
  <c r="E42" i="30" s="1"/>
  <c r="F42" i="30" s="1"/>
  <c r="Y39" i="14" a="1"/>
  <c r="Y39" i="14" s="1"/>
  <c r="Y33" i="14" a="1"/>
  <c r="Y33" i="14" s="1"/>
  <c r="Y23" i="14" a="1"/>
  <c r="Y23" i="14" s="1"/>
  <c r="Y28" i="14" a="1"/>
  <c r="Y28" i="14" s="1"/>
  <c r="Y40" i="14" a="1"/>
  <c r="Y40" i="14" s="1"/>
  <c r="Y38" i="14" a="1"/>
  <c r="Y38" i="14" s="1"/>
  <c r="Y37" i="14" a="1"/>
  <c r="Y37" i="14" s="1"/>
  <c r="Y31" i="14" a="1"/>
  <c r="Y31" i="14" s="1"/>
  <c r="Y22" i="14" a="1"/>
  <c r="Y22" i="14" s="1"/>
  <c r="Y32" i="14" a="1"/>
  <c r="Y32" i="14" s="1"/>
  <c r="Y29" i="14" a="1"/>
  <c r="Y29" i="14" s="1"/>
  <c r="Y25" i="14" a="1"/>
  <c r="Y25" i="14" s="1"/>
  <c r="Y30" i="14" a="1"/>
  <c r="Y30" i="14" s="1"/>
  <c r="Y34" i="14" a="1"/>
  <c r="Y34" i="14" s="1"/>
  <c r="Y21" i="14" a="1"/>
  <c r="Y21" i="14" s="1"/>
  <c r="Y41" i="14" a="1"/>
  <c r="Y41" i="14" s="1"/>
  <c r="Y35" i="14" a="1"/>
  <c r="Y35" i="14" s="1"/>
  <c r="Y27" i="14" a="1"/>
  <c r="Y27" i="14" s="1"/>
  <c r="Y20" i="14" a="1"/>
  <c r="Y20" i="14" s="1"/>
  <c r="Y36" i="14" a="1"/>
  <c r="Y36" i="14" s="1"/>
  <c r="Y26" i="14" a="1"/>
  <c r="Y26" i="14" s="1"/>
  <c r="Y24" i="14" a="1"/>
  <c r="Y24" i="14" s="1"/>
  <c r="E5" i="22" l="1"/>
  <c r="F5" i="22" s="1"/>
  <c r="H6" i="22"/>
  <c r="H7" i="22"/>
  <c r="I26" i="22"/>
  <c r="E29" i="22"/>
  <c r="F29" i="22" s="1"/>
  <c r="H9" i="22"/>
  <c r="I28" i="22"/>
  <c r="E28" i="22"/>
  <c r="F28" i="22" s="1"/>
  <c r="I16" i="22"/>
  <c r="E18" i="22"/>
  <c r="F18" i="22" s="1"/>
  <c r="I6" i="22"/>
  <c r="E22" i="22"/>
  <c r="F22" i="22" s="1"/>
  <c r="E17" i="22"/>
  <c r="F17" i="22" s="1"/>
  <c r="E21" i="22"/>
  <c r="F21" i="22" s="1"/>
  <c r="H30" i="22"/>
  <c r="H37" i="22"/>
  <c r="E23" i="22"/>
  <c r="F23" i="22" s="1"/>
  <c r="E32" i="22"/>
  <c r="F32" i="22" s="1"/>
  <c r="I34" i="22"/>
  <c r="I21" i="22"/>
  <c r="I19" i="22"/>
  <c r="E10" i="22"/>
  <c r="F10" i="22" s="1"/>
  <c r="H32" i="22"/>
  <c r="I32" i="22"/>
  <c r="I9" i="22"/>
  <c r="E31" i="22"/>
  <c r="F31" i="22" s="1"/>
  <c r="E9" i="22"/>
  <c r="F9" i="22" s="1"/>
  <c r="I37" i="22"/>
  <c r="E37" i="22"/>
  <c r="F37" i="22" s="1"/>
  <c r="E4" i="22"/>
  <c r="F4" i="22" s="1"/>
  <c r="H35" i="22"/>
  <c r="H21" i="22"/>
  <c r="E19" i="22"/>
  <c r="F19" i="22" s="1"/>
  <c r="E36" i="22"/>
  <c r="F36" i="22" s="1"/>
  <c r="H34" i="22"/>
  <c r="I7" i="22"/>
  <c r="E6" i="22"/>
  <c r="F6" i="22" s="1"/>
  <c r="E43" i="22"/>
  <c r="F43" i="22" s="1"/>
  <c r="E35" i="22"/>
  <c r="F35" i="22" s="1"/>
  <c r="E34" i="22"/>
  <c r="F34" i="22" s="1"/>
  <c r="I35" i="22"/>
  <c r="E7" i="22"/>
  <c r="F7" i="22" s="1"/>
  <c r="E38" i="22"/>
  <c r="F38" i="22" s="1"/>
  <c r="H23" i="22"/>
  <c r="I5" i="22"/>
  <c r="H28" i="22"/>
  <c r="H5" i="22"/>
  <c r="E16" i="22"/>
  <c r="F16" i="22" s="1"/>
  <c r="H29" i="22"/>
  <c r="E33" i="22"/>
  <c r="F33" i="22" s="1"/>
  <c r="I30" i="22"/>
  <c r="I17" i="22"/>
  <c r="H26" i="22"/>
  <c r="E27" i="22"/>
  <c r="F27" i="22" s="1"/>
  <c r="I23" i="22"/>
  <c r="H17" i="22"/>
  <c r="E30" i="22"/>
  <c r="F30" i="22" s="1"/>
  <c r="H16" i="22"/>
  <c r="E24" i="22"/>
  <c r="F24" i="22" s="1"/>
  <c r="I29" i="22"/>
  <c r="H19" i="22"/>
  <c r="H4" i="22"/>
  <c r="I4" i="22"/>
  <c r="R49" i="13" a="1"/>
  <c r="R49" i="13" s="1"/>
  <c r="S49" i="13" s="1"/>
  <c r="I49" i="30"/>
  <c r="R13" i="12" a="1"/>
  <c r="R13" i="12" s="1"/>
  <c r="S13" i="12" s="1"/>
  <c r="I13" i="24"/>
  <c r="H43" i="22"/>
  <c r="I43" i="22"/>
  <c r="O120" i="2"/>
  <c r="S114" i="2" s="1"/>
  <c r="Q114" i="2"/>
  <c r="P113" i="1"/>
  <c r="Q113" i="1" s="1"/>
  <c r="Q114" i="1"/>
  <c r="R113" i="1"/>
  <c r="S113" i="1" s="1"/>
  <c r="S114" i="1"/>
  <c r="N45" i="13" a="1"/>
  <c r="N45" i="13" s="1"/>
  <c r="H45" i="30" s="1"/>
  <c r="N42" i="13" a="1"/>
  <c r="N42" i="13" s="1"/>
  <c r="H42" i="30" s="1"/>
  <c r="P13" i="13" a="1"/>
  <c r="P13" i="13" s="1"/>
  <c r="Q13" i="13" s="1"/>
  <c r="R49" i="12" a="1"/>
  <c r="R49" i="12" s="1"/>
  <c r="S49" i="12" s="1"/>
  <c r="R22" i="13" a="1"/>
  <c r="R22" i="13" s="1"/>
  <c r="S22" i="13" s="1"/>
  <c r="P31" i="12" a="1"/>
  <c r="P31" i="12" s="1"/>
  <c r="Q31" i="12" s="1"/>
  <c r="N61" i="13" a="1"/>
  <c r="N61" i="13" s="1"/>
  <c r="H61" i="30" s="1"/>
  <c r="O67" i="12" a="1"/>
  <c r="O67" i="12" s="1"/>
  <c r="I67" i="24" s="1"/>
  <c r="P22" i="12" a="1"/>
  <c r="P22" i="12" s="1"/>
  <c r="Q22" i="12" s="1"/>
  <c r="N67" i="12" a="1"/>
  <c r="N67" i="12" s="1"/>
  <c r="H67" i="24" s="1"/>
  <c r="P4" i="12" a="1"/>
  <c r="P4" i="12" s="1"/>
  <c r="Q4" i="12" s="1"/>
  <c r="P22" i="13" a="1"/>
  <c r="P22" i="13" s="1"/>
  <c r="Q22" i="13" s="1"/>
  <c r="L61" i="12" a="1"/>
  <c r="L61" i="12" s="1"/>
  <c r="E61" i="24" s="1"/>
  <c r="F61" i="24" s="1"/>
  <c r="P85" i="13" a="1"/>
  <c r="P85" i="13" s="1"/>
  <c r="Q85" i="13" s="1"/>
  <c r="A42" i="14"/>
  <c r="L97" i="13" a="1"/>
  <c r="L97" i="13" s="1"/>
  <c r="E97" i="30" s="1"/>
  <c r="F97" i="30" s="1"/>
  <c r="N61" i="12" a="1"/>
  <c r="N61" i="12" s="1"/>
  <c r="P4" i="13" a="1"/>
  <c r="P4" i="13" s="1"/>
  <c r="Q4" i="13" s="1"/>
  <c r="O45" i="13" a="1"/>
  <c r="O45" i="13" s="1"/>
  <c r="I45" i="30" s="1"/>
  <c r="L42" i="12" a="1"/>
  <c r="L42" i="12" s="1"/>
  <c r="E42" i="24" s="1"/>
  <c r="F42" i="24" s="1"/>
  <c r="L67" i="13" a="1"/>
  <c r="L67" i="13" s="1"/>
  <c r="E67" i="30" s="1"/>
  <c r="F67" i="30" s="1"/>
  <c r="N70" i="13" a="1"/>
  <c r="N70" i="13" s="1"/>
  <c r="H70" i="30" s="1"/>
  <c r="N67" i="13" a="1"/>
  <c r="N67" i="13" s="1"/>
  <c r="H67" i="30" s="1"/>
  <c r="O45" i="12" a="1"/>
  <c r="O45" i="12" s="1"/>
  <c r="I45" i="24" s="1"/>
  <c r="N42" i="12" a="1"/>
  <c r="N42" i="12" s="1"/>
  <c r="H42" i="24" s="1"/>
  <c r="O70" i="13" a="1"/>
  <c r="O70" i="13" s="1"/>
  <c r="I70" i="30" s="1"/>
  <c r="R4" i="13" a="1"/>
  <c r="R4" i="13" s="1"/>
  <c r="S4" i="13" s="1"/>
  <c r="O42" i="12" a="1"/>
  <c r="O42" i="12" s="1"/>
  <c r="I42" i="24" s="1"/>
  <c r="P49" i="12" a="1"/>
  <c r="P49" i="12" s="1"/>
  <c r="Q49" i="12" s="1"/>
  <c r="L45" i="12" a="1"/>
  <c r="L45" i="12" s="1"/>
  <c r="E45" i="24" s="1"/>
  <c r="F45" i="24" s="1"/>
  <c r="Z41" i="14" a="1"/>
  <c r="Z41" i="14" s="1"/>
  <c r="O70" i="12" a="1"/>
  <c r="O70" i="12" s="1"/>
  <c r="I70" i="24" s="1"/>
  <c r="P85" i="12" a="1"/>
  <c r="P85" i="12" s="1"/>
  <c r="Q85" i="12" s="1"/>
  <c r="P49" i="13" a="1"/>
  <c r="P49" i="13" s="1"/>
  <c r="Q49" i="13" s="1"/>
  <c r="R85" i="12" a="1"/>
  <c r="R85" i="12" s="1"/>
  <c r="S85" i="12" s="1"/>
  <c r="N70" i="12" a="1"/>
  <c r="N70" i="12" s="1"/>
  <c r="H70" i="24" s="1"/>
  <c r="L70" i="12" a="1"/>
  <c r="L70" i="12" s="1"/>
  <c r="E70" i="24" s="1"/>
  <c r="F70" i="24" s="1"/>
  <c r="R85" i="13" a="1"/>
  <c r="R85" i="13" s="1"/>
  <c r="S85" i="13" s="1"/>
  <c r="P31" i="13" a="1"/>
  <c r="P31" i="13" s="1"/>
  <c r="Q31" i="13" s="1"/>
  <c r="O61" i="12" a="1"/>
  <c r="O61" i="12" s="1"/>
  <c r="L67" i="12" a="1"/>
  <c r="L67" i="12" s="1"/>
  <c r="E67" i="24" s="1"/>
  <c r="F67" i="24" s="1"/>
  <c r="R31" i="12" a="1"/>
  <c r="R31" i="12" s="1"/>
  <c r="S31" i="12" s="1"/>
  <c r="L103" i="13" a="1"/>
  <c r="L103" i="13" s="1"/>
  <c r="E103" i="30" s="1"/>
  <c r="F103" i="30" s="1"/>
  <c r="L70" i="13" a="1"/>
  <c r="L70" i="13" s="1"/>
  <c r="E70" i="30" s="1"/>
  <c r="F70" i="30" s="1"/>
  <c r="L81" i="13" a="1"/>
  <c r="L81" i="13" s="1"/>
  <c r="E81" i="30" s="1"/>
  <c r="F81" i="30" s="1"/>
  <c r="L61" i="13" a="1"/>
  <c r="L61" i="13" s="1"/>
  <c r="E61" i="30" s="1"/>
  <c r="F61" i="30" s="1"/>
  <c r="L45" i="13" a="1"/>
  <c r="L45" i="13" s="1"/>
  <c r="E45" i="30" s="1"/>
  <c r="F45" i="30" s="1"/>
  <c r="O67" i="13" a="1"/>
  <c r="O67" i="13" s="1"/>
  <c r="I67" i="30" s="1"/>
  <c r="O61" i="13" a="1"/>
  <c r="O61" i="13" s="1"/>
  <c r="R31" i="13" a="1"/>
  <c r="R31" i="13" s="1"/>
  <c r="S31" i="13" s="1"/>
  <c r="R13" i="13" a="1"/>
  <c r="R13" i="13" s="1"/>
  <c r="S13" i="13" s="1"/>
  <c r="R22" i="12" a="1"/>
  <c r="R22" i="12" s="1"/>
  <c r="S22" i="12" s="1"/>
  <c r="O42" i="13" a="1"/>
  <c r="O42" i="13" s="1"/>
  <c r="R4" i="12" a="1"/>
  <c r="R4" i="12" s="1"/>
  <c r="S4" i="12" s="1"/>
  <c r="N45" i="12" a="1"/>
  <c r="N45" i="12" s="1"/>
  <c r="P13" i="12" a="1"/>
  <c r="P13" i="12" s="1"/>
  <c r="Q13" i="12" s="1"/>
  <c r="P58" i="13" l="1" a="1"/>
  <c r="P40" i="13" a="1"/>
  <c r="R40" i="13" a="1"/>
  <c r="S41" i="13" s="1"/>
  <c r="I42" i="30"/>
  <c r="R58" i="13" a="1"/>
  <c r="S59" i="13" s="1"/>
  <c r="I61" i="30"/>
  <c r="P40" i="12" a="1"/>
  <c r="Q41" i="12" s="1"/>
  <c r="H45" i="24"/>
  <c r="R58" i="12" a="1"/>
  <c r="R58" i="12" s="1"/>
  <c r="S58" i="12" s="1"/>
  <c r="I61" i="24"/>
  <c r="R67" i="13" a="1"/>
  <c r="S68" i="13" s="1"/>
  <c r="P58" i="12" a="1"/>
  <c r="Q59" i="12" s="1"/>
  <c r="H61" i="24"/>
  <c r="R40" i="12" a="1"/>
  <c r="R40" i="12" s="1"/>
  <c r="S40" i="12" s="1"/>
  <c r="P67" i="13" a="1"/>
  <c r="P58" i="13"/>
  <c r="Q58" i="13" s="1"/>
  <c r="Q59" i="13"/>
  <c r="L106" i="13" a="1"/>
  <c r="L106" i="13" s="1"/>
  <c r="E106" i="30" s="1"/>
  <c r="F106" i="30" s="1"/>
  <c r="A43" i="14"/>
  <c r="L17" i="7" s="1" a="1"/>
  <c r="L17" i="7" s="1"/>
  <c r="E17" i="25" s="1"/>
  <c r="F17" i="25" s="1"/>
  <c r="O94" i="3" a="1"/>
  <c r="O94" i="3" s="1"/>
  <c r="I94" i="29" s="1"/>
  <c r="O79" i="3" a="1"/>
  <c r="O79" i="3" s="1"/>
  <c r="I79" i="29" s="1"/>
  <c r="O42" i="3" a="1"/>
  <c r="O42" i="3" s="1"/>
  <c r="I42" i="29" s="1"/>
  <c r="O34" i="3" a="1"/>
  <c r="O34" i="3" s="1"/>
  <c r="I34" i="29" s="1"/>
  <c r="O26" i="3" a="1"/>
  <c r="O26" i="3" s="1"/>
  <c r="I26" i="29" s="1"/>
  <c r="N14" i="3" a="1"/>
  <c r="N14" i="3" s="1"/>
  <c r="H14" i="29" s="1"/>
  <c r="O97" i="13" a="1"/>
  <c r="O97" i="13" s="1"/>
  <c r="Z73" i="14" a="1"/>
  <c r="Z73" i="14" s="1"/>
  <c r="Z57" i="14" a="1"/>
  <c r="Z57" i="14" s="1"/>
  <c r="N107" i="3" a="1"/>
  <c r="N107" i="3" s="1"/>
  <c r="H107" i="29" s="1"/>
  <c r="N94" i="3" a="1"/>
  <c r="N94" i="3" s="1"/>
  <c r="H94" i="29" s="1"/>
  <c r="N79" i="3" a="1"/>
  <c r="N79" i="3" s="1"/>
  <c r="H79" i="29" s="1"/>
  <c r="O65" i="3" a="1"/>
  <c r="O65" i="3" s="1"/>
  <c r="I65" i="29" s="1"/>
  <c r="N53" i="3" a="1"/>
  <c r="N53" i="3" s="1"/>
  <c r="H53" i="29" s="1"/>
  <c r="N44" i="3" a="1"/>
  <c r="N44" i="3" s="1"/>
  <c r="H44" i="29" s="1"/>
  <c r="N34" i="3" a="1"/>
  <c r="N34" i="3" s="1"/>
  <c r="H34" i="29" s="1"/>
  <c r="O24" i="3" a="1"/>
  <c r="O24" i="3" s="1"/>
  <c r="I24" i="29" s="1"/>
  <c r="O15" i="3" a="1"/>
  <c r="O15" i="3" s="1"/>
  <c r="I15" i="29" s="1"/>
  <c r="O5" i="3" a="1"/>
  <c r="O5" i="3" s="1"/>
  <c r="I5" i="29" s="1"/>
  <c r="L106" i="12" a="1"/>
  <c r="L106" i="12" s="1"/>
  <c r="E106" i="24" s="1"/>
  <c r="F106" i="24" s="1"/>
  <c r="Z64" i="14" a="1"/>
  <c r="Z64" i="14" s="1"/>
  <c r="Z48" i="14" a="1"/>
  <c r="Z48" i="14" s="1"/>
  <c r="O97" i="3" a="1"/>
  <c r="O97" i="3" s="1"/>
  <c r="I97" i="29" s="1"/>
  <c r="O86" i="3" a="1"/>
  <c r="O86" i="3" s="1"/>
  <c r="I86" i="29" s="1"/>
  <c r="O70" i="3" a="1"/>
  <c r="O70" i="3" s="1"/>
  <c r="I70" i="29" s="1"/>
  <c r="O61" i="3" a="1"/>
  <c r="O61" i="3" s="1"/>
  <c r="I61" i="29" s="1"/>
  <c r="N49" i="3" a="1"/>
  <c r="N49" i="3" s="1"/>
  <c r="H49" i="29" s="1"/>
  <c r="N40" i="3" a="1"/>
  <c r="N40" i="3" s="1"/>
  <c r="H40" i="29" s="1"/>
  <c r="O29" i="3" a="1"/>
  <c r="O29" i="3" s="1"/>
  <c r="I29" i="29" s="1"/>
  <c r="N18" i="3" a="1"/>
  <c r="N18" i="3" s="1"/>
  <c r="H18" i="29" s="1"/>
  <c r="N8" i="3" a="1"/>
  <c r="N8" i="3" s="1"/>
  <c r="H8" i="29" s="1"/>
  <c r="O103" i="13" a="1"/>
  <c r="O103" i="13" s="1"/>
  <c r="I103" i="30" s="1"/>
  <c r="Z71" i="14" a="1"/>
  <c r="Z71" i="14" s="1"/>
  <c r="Z55" i="14" a="1"/>
  <c r="Z55" i="14" s="1"/>
  <c r="N106" i="3" a="1"/>
  <c r="N106" i="3" s="1"/>
  <c r="H106" i="29" s="1"/>
  <c r="N90" i="3" a="1"/>
  <c r="N90" i="3" s="1"/>
  <c r="H90" i="29" s="1"/>
  <c r="N78" i="3" a="1"/>
  <c r="N78" i="3" s="1"/>
  <c r="H78" i="29" s="1"/>
  <c r="O64" i="3" a="1"/>
  <c r="O64" i="3" s="1"/>
  <c r="I64" i="29" s="1"/>
  <c r="N54" i="3" a="1"/>
  <c r="N54" i="3" s="1"/>
  <c r="H54" i="29" s="1"/>
  <c r="N45" i="3" a="1"/>
  <c r="N45" i="3" s="1"/>
  <c r="H45" i="29" s="1"/>
  <c r="N37" i="3" a="1"/>
  <c r="N37" i="3" s="1"/>
  <c r="H37" i="29" s="1"/>
  <c r="N27" i="3" a="1"/>
  <c r="N27" i="3" s="1"/>
  <c r="H27" i="29" s="1"/>
  <c r="O17" i="3" a="1"/>
  <c r="O17" i="3" s="1"/>
  <c r="I17" i="29" s="1"/>
  <c r="O9" i="3" a="1"/>
  <c r="O9" i="3" s="1"/>
  <c r="I9" i="29" s="1"/>
  <c r="N103" i="13" a="1"/>
  <c r="N103" i="13" s="1"/>
  <c r="H103" i="30" s="1"/>
  <c r="N103" i="12" a="1"/>
  <c r="N103" i="12" s="1"/>
  <c r="H103" i="24" s="1"/>
  <c r="O106" i="12" a="1"/>
  <c r="O106" i="12" s="1"/>
  <c r="I106" i="24" s="1"/>
  <c r="Y51" i="14" a="1"/>
  <c r="Y51" i="14" s="1"/>
  <c r="Y50" i="14" a="1"/>
  <c r="Y50" i="14" s="1"/>
  <c r="Y65" i="14" a="1"/>
  <c r="Y65" i="14" s="1"/>
  <c r="Y57" i="14" a="1"/>
  <c r="Y57" i="14" s="1"/>
  <c r="Y68" i="14" a="1"/>
  <c r="Y68" i="14" s="1"/>
  <c r="Y56" i="14" a="1"/>
  <c r="Y56" i="14" s="1"/>
  <c r="Y55" i="14" a="1"/>
  <c r="Y55" i="14" s="1"/>
  <c r="Y72" i="14" a="1"/>
  <c r="Y72" i="14" s="1"/>
  <c r="Y52" i="14" a="1"/>
  <c r="Y52" i="14" s="1"/>
  <c r="Y77" i="14" a="1"/>
  <c r="Y77" i="14" s="1"/>
  <c r="N81" i="12" a="1"/>
  <c r="N81" i="12" s="1"/>
  <c r="H81" i="24" s="1"/>
  <c r="Y71" i="14" a="1"/>
  <c r="Y71" i="14" s="1"/>
  <c r="Y59" i="14" a="1"/>
  <c r="Y59" i="14" s="1"/>
  <c r="Y67" i="14" a="1"/>
  <c r="Y67" i="14" s="1"/>
  <c r="Y61" i="14" a="1"/>
  <c r="Y61" i="14" s="1"/>
  <c r="N41" i="10" a="1"/>
  <c r="N41" i="10" s="1"/>
  <c r="G41" i="27" s="1"/>
  <c r="L50" i="3" a="1"/>
  <c r="L50" i="3" s="1"/>
  <c r="E50" i="29" s="1"/>
  <c r="F50" i="29" s="1"/>
  <c r="L52" i="3" a="1"/>
  <c r="L52" i="3" s="1"/>
  <c r="E52" i="29" s="1"/>
  <c r="F52" i="29" s="1"/>
  <c r="L88" i="10" a="1"/>
  <c r="L88" i="10" s="1"/>
  <c r="E88" i="27" s="1"/>
  <c r="F88" i="27" s="1"/>
  <c r="L23" i="3" a="1"/>
  <c r="L23" i="3" s="1"/>
  <c r="E23" i="29" s="1"/>
  <c r="F23" i="29" s="1"/>
  <c r="L25" i="7" a="1"/>
  <c r="L25" i="7" s="1"/>
  <c r="E25" i="25" s="1"/>
  <c r="F25" i="25" s="1"/>
  <c r="O43" i="10" a="1"/>
  <c r="O43" i="10" s="1"/>
  <c r="H43" i="27" s="1"/>
  <c r="L103" i="12" a="1"/>
  <c r="L103" i="12" s="1"/>
  <c r="E103" i="24" s="1"/>
  <c r="F103" i="24" s="1"/>
  <c r="Z66" i="14" a="1"/>
  <c r="Z66" i="14" s="1"/>
  <c r="Z50" i="14" a="1"/>
  <c r="Z50" i="14" s="1"/>
  <c r="O105" i="3" a="1"/>
  <c r="O105" i="3" s="1"/>
  <c r="I105" i="29" s="1"/>
  <c r="O89" i="3" a="1"/>
  <c r="O89" i="3" s="1"/>
  <c r="I89" i="29" s="1"/>
  <c r="O77" i="3" a="1"/>
  <c r="O77" i="3" s="1"/>
  <c r="I77" i="29" s="1"/>
  <c r="N62" i="3" a="1"/>
  <c r="N62" i="3" s="1"/>
  <c r="H62" i="29" s="1"/>
  <c r="N52" i="3" a="1"/>
  <c r="N52" i="3" s="1"/>
  <c r="H52" i="29" s="1"/>
  <c r="N41" i="3" a="1"/>
  <c r="N41" i="3" s="1"/>
  <c r="H41" i="29" s="1"/>
  <c r="N33" i="3" a="1"/>
  <c r="N33" i="3" s="1"/>
  <c r="H33" i="29" s="1"/>
  <c r="N25" i="3" a="1"/>
  <c r="N25" i="3" s="1"/>
  <c r="H25" i="29" s="1"/>
  <c r="O10" i="3" a="1"/>
  <c r="O10" i="3" s="1"/>
  <c r="I10" i="29" s="1"/>
  <c r="O78" i="13" a="1"/>
  <c r="O78" i="13" s="1"/>
  <c r="I78" i="30" s="1"/>
  <c r="Z69" i="14" a="1"/>
  <c r="Z69" i="14" s="1"/>
  <c r="Z53" i="14" a="1"/>
  <c r="Z53" i="14" s="1"/>
  <c r="N105" i="3" a="1"/>
  <c r="N105" i="3" s="1"/>
  <c r="H105" i="29" s="1"/>
  <c r="N89" i="3" a="1"/>
  <c r="N89" i="3" s="1"/>
  <c r="H89" i="29" s="1"/>
  <c r="N77" i="3" a="1"/>
  <c r="N77" i="3" s="1"/>
  <c r="H77" i="29" s="1"/>
  <c r="O63" i="3" a="1"/>
  <c r="O63" i="3" s="1"/>
  <c r="I63" i="29" s="1"/>
  <c r="O51" i="3" a="1"/>
  <c r="O51" i="3" s="1"/>
  <c r="I51" i="29" s="1"/>
  <c r="O40" i="3" a="1"/>
  <c r="O40" i="3" s="1"/>
  <c r="I40" i="29" s="1"/>
  <c r="O32" i="3" a="1"/>
  <c r="O32" i="3" s="1"/>
  <c r="I32" i="29" s="1"/>
  <c r="O22" i="3" a="1"/>
  <c r="O22" i="3" s="1"/>
  <c r="I22" i="29" s="1"/>
  <c r="N10" i="3" a="1"/>
  <c r="N10" i="3" s="1"/>
  <c r="H10" i="29" s="1"/>
  <c r="N4" i="3" a="1"/>
  <c r="N4" i="3" s="1"/>
  <c r="H4" i="29" s="1"/>
  <c r="Z76" i="14" a="1"/>
  <c r="Z76" i="14" s="1"/>
  <c r="Z60" i="14" a="1"/>
  <c r="Z60" i="14" s="1"/>
  <c r="Z44" i="14" a="1"/>
  <c r="Z44" i="14" s="1"/>
  <c r="O95" i="3" a="1"/>
  <c r="O95" i="3" s="1"/>
  <c r="I95" i="29" s="1"/>
  <c r="O80" i="3" a="1"/>
  <c r="O80" i="3" s="1"/>
  <c r="I80" i="29" s="1"/>
  <c r="O67" i="3" a="1"/>
  <c r="O67" i="3" s="1"/>
  <c r="I67" i="29" s="1"/>
  <c r="O59" i="3" a="1"/>
  <c r="O59" i="3" s="1"/>
  <c r="I59" i="29" s="1"/>
  <c r="O45" i="3" a="1"/>
  <c r="O45" i="3" s="1"/>
  <c r="I45" i="29" s="1"/>
  <c r="O35" i="3" a="1"/>
  <c r="O35" i="3" s="1"/>
  <c r="I35" i="29" s="1"/>
  <c r="O27" i="3" a="1"/>
  <c r="O27" i="3" s="1"/>
  <c r="I27" i="29" s="1"/>
  <c r="O16" i="3" a="1"/>
  <c r="O16" i="3" s="1"/>
  <c r="I16" i="29" s="1"/>
  <c r="O6" i="3" a="1"/>
  <c r="O6" i="3" s="1"/>
  <c r="I6" i="29" s="1"/>
  <c r="O81" i="13" a="1"/>
  <c r="O81" i="13" s="1"/>
  <c r="I81" i="30" s="1"/>
  <c r="Z67" i="14" a="1"/>
  <c r="Z67" i="14" s="1"/>
  <c r="Z51" i="14" a="1"/>
  <c r="Z51" i="14" s="1"/>
  <c r="N103" i="3" a="1"/>
  <c r="N103" i="3" s="1"/>
  <c r="N88" i="3" a="1"/>
  <c r="N88" i="3" s="1"/>
  <c r="H88" i="29" s="1"/>
  <c r="N76" i="3" a="1"/>
  <c r="N76" i="3" s="1"/>
  <c r="H76" i="29" s="1"/>
  <c r="O62" i="3" a="1"/>
  <c r="O62" i="3" s="1"/>
  <c r="I62" i="29" s="1"/>
  <c r="O52" i="3" a="1"/>
  <c r="O52" i="3" s="1"/>
  <c r="I52" i="29" s="1"/>
  <c r="N43" i="3" a="1"/>
  <c r="N43" i="3" s="1"/>
  <c r="H43" i="29" s="1"/>
  <c r="N35" i="3" a="1"/>
  <c r="N35" i="3" s="1"/>
  <c r="H35" i="29" s="1"/>
  <c r="O25" i="3" a="1"/>
  <c r="O25" i="3" s="1"/>
  <c r="I25" i="29" s="1"/>
  <c r="N16" i="3" a="1"/>
  <c r="N16" i="3" s="1"/>
  <c r="H16" i="29" s="1"/>
  <c r="N6" i="3" a="1"/>
  <c r="N6" i="3" s="1"/>
  <c r="H6" i="29" s="1"/>
  <c r="N81" i="13" a="1"/>
  <c r="N81" i="13" s="1"/>
  <c r="H81" i="30" s="1"/>
  <c r="O97" i="12" a="1"/>
  <c r="O97" i="12" s="1"/>
  <c r="O81" i="12" a="1"/>
  <c r="O81" i="12" s="1"/>
  <c r="I81" i="24" s="1"/>
  <c r="Y47" i="14" a="1"/>
  <c r="Y47" i="14" s="1"/>
  <c r="Y54" i="14" a="1"/>
  <c r="Y54" i="14" s="1"/>
  <c r="Y48" i="14" a="1"/>
  <c r="Y48" i="14" s="1"/>
  <c r="Y46" i="14" a="1"/>
  <c r="Y46" i="14" s="1"/>
  <c r="Y63" i="14" a="1"/>
  <c r="Y63" i="14" s="1"/>
  <c r="Y58" i="14" a="1"/>
  <c r="Y58" i="14" s="1"/>
  <c r="Y44" i="14" a="1"/>
  <c r="Y44" i="14" s="1"/>
  <c r="Y53" i="14" a="1"/>
  <c r="Y53" i="14" s="1"/>
  <c r="Y74" i="14" a="1"/>
  <c r="Y74" i="14" s="1"/>
  <c r="O4" i="3" a="1"/>
  <c r="O4" i="3" s="1"/>
  <c r="I4" i="29" s="1"/>
  <c r="O103" i="12" a="1"/>
  <c r="O103" i="12" s="1"/>
  <c r="Y76" i="14" a="1"/>
  <c r="Y76" i="14" s="1"/>
  <c r="Y43" i="14" a="1"/>
  <c r="Y43" i="14" s="1"/>
  <c r="L86" i="10" a="1"/>
  <c r="L86" i="10" s="1"/>
  <c r="E86" i="27" s="1"/>
  <c r="F86" i="27" s="1"/>
  <c r="L35" i="3" a="1"/>
  <c r="L35" i="3" s="1"/>
  <c r="E35" i="29" s="1"/>
  <c r="F35" i="29" s="1"/>
  <c r="L8" i="7" a="1"/>
  <c r="L8" i="7" s="1"/>
  <c r="E8" i="25" s="1"/>
  <c r="F8" i="25" s="1"/>
  <c r="O50" i="10" a="1"/>
  <c r="O50" i="10" s="1"/>
  <c r="H50" i="27" s="1"/>
  <c r="N79" i="10" a="1"/>
  <c r="N79" i="10" s="1"/>
  <c r="G79" i="27" s="1"/>
  <c r="L81" i="12" a="1"/>
  <c r="L81" i="12" s="1"/>
  <c r="E81" i="24" s="1"/>
  <c r="F81" i="24" s="1"/>
  <c r="Z62" i="14" a="1"/>
  <c r="Z62" i="14" s="1"/>
  <c r="Z46" i="14" a="1"/>
  <c r="Z46" i="14" s="1"/>
  <c r="O98" i="3" a="1"/>
  <c r="O98" i="3" s="1"/>
  <c r="I98" i="29" s="1"/>
  <c r="O87" i="3" a="1"/>
  <c r="O87" i="3" s="1"/>
  <c r="I87" i="29" s="1"/>
  <c r="O71" i="3" a="1"/>
  <c r="O71" i="3" s="1"/>
  <c r="I71" i="29" s="1"/>
  <c r="O60" i="3" a="1"/>
  <c r="O60" i="3" s="1"/>
  <c r="I60" i="29" s="1"/>
  <c r="N50" i="3" a="1"/>
  <c r="N50" i="3" s="1"/>
  <c r="H50" i="29" s="1"/>
  <c r="N38" i="3" a="1"/>
  <c r="N38" i="3" s="1"/>
  <c r="H38" i="29" s="1"/>
  <c r="N31" i="3" a="1"/>
  <c r="N31" i="3" s="1"/>
  <c r="H31" i="29" s="1"/>
  <c r="N23" i="3" a="1"/>
  <c r="N23" i="3" s="1"/>
  <c r="H23" i="29" s="1"/>
  <c r="N9" i="3" a="1"/>
  <c r="N9" i="3" s="1"/>
  <c r="H9" i="29" s="1"/>
  <c r="L97" i="12" a="1"/>
  <c r="L97" i="12" s="1"/>
  <c r="E97" i="24" s="1"/>
  <c r="F97" i="24" s="1"/>
  <c r="Z65" i="14" a="1"/>
  <c r="Z65" i="14" s="1"/>
  <c r="Z49" i="14" a="1"/>
  <c r="Z49" i="14" s="1"/>
  <c r="N98" i="3" a="1"/>
  <c r="N98" i="3" s="1"/>
  <c r="H98" i="29" s="1"/>
  <c r="N87" i="3" a="1"/>
  <c r="N87" i="3" s="1"/>
  <c r="H87" i="29" s="1"/>
  <c r="N71" i="3" a="1"/>
  <c r="N71" i="3" s="1"/>
  <c r="H71" i="29" s="1"/>
  <c r="N60" i="3" a="1"/>
  <c r="N60" i="3" s="1"/>
  <c r="H60" i="29" s="1"/>
  <c r="O49" i="3" a="1"/>
  <c r="O49" i="3" s="1"/>
  <c r="I49" i="29" s="1"/>
  <c r="O37" i="3" a="1"/>
  <c r="O37" i="3" s="1"/>
  <c r="I37" i="29" s="1"/>
  <c r="N28" i="3" a="1"/>
  <c r="N28" i="3" s="1"/>
  <c r="H28" i="29" s="1"/>
  <c r="O18" i="3" a="1"/>
  <c r="O18" i="3" s="1"/>
  <c r="I18" i="29" s="1"/>
  <c r="O8" i="3" a="1"/>
  <c r="O8" i="3" s="1"/>
  <c r="I8" i="29" s="1"/>
  <c r="N97" i="13" a="1"/>
  <c r="N97" i="13" s="1"/>
  <c r="Z72" i="14" a="1"/>
  <c r="Z72" i="14" s="1"/>
  <c r="Z56" i="14" a="1"/>
  <c r="Z56" i="14" s="1"/>
  <c r="O106" i="3" a="1"/>
  <c r="O106" i="3" s="1"/>
  <c r="I106" i="29" s="1"/>
  <c r="O90" i="3" a="1"/>
  <c r="O90" i="3" s="1"/>
  <c r="I90" i="29" s="1"/>
  <c r="O78" i="3" a="1"/>
  <c r="O78" i="3" s="1"/>
  <c r="I78" i="29" s="1"/>
  <c r="N65" i="3" a="1"/>
  <c r="N65" i="3" s="1"/>
  <c r="H65" i="29" s="1"/>
  <c r="O54" i="3" a="1"/>
  <c r="O54" i="3" s="1"/>
  <c r="I54" i="29" s="1"/>
  <c r="O43" i="3" a="1"/>
  <c r="O43" i="3" s="1"/>
  <c r="I43" i="29" s="1"/>
  <c r="O33" i="3" a="1"/>
  <c r="O33" i="3" s="1"/>
  <c r="I33" i="29" s="1"/>
  <c r="N24" i="3" a="1"/>
  <c r="N24" i="3" s="1"/>
  <c r="H24" i="29" s="1"/>
  <c r="N15" i="3" a="1"/>
  <c r="N15" i="3" s="1"/>
  <c r="H15" i="29" s="1"/>
  <c r="N5" i="3" a="1"/>
  <c r="N5" i="3" s="1"/>
  <c r="H5" i="29" s="1"/>
  <c r="L78" i="12" a="1"/>
  <c r="L78" i="12" s="1"/>
  <c r="E78" i="24" s="1"/>
  <c r="F78" i="24" s="1"/>
  <c r="Z63" i="14" a="1"/>
  <c r="Z63" i="14" s="1"/>
  <c r="Z47" i="14" a="1"/>
  <c r="Z47" i="14" s="1"/>
  <c r="N97" i="3" a="1"/>
  <c r="N97" i="3" s="1"/>
  <c r="H97" i="29" s="1"/>
  <c r="N86" i="3" a="1"/>
  <c r="N86" i="3" s="1"/>
  <c r="H86" i="29" s="1"/>
  <c r="N70" i="3" a="1"/>
  <c r="N70" i="3" s="1"/>
  <c r="H70" i="29" s="1"/>
  <c r="N61" i="3" a="1"/>
  <c r="N61" i="3" s="1"/>
  <c r="H61" i="29" s="1"/>
  <c r="O50" i="3" a="1"/>
  <c r="O50" i="3" s="1"/>
  <c r="I50" i="29" s="1"/>
  <c r="O41" i="3" a="1"/>
  <c r="O41" i="3" s="1"/>
  <c r="I41" i="29" s="1"/>
  <c r="O31" i="3" a="1"/>
  <c r="O31" i="3" s="1"/>
  <c r="I31" i="29" s="1"/>
  <c r="O23" i="3" a="1"/>
  <c r="O23" i="3" s="1"/>
  <c r="I23" i="29" s="1"/>
  <c r="O14" i="3" a="1"/>
  <c r="O14" i="3" s="1"/>
  <c r="I14" i="29" s="1"/>
  <c r="N78" i="12" a="1"/>
  <c r="N78" i="12" s="1"/>
  <c r="Y45" i="14" a="1"/>
  <c r="Y45" i="14" s="1"/>
  <c r="Y49" i="14" a="1"/>
  <c r="Y49" i="14" s="1"/>
  <c r="L25" i="3" a="1"/>
  <c r="L25" i="3" s="1"/>
  <c r="E25" i="29" s="1"/>
  <c r="F25" i="29" s="1"/>
  <c r="L36" i="3" a="1"/>
  <c r="L36" i="3" s="1"/>
  <c r="E36" i="29" s="1"/>
  <c r="F36" i="29" s="1"/>
  <c r="L71" i="10" a="1"/>
  <c r="L71" i="10" s="1"/>
  <c r="E71" i="27" s="1"/>
  <c r="F71" i="27" s="1"/>
  <c r="L9" i="3" a="1"/>
  <c r="L9" i="3" s="1"/>
  <c r="E9" i="29" s="1"/>
  <c r="F9" i="29" s="1"/>
  <c r="L23" i="7" a="1"/>
  <c r="L23" i="7" s="1"/>
  <c r="E23" i="25" s="1"/>
  <c r="F23" i="25" s="1"/>
  <c r="N53" i="10" a="1"/>
  <c r="N53" i="10" s="1"/>
  <c r="G53" i="27" s="1"/>
  <c r="O72" i="10" a="1"/>
  <c r="O72" i="10" s="1"/>
  <c r="H72" i="27" s="1"/>
  <c r="Z74" i="14" a="1"/>
  <c r="Z74" i="14" s="1"/>
  <c r="Z58" i="14" a="1"/>
  <c r="Z58" i="14" s="1"/>
  <c r="Z42" i="14" a="1"/>
  <c r="Z42" i="14" s="1"/>
  <c r="O96" i="3" a="1"/>
  <c r="O96" i="3" s="1"/>
  <c r="I96" i="29" s="1"/>
  <c r="O85" i="3" a="1"/>
  <c r="O85" i="3" s="1"/>
  <c r="I85" i="29" s="1"/>
  <c r="O69" i="3" a="1"/>
  <c r="O69" i="3" s="1"/>
  <c r="I69" i="29" s="1"/>
  <c r="O58" i="3" a="1"/>
  <c r="O58" i="3" s="1"/>
  <c r="I58" i="29" s="1"/>
  <c r="O44" i="3" a="1"/>
  <c r="O44" i="3" s="1"/>
  <c r="I44" i="29" s="1"/>
  <c r="O36" i="3" a="1"/>
  <c r="O36" i="3" s="1"/>
  <c r="I36" i="29" s="1"/>
  <c r="O28" i="3" a="1"/>
  <c r="O28" i="3" s="1"/>
  <c r="I28" i="29" s="1"/>
  <c r="N19" i="3" a="1"/>
  <c r="N19" i="3" s="1"/>
  <c r="H19" i="29" s="1"/>
  <c r="O7" i="3" a="1"/>
  <c r="O7" i="3" s="1"/>
  <c r="I7" i="29" s="1"/>
  <c r="Z77" i="14" a="1"/>
  <c r="Z77" i="14" s="1"/>
  <c r="Z61" i="14" a="1"/>
  <c r="Z61" i="14" s="1"/>
  <c r="Z45" i="14" a="1"/>
  <c r="Z45" i="14" s="1"/>
  <c r="N96" i="3" a="1"/>
  <c r="N96" i="3" s="1"/>
  <c r="H96" i="29" s="1"/>
  <c r="N85" i="3" a="1"/>
  <c r="N85" i="3" s="1"/>
  <c r="N69" i="3" a="1"/>
  <c r="N69" i="3" s="1"/>
  <c r="H69" i="29" s="1"/>
  <c r="N58" i="3" a="1"/>
  <c r="N58" i="3" s="1"/>
  <c r="H58" i="29" s="1"/>
  <c r="N46" i="3" a="1"/>
  <c r="N46" i="3" s="1"/>
  <c r="H46" i="29" s="1"/>
  <c r="N36" i="3" a="1"/>
  <c r="N36" i="3" s="1"/>
  <c r="H36" i="29" s="1"/>
  <c r="N26" i="3" a="1"/>
  <c r="N26" i="3" s="1"/>
  <c r="H26" i="29" s="1"/>
  <c r="N17" i="3" a="1"/>
  <c r="N17" i="3" s="1"/>
  <c r="H17" i="29" s="1"/>
  <c r="N7" i="3" a="1"/>
  <c r="N7" i="3" s="1"/>
  <c r="H7" i="29" s="1"/>
  <c r="N78" i="13" a="1"/>
  <c r="N78" i="13" s="1"/>
  <c r="Z68" i="14" a="1"/>
  <c r="Z68" i="14" s="1"/>
  <c r="Z52" i="14" a="1"/>
  <c r="Z52" i="14" s="1"/>
  <c r="O103" i="3" a="1"/>
  <c r="O103" i="3" s="1"/>
  <c r="I103" i="29" s="1"/>
  <c r="O88" i="3" a="1"/>
  <c r="O88" i="3" s="1"/>
  <c r="I88" i="29" s="1"/>
  <c r="O76" i="3" a="1"/>
  <c r="O76" i="3" s="1"/>
  <c r="I76" i="29" s="1"/>
  <c r="N63" i="3" a="1"/>
  <c r="N63" i="3" s="1"/>
  <c r="H63" i="29" s="1"/>
  <c r="N51" i="3" a="1"/>
  <c r="N51" i="3" s="1"/>
  <c r="H51" i="29" s="1"/>
  <c r="N42" i="3" a="1"/>
  <c r="N42" i="3" s="1"/>
  <c r="H42" i="29" s="1"/>
  <c r="N32" i="3" a="1"/>
  <c r="N32" i="3" s="1"/>
  <c r="H32" i="29" s="1"/>
  <c r="N22" i="3" a="1"/>
  <c r="N22" i="3" s="1"/>
  <c r="H22" i="29" s="1"/>
  <c r="O13" i="3" a="1"/>
  <c r="O13" i="3" s="1"/>
  <c r="I13" i="29" s="1"/>
  <c r="O106" i="13" a="1"/>
  <c r="O106" i="13" s="1"/>
  <c r="I106" i="30" s="1"/>
  <c r="Z75" i="14" a="1"/>
  <c r="Z75" i="14" s="1"/>
  <c r="Z59" i="14" a="1"/>
  <c r="Z59" i="14" s="1"/>
  <c r="Z43" i="14" a="1"/>
  <c r="Z43" i="14" s="1"/>
  <c r="N95" i="3" a="1"/>
  <c r="N95" i="3" s="1"/>
  <c r="H95" i="29" s="1"/>
  <c r="N80" i="3" a="1"/>
  <c r="N80" i="3" s="1"/>
  <c r="H80" i="29" s="1"/>
  <c r="N67" i="3" a="1"/>
  <c r="N67" i="3" s="1"/>
  <c r="H67" i="29" s="1"/>
  <c r="N59" i="3" a="1"/>
  <c r="N59" i="3" s="1"/>
  <c r="H59" i="29" s="1"/>
  <c r="O46" i="3" a="1"/>
  <c r="O46" i="3" s="1"/>
  <c r="I46" i="29" s="1"/>
  <c r="O38" i="3" a="1"/>
  <c r="O38" i="3" s="1"/>
  <c r="I38" i="29" s="1"/>
  <c r="N29" i="3" a="1"/>
  <c r="N29" i="3" s="1"/>
  <c r="H29" i="29" s="1"/>
  <c r="O19" i="3" a="1"/>
  <c r="O19" i="3" s="1"/>
  <c r="I19" i="29" s="1"/>
  <c r="N13" i="3" a="1"/>
  <c r="N13" i="3" s="1"/>
  <c r="N106" i="13" a="1"/>
  <c r="N106" i="13" s="1"/>
  <c r="H106" i="30" s="1"/>
  <c r="N97" i="12" a="1"/>
  <c r="N97" i="12" s="1"/>
  <c r="N106" i="12" a="1"/>
  <c r="N106" i="12" s="1"/>
  <c r="H106" i="24" s="1"/>
  <c r="O78" i="12" a="1"/>
  <c r="O78" i="12" s="1"/>
  <c r="Y64" i="14" a="1"/>
  <c r="Y64" i="14" s="1"/>
  <c r="Y69" i="14" a="1"/>
  <c r="Y69" i="14" s="1"/>
  <c r="Y70" i="14" a="1"/>
  <c r="Y70" i="14" s="1"/>
  <c r="Y66" i="14" a="1"/>
  <c r="Y66" i="14" s="1"/>
  <c r="Y73" i="14" a="1"/>
  <c r="Y73" i="14" s="1"/>
  <c r="Y62" i="14" a="1"/>
  <c r="Y62" i="14" s="1"/>
  <c r="Y42" i="14" a="1"/>
  <c r="Y42" i="14" s="1"/>
  <c r="Y60" i="14" a="1"/>
  <c r="Y60" i="14" s="1"/>
  <c r="Y75" i="14" a="1"/>
  <c r="Y75" i="14" s="1"/>
  <c r="O79" i="10" a="1"/>
  <c r="O79" i="10" s="1"/>
  <c r="H79" i="27" s="1"/>
  <c r="L90" i="9" a="1"/>
  <c r="L90" i="9" s="1"/>
  <c r="L79" i="9" a="1"/>
  <c r="L79" i="9" s="1"/>
  <c r="L15" i="11" a="1"/>
  <c r="L15" i="11" s="1"/>
  <c r="E15" i="26" s="1"/>
  <c r="F15" i="26" s="1"/>
  <c r="O29" i="9" a="1"/>
  <c r="O29" i="9" s="1"/>
  <c r="N73" i="11" a="1"/>
  <c r="N73" i="11" s="1"/>
  <c r="H73" i="26" s="1"/>
  <c r="O95" i="9" a="1"/>
  <c r="O95" i="9" s="1"/>
  <c r="N5" i="8" a="1"/>
  <c r="N5" i="8" s="1"/>
  <c r="L101" i="11" a="1"/>
  <c r="L101" i="11" s="1"/>
  <c r="E101" i="26" s="1"/>
  <c r="F101" i="26" s="1"/>
  <c r="O42" i="8" a="1"/>
  <c r="O42" i="8" s="1"/>
  <c r="N18" i="11" a="1"/>
  <c r="N18" i="11" s="1"/>
  <c r="H18" i="26" s="1"/>
  <c r="N17" i="7" a="1"/>
  <c r="N17" i="7" s="1"/>
  <c r="G17" i="25" s="1"/>
  <c r="N37" i="7" a="1"/>
  <c r="N37" i="7" s="1"/>
  <c r="G37" i="25" s="1"/>
  <c r="O97" i="8" a="1"/>
  <c r="O97" i="8" s="1"/>
  <c r="O16" i="8" a="1"/>
  <c r="O16" i="8" s="1"/>
  <c r="O74" i="11" a="1"/>
  <c r="O74" i="11" s="1"/>
  <c r="I74" i="26" s="1"/>
  <c r="L91" i="8" a="1"/>
  <c r="L91" i="8" s="1"/>
  <c r="N37" i="11" a="1"/>
  <c r="N37" i="11" s="1"/>
  <c r="H37" i="26" s="1"/>
  <c r="L50" i="9" a="1"/>
  <c r="L50" i="9" s="1"/>
  <c r="O70" i="11" a="1"/>
  <c r="O70" i="11" s="1"/>
  <c r="I70" i="26" s="1"/>
  <c r="O6" i="8" a="1"/>
  <c r="O6" i="8" s="1"/>
  <c r="O89" i="11" a="1"/>
  <c r="O89" i="11" s="1"/>
  <c r="I89" i="26" s="1"/>
  <c r="O61" i="8" a="1"/>
  <c r="O61" i="8" s="1"/>
  <c r="O24" i="11" a="1"/>
  <c r="O24" i="11" s="1"/>
  <c r="I24" i="26" s="1"/>
  <c r="N88" i="9" a="1"/>
  <c r="N88" i="9" s="1"/>
  <c r="N78" i="11" a="1"/>
  <c r="N78" i="11" s="1"/>
  <c r="H78" i="26" s="1"/>
  <c r="H23" i="19"/>
  <c r="N27" i="8" a="1"/>
  <c r="N27" i="8" s="1"/>
  <c r="O70" i="8" a="1"/>
  <c r="O70" i="8" s="1"/>
  <c r="L78" i="8" a="1"/>
  <c r="L78" i="8" s="1"/>
  <c r="L41" i="8" a="1"/>
  <c r="L41" i="8" s="1"/>
  <c r="N34" i="11" a="1"/>
  <c r="N34" i="11" s="1"/>
  <c r="H34" i="26" s="1"/>
  <c r="I10" i="19"/>
  <c r="L43" i="11" a="1"/>
  <c r="L43" i="11" s="1"/>
  <c r="E43" i="26" s="1"/>
  <c r="F43" i="26" s="1"/>
  <c r="N99" i="9" a="1"/>
  <c r="N99" i="9" s="1"/>
  <c r="L96" i="8" a="1"/>
  <c r="L96" i="8" s="1"/>
  <c r="L99" i="11" a="1"/>
  <c r="L99" i="11" s="1"/>
  <c r="E99" i="26" s="1"/>
  <c r="F99" i="26" s="1"/>
  <c r="L38" i="9" a="1"/>
  <c r="L38" i="9" s="1"/>
  <c r="L29" i="11" a="1"/>
  <c r="L29" i="11" s="1"/>
  <c r="E29" i="26" s="1"/>
  <c r="F29" i="26" s="1"/>
  <c r="O62" i="10" a="1"/>
  <c r="O62" i="10" s="1"/>
  <c r="H62" i="27" s="1"/>
  <c r="O58" i="7" a="1"/>
  <c r="O58" i="7" s="1"/>
  <c r="H58" i="25" s="1"/>
  <c r="L9" i="7" a="1"/>
  <c r="L9" i="7" s="1"/>
  <c r="E9" i="25" s="1"/>
  <c r="F9" i="25" s="1"/>
  <c r="O26" i="7" a="1"/>
  <c r="O26" i="7" s="1"/>
  <c r="H26" i="25" s="1"/>
  <c r="L62" i="11" a="1"/>
  <c r="L62" i="11" s="1"/>
  <c r="E62" i="26" s="1"/>
  <c r="F62" i="26" s="1"/>
  <c r="L78" i="13" a="1"/>
  <c r="L78" i="13" s="1"/>
  <c r="E78" i="30" s="1"/>
  <c r="F78" i="30" s="1"/>
  <c r="I32" i="28"/>
  <c r="O35" i="11" a="1"/>
  <c r="O35" i="11" s="1"/>
  <c r="I35" i="26" s="1"/>
  <c r="O33" i="7" a="1"/>
  <c r="O33" i="7" s="1"/>
  <c r="H33" i="25" s="1"/>
  <c r="O53" i="11" a="1"/>
  <c r="O53" i="11" s="1"/>
  <c r="I53" i="26" s="1"/>
  <c r="L36" i="8" a="1"/>
  <c r="L36" i="8" s="1"/>
  <c r="H5" i="27"/>
  <c r="O53" i="7" a="1"/>
  <c r="O53" i="7" s="1"/>
  <c r="H53" i="25" s="1"/>
  <c r="L42" i="3" a="1"/>
  <c r="L42" i="3" s="1"/>
  <c r="E42" i="29" s="1"/>
  <c r="F42" i="29" s="1"/>
  <c r="N52" i="10" a="1"/>
  <c r="N52" i="10" s="1"/>
  <c r="G52" i="27" s="1"/>
  <c r="L51" i="7" a="1"/>
  <c r="L51" i="7" s="1"/>
  <c r="E51" i="25" s="1"/>
  <c r="F51" i="25" s="1"/>
  <c r="O95" i="10" a="1"/>
  <c r="O95" i="10" s="1"/>
  <c r="H95" i="27" s="1"/>
  <c r="N32" i="11" a="1"/>
  <c r="N32" i="11" s="1"/>
  <c r="H32" i="26" s="1"/>
  <c r="N73" i="10" a="1"/>
  <c r="N73" i="10" s="1"/>
  <c r="G73" i="27" s="1"/>
  <c r="O77" i="10" a="1"/>
  <c r="O77" i="10" s="1"/>
  <c r="H77" i="27" s="1"/>
  <c r="L76" i="3" a="1"/>
  <c r="L76" i="3" s="1"/>
  <c r="E76" i="29" s="1"/>
  <c r="F76" i="29" s="1"/>
  <c r="O20" i="10" a="1"/>
  <c r="O20" i="10" s="1"/>
  <c r="H20" i="27" s="1"/>
  <c r="L32" i="11" a="1"/>
  <c r="L32" i="11" s="1"/>
  <c r="E32" i="26" s="1"/>
  <c r="F32" i="26" s="1"/>
  <c r="L23" i="10" a="1"/>
  <c r="L23" i="10" s="1"/>
  <c r="E23" i="27" s="1"/>
  <c r="F23" i="27" s="1"/>
  <c r="O80" i="10" a="1"/>
  <c r="O80" i="10" s="1"/>
  <c r="H80" i="27" s="1"/>
  <c r="N54" i="10" a="1"/>
  <c r="N54" i="10" s="1"/>
  <c r="G54" i="27" s="1"/>
  <c r="L15" i="7" a="1"/>
  <c r="L15" i="7" s="1"/>
  <c r="E15" i="25" s="1"/>
  <c r="F15" i="25" s="1"/>
  <c r="H38" i="27"/>
  <c r="L89" i="7" a="1"/>
  <c r="L89" i="7" s="1"/>
  <c r="E89" i="25" s="1"/>
  <c r="F89" i="25" s="1"/>
  <c r="O41" i="10" a="1"/>
  <c r="O41" i="10" s="1"/>
  <c r="H41" i="27" s="1"/>
  <c r="L90" i="7" a="1"/>
  <c r="L90" i="7" s="1"/>
  <c r="E90" i="25" s="1"/>
  <c r="F90" i="25" s="1"/>
  <c r="N45" i="10" a="1"/>
  <c r="N45" i="10" s="1"/>
  <c r="G45" i="27" s="1"/>
  <c r="O22" i="10" a="1"/>
  <c r="O22" i="10" s="1"/>
  <c r="H22" i="27" s="1"/>
  <c r="P40" i="13"/>
  <c r="Q40" i="13" s="1"/>
  <c r="Q41" i="13"/>
  <c r="L19" i="7" a="1"/>
  <c r="L19" i="7" s="1"/>
  <c r="E19" i="25" s="1"/>
  <c r="F19" i="25" s="1"/>
  <c r="G38" i="27"/>
  <c r="L5" i="7" a="1"/>
  <c r="L5" i="7" s="1"/>
  <c r="E5" i="25" s="1"/>
  <c r="F5" i="25" s="1"/>
  <c r="L52" i="10" a="1"/>
  <c r="L52" i="10" s="1"/>
  <c r="E52" i="27" s="1"/>
  <c r="F52" i="27" s="1"/>
  <c r="L61" i="10" a="1"/>
  <c r="L61" i="10" s="1"/>
  <c r="E61" i="27" s="1"/>
  <c r="F61" i="27" s="1"/>
  <c r="L94" i="7" a="1"/>
  <c r="L94" i="7" s="1"/>
  <c r="E94" i="25" s="1"/>
  <c r="F94" i="25" s="1"/>
  <c r="N64" i="7" a="1"/>
  <c r="N64" i="7" s="1"/>
  <c r="G64" i="25" s="1"/>
  <c r="L107" i="11" a="1"/>
  <c r="L107" i="11" s="1"/>
  <c r="E107" i="26" s="1"/>
  <c r="F107" i="26" s="1"/>
  <c r="L89" i="9" a="1"/>
  <c r="L89" i="9" s="1"/>
  <c r="L22" i="11" a="1"/>
  <c r="L22" i="11" s="1"/>
  <c r="E22" i="26" s="1"/>
  <c r="F22" i="26" s="1"/>
  <c r="H37" i="19"/>
  <c r="O9" i="7" a="1"/>
  <c r="O9" i="7" s="1"/>
  <c r="H9" i="25" s="1"/>
  <c r="N24" i="9" a="1"/>
  <c r="N24" i="9" s="1"/>
  <c r="N51" i="8" a="1"/>
  <c r="N51" i="8" s="1"/>
  <c r="L88" i="11" a="1"/>
  <c r="L88" i="11" s="1"/>
  <c r="E88" i="26" s="1"/>
  <c r="F88" i="26" s="1"/>
  <c r="L77" i="9" a="1"/>
  <c r="L77" i="9" s="1"/>
  <c r="N90" i="11" a="1"/>
  <c r="N90" i="11" s="1"/>
  <c r="H90" i="26" s="1"/>
  <c r="L55" i="8" a="1"/>
  <c r="L55" i="8" s="1"/>
  <c r="O36" i="8" a="1"/>
  <c r="O36" i="8" s="1"/>
  <c r="I23" i="28"/>
  <c r="L59" i="8" a="1"/>
  <c r="L59" i="8" s="1"/>
  <c r="O28" i="11" a="1"/>
  <c r="O28" i="11" s="1"/>
  <c r="I28" i="26" s="1"/>
  <c r="O7" i="9" a="1"/>
  <c r="O7" i="9" s="1"/>
  <c r="N8" i="9" a="1"/>
  <c r="N8" i="9" s="1"/>
  <c r="L72" i="8" a="1"/>
  <c r="L72" i="8" s="1"/>
  <c r="O87" i="11" a="1"/>
  <c r="O87" i="11" s="1"/>
  <c r="I87" i="26" s="1"/>
  <c r="O86" i="9" a="1"/>
  <c r="O86" i="9" s="1"/>
  <c r="L31" i="11" a="1"/>
  <c r="L31" i="11" s="1"/>
  <c r="E31" i="26" s="1"/>
  <c r="F31" i="26" s="1"/>
  <c r="O9" i="11" a="1"/>
  <c r="O9" i="11" s="1"/>
  <c r="I9" i="26" s="1"/>
  <c r="L42" i="8" a="1"/>
  <c r="L42" i="8" s="1"/>
  <c r="P67" i="12" a="1"/>
  <c r="L30" i="8" a="1"/>
  <c r="L30" i="8" s="1"/>
  <c r="L105" i="8" a="1"/>
  <c r="L105" i="8" s="1"/>
  <c r="O72" i="11" a="1"/>
  <c r="O72" i="11" s="1"/>
  <c r="I72" i="26" s="1"/>
  <c r="N38" i="9" a="1"/>
  <c r="N38" i="9" s="1"/>
  <c r="L51" i="11" a="1"/>
  <c r="L51" i="11" s="1"/>
  <c r="E51" i="26" s="1"/>
  <c r="F51" i="26" s="1"/>
  <c r="L29" i="9" a="1"/>
  <c r="L29" i="9" s="1"/>
  <c r="L14" i="8" a="1"/>
  <c r="L14" i="8" s="1"/>
  <c r="O17" i="9" a="1"/>
  <c r="O17" i="9" s="1"/>
  <c r="O87" i="9" a="1"/>
  <c r="O87" i="9" s="1"/>
  <c r="N51" i="7" a="1"/>
  <c r="N51" i="7" s="1"/>
  <c r="G51" i="25" s="1"/>
  <c r="O94" i="7" a="1"/>
  <c r="O94" i="7" s="1"/>
  <c r="H94" i="25" s="1"/>
  <c r="N103" i="7" a="1"/>
  <c r="N103" i="7" s="1"/>
  <c r="G103" i="25" s="1"/>
  <c r="L62" i="9" a="1"/>
  <c r="L62" i="9" s="1"/>
  <c r="O29" i="7" a="1"/>
  <c r="O29" i="7" s="1"/>
  <c r="H29" i="25" s="1"/>
  <c r="L50" i="10" a="1"/>
  <c r="L50" i="10" s="1"/>
  <c r="E50" i="27" s="1"/>
  <c r="F50" i="27" s="1"/>
  <c r="R67" i="12" a="1"/>
  <c r="O50" i="9" a="1"/>
  <c r="O50" i="9" s="1"/>
  <c r="O65" i="7" a="1"/>
  <c r="O65" i="7" s="1"/>
  <c r="H65" i="25" s="1"/>
  <c r="L73" i="10" a="1"/>
  <c r="L73" i="10" s="1"/>
  <c r="E73" i="27" s="1"/>
  <c r="F73" i="27" s="1"/>
  <c r="O107" i="10" a="1"/>
  <c r="O107" i="10" s="1"/>
  <c r="H107" i="27" s="1"/>
  <c r="N11" i="11" a="1"/>
  <c r="N11" i="11" s="1"/>
  <c r="H11" i="26" s="1"/>
  <c r="N18" i="7" a="1"/>
  <c r="N18" i="7" s="1"/>
  <c r="G18" i="25" s="1"/>
  <c r="L19" i="10" a="1"/>
  <c r="L19" i="10" s="1"/>
  <c r="E19" i="27" s="1"/>
  <c r="F19" i="27" s="1"/>
  <c r="O98" i="7" a="1"/>
  <c r="O98" i="7" s="1"/>
  <c r="H98" i="25" s="1"/>
  <c r="L27" i="3" a="1"/>
  <c r="L27" i="3" s="1"/>
  <c r="E27" i="29" s="1"/>
  <c r="F27" i="29" s="1"/>
  <c r="N96" i="10" a="1"/>
  <c r="N96" i="10" s="1"/>
  <c r="G96" i="27" s="1"/>
  <c r="L37" i="7" a="1"/>
  <c r="L37" i="7" s="1"/>
  <c r="E37" i="25" s="1"/>
  <c r="F37" i="25" s="1"/>
  <c r="H10" i="26"/>
  <c r="O71" i="10" a="1"/>
  <c r="O71" i="10" s="1"/>
  <c r="H71" i="27" s="1"/>
  <c r="O44" i="11" a="1"/>
  <c r="O44" i="11" s="1"/>
  <c r="I44" i="26" s="1"/>
  <c r="N88" i="10" a="1"/>
  <c r="N88" i="10" s="1"/>
  <c r="G88" i="27" s="1"/>
  <c r="G27" i="27"/>
  <c r="L96" i="3" a="1"/>
  <c r="L96" i="3" s="1"/>
  <c r="E96" i="29" s="1"/>
  <c r="F96" i="29" s="1"/>
  <c r="L71" i="11" a="1"/>
  <c r="L71" i="11" s="1"/>
  <c r="E71" i="26" s="1"/>
  <c r="F71" i="26" s="1"/>
  <c r="L28" i="10" a="1"/>
  <c r="L28" i="10" s="1"/>
  <c r="E28" i="27" s="1"/>
  <c r="F28" i="27" s="1"/>
  <c r="N80" i="10" a="1"/>
  <c r="N80" i="10" s="1"/>
  <c r="G80" i="27" s="1"/>
  <c r="L86" i="3" a="1"/>
  <c r="L86" i="3" s="1"/>
  <c r="E86" i="29" s="1"/>
  <c r="F86" i="29" s="1"/>
  <c r="O60" i="10" a="1"/>
  <c r="O60" i="10" s="1"/>
  <c r="H60" i="27" s="1"/>
  <c r="O45" i="9" a="1"/>
  <c r="O45" i="9" s="1"/>
  <c r="L54" i="7" a="1"/>
  <c r="L54" i="7" s="1"/>
  <c r="E54" i="25" s="1"/>
  <c r="F54" i="25" s="1"/>
  <c r="L95" i="7" a="1"/>
  <c r="L95" i="7" s="1"/>
  <c r="E95" i="25" s="1"/>
  <c r="F95" i="25" s="1"/>
  <c r="Q68" i="13"/>
  <c r="P67" i="13"/>
  <c r="Q67" i="13" s="1"/>
  <c r="L45" i="9" a="1"/>
  <c r="L45" i="9" s="1"/>
  <c r="L64" i="10" a="1"/>
  <c r="L64" i="10" s="1"/>
  <c r="E64" i="27" s="1"/>
  <c r="F64" i="27" s="1"/>
  <c r="H27" i="27"/>
  <c r="O100" i="10" a="1"/>
  <c r="O100" i="10" s="1"/>
  <c r="H100" i="27" s="1"/>
  <c r="L12" i="10" a="1"/>
  <c r="L12" i="10" s="1"/>
  <c r="E12" i="27" s="1"/>
  <c r="F12" i="27" s="1"/>
  <c r="I10" i="26"/>
  <c r="N20" i="9" a="1"/>
  <c r="N20" i="9" s="1"/>
  <c r="L73" i="8" a="1"/>
  <c r="L73" i="8" s="1"/>
  <c r="N28" i="11" a="1"/>
  <c r="N28" i="11" s="1"/>
  <c r="H28" i="26" s="1"/>
  <c r="L34" i="9" a="1"/>
  <c r="L34" i="9" s="1"/>
  <c r="N62" i="11" a="1"/>
  <c r="N62" i="11" s="1"/>
  <c r="H62" i="26" s="1"/>
  <c r="L51" i="9" a="1"/>
  <c r="L51" i="9" s="1"/>
  <c r="N10" i="8" a="1"/>
  <c r="N10" i="8" s="1"/>
  <c r="L51" i="8" a="1"/>
  <c r="L51" i="8" s="1"/>
  <c r="L18" i="11" a="1"/>
  <c r="L18" i="11" s="1"/>
  <c r="E18" i="26" s="1"/>
  <c r="F18" i="26" s="1"/>
  <c r="O22" i="8" a="1"/>
  <c r="O22" i="8" s="1"/>
  <c r="N95" i="9" a="1"/>
  <c r="N95" i="9" s="1"/>
  <c r="L14" i="11" a="1"/>
  <c r="L14" i="11" s="1"/>
  <c r="E14" i="26" s="1"/>
  <c r="F14" i="26" s="1"/>
  <c r="L59" i="9" a="1"/>
  <c r="L59" i="9" s="1"/>
  <c r="O46" i="7" a="1"/>
  <c r="O46" i="7" s="1"/>
  <c r="H46" i="25" s="1"/>
  <c r="L43" i="9" a="1"/>
  <c r="L43" i="9" s="1"/>
  <c r="L68" i="8" a="1"/>
  <c r="L68" i="8" s="1"/>
  <c r="O108" i="11" a="1"/>
  <c r="O108" i="11" s="1"/>
  <c r="I108" i="26" s="1"/>
  <c r="O68" i="9" a="1"/>
  <c r="O68" i="9" s="1"/>
  <c r="O80" i="7" a="1"/>
  <c r="O80" i="7" s="1"/>
  <c r="H80" i="25" s="1"/>
  <c r="L37" i="9" a="1"/>
  <c r="L37" i="9" s="1"/>
  <c r="N22" i="8" a="1"/>
  <c r="N22" i="8" s="1"/>
  <c r="H10" i="19"/>
  <c r="O60" i="8" a="1"/>
  <c r="O60" i="8" s="1"/>
  <c r="L80" i="11" a="1"/>
  <c r="L80" i="11" s="1"/>
  <c r="E80" i="26" s="1"/>
  <c r="F80" i="26" s="1"/>
  <c r="N14" i="9" a="1"/>
  <c r="N14" i="9" s="1"/>
  <c r="N79" i="11" a="1"/>
  <c r="N79" i="11" s="1"/>
  <c r="H79" i="26" s="1"/>
  <c r="L55" i="9" a="1"/>
  <c r="L55" i="9" s="1"/>
  <c r="O43" i="7" a="1"/>
  <c r="O43" i="7" s="1"/>
  <c r="H43" i="25" s="1"/>
  <c r="O69" i="9" a="1"/>
  <c r="O69" i="9" s="1"/>
  <c r="N8" i="8" a="1"/>
  <c r="N8" i="8" s="1"/>
  <c r="I39" i="28"/>
  <c r="I11" i="28"/>
  <c r="H5" i="26"/>
  <c r="L17" i="9" a="1"/>
  <c r="L17" i="9" s="1"/>
  <c r="O99" i="11" a="1"/>
  <c r="O99" i="11" s="1"/>
  <c r="I99" i="26" s="1"/>
  <c r="N61" i="8" a="1"/>
  <c r="N61" i="8" s="1"/>
  <c r="N54" i="8" a="1"/>
  <c r="N54" i="8" s="1"/>
  <c r="N62" i="7" a="1"/>
  <c r="N62" i="7" s="1"/>
  <c r="G62" i="25" s="1"/>
  <c r="O67" i="7" a="1"/>
  <c r="O67" i="7" s="1"/>
  <c r="H67" i="25" s="1"/>
  <c r="N90" i="7" a="1"/>
  <c r="N90" i="7" s="1"/>
  <c r="G90" i="25" s="1"/>
  <c r="L106" i="8" a="1"/>
  <c r="L106" i="8" s="1"/>
  <c r="N50" i="10" a="1"/>
  <c r="N50" i="10" s="1"/>
  <c r="G50" i="27" s="1"/>
  <c r="O18" i="7" a="1"/>
  <c r="O18" i="7" s="1"/>
  <c r="H18" i="25" s="1"/>
  <c r="L4" i="3" a="1"/>
  <c r="L4" i="3" s="1"/>
  <c r="E4" i="29" s="1"/>
  <c r="F4" i="29" s="1"/>
  <c r="L77" i="8" a="1"/>
  <c r="L77" i="8" s="1"/>
  <c r="N49" i="7" a="1"/>
  <c r="N49" i="7" s="1"/>
  <c r="G49" i="25" s="1"/>
  <c r="G14" i="27"/>
  <c r="N14" i="7" a="1"/>
  <c r="N14" i="7" s="1"/>
  <c r="G14" i="25" s="1"/>
  <c r="N106" i="9" a="1"/>
  <c r="N106" i="9" s="1"/>
  <c r="L64" i="9" a="1"/>
  <c r="L64" i="9" s="1"/>
  <c r="O19" i="7" a="1"/>
  <c r="O19" i="7" s="1"/>
  <c r="H19" i="25" s="1"/>
  <c r="L40" i="3" a="1"/>
  <c r="L40" i="3" s="1"/>
  <c r="E40" i="29" s="1"/>
  <c r="F40" i="29" s="1"/>
  <c r="O12" i="10" a="1"/>
  <c r="O12" i="10" s="1"/>
  <c r="H12" i="27" s="1"/>
  <c r="L53" i="7" a="1"/>
  <c r="L53" i="7" s="1"/>
  <c r="E53" i="25" s="1"/>
  <c r="F53" i="25" s="1"/>
  <c r="O90" i="10" a="1"/>
  <c r="O90" i="10" s="1"/>
  <c r="H90" i="27" s="1"/>
  <c r="N44" i="11" a="1"/>
  <c r="N44" i="11" s="1"/>
  <c r="H44" i="26" s="1"/>
  <c r="O97" i="10" a="1"/>
  <c r="O97" i="10" s="1"/>
  <c r="H97" i="27" s="1"/>
  <c r="L106" i="9" a="1"/>
  <c r="L106" i="9" s="1"/>
  <c r="O8" i="10" a="1"/>
  <c r="O8" i="10" s="1"/>
  <c r="H8" i="27" s="1"/>
  <c r="L60" i="3" a="1"/>
  <c r="L60" i="3" s="1"/>
  <c r="E60" i="29" s="1"/>
  <c r="F60" i="29" s="1"/>
  <c r="L41" i="10" a="1"/>
  <c r="L41" i="10" s="1"/>
  <c r="E41" i="27" s="1"/>
  <c r="F41" i="27" s="1"/>
  <c r="L27" i="10" a="1"/>
  <c r="L27" i="10" s="1"/>
  <c r="E27" i="27" s="1"/>
  <c r="F27" i="27" s="1"/>
  <c r="L13" i="7" a="1"/>
  <c r="L13" i="7" s="1"/>
  <c r="E13" i="25" s="1"/>
  <c r="F13" i="25" s="1"/>
  <c r="O36" i="10" a="1"/>
  <c r="O36" i="10" s="1"/>
  <c r="H36" i="27" s="1"/>
  <c r="L71" i="7" a="1"/>
  <c r="L71" i="7" s="1"/>
  <c r="E71" i="25" s="1"/>
  <c r="F71" i="25" s="1"/>
  <c r="O43" i="9" a="1"/>
  <c r="O43" i="9" s="1"/>
  <c r="L88" i="7" a="1"/>
  <c r="L88" i="7" s="1"/>
  <c r="E88" i="25" s="1"/>
  <c r="F88" i="25" s="1"/>
  <c r="L43" i="10" a="1"/>
  <c r="L43" i="10" s="1"/>
  <c r="E43" i="27" s="1"/>
  <c r="F43" i="27" s="1"/>
  <c r="N86" i="10" a="1"/>
  <c r="N86" i="10" s="1"/>
  <c r="G86" i="27" s="1"/>
  <c r="S59" i="12" l="1"/>
  <c r="P58" i="12"/>
  <c r="Q58" i="12" s="1"/>
  <c r="H84" i="19"/>
  <c r="I59" i="19"/>
  <c r="H12" i="19"/>
  <c r="E51" i="19"/>
  <c r="F51" i="19" s="1"/>
  <c r="H18" i="19"/>
  <c r="I45" i="19"/>
  <c r="E54" i="19"/>
  <c r="F54" i="19" s="1"/>
  <c r="I71" i="19"/>
  <c r="H7" i="19"/>
  <c r="E65" i="19"/>
  <c r="F65" i="19" s="1"/>
  <c r="E10" i="33"/>
  <c r="F10" i="33" s="1"/>
  <c r="H72" i="19"/>
  <c r="I27" i="19"/>
  <c r="I41" i="19"/>
  <c r="I6" i="33"/>
  <c r="E35" i="19"/>
  <c r="F35" i="19" s="1"/>
  <c r="E32" i="19"/>
  <c r="F32" i="19" s="1"/>
  <c r="I15" i="19"/>
  <c r="H36" i="19"/>
  <c r="I70" i="19"/>
  <c r="I6" i="19"/>
  <c r="E49" i="19"/>
  <c r="F49" i="19" s="1"/>
  <c r="E41" i="19"/>
  <c r="F41" i="19" s="1"/>
  <c r="E6" i="33"/>
  <c r="F6" i="33" s="1"/>
  <c r="H77" i="19"/>
  <c r="H81" i="19"/>
  <c r="E45" i="19"/>
  <c r="F45" i="19" s="1"/>
  <c r="I77" i="19"/>
  <c r="E67" i="19"/>
  <c r="F67" i="19" s="1"/>
  <c r="E12" i="33"/>
  <c r="F12" i="33" s="1"/>
  <c r="E84" i="19"/>
  <c r="F84" i="19" s="1"/>
  <c r="E56" i="19"/>
  <c r="F56" i="19" s="1"/>
  <c r="E15" i="19"/>
  <c r="F15" i="19" s="1"/>
  <c r="I58" i="19"/>
  <c r="E46" i="19"/>
  <c r="F46" i="19" s="1"/>
  <c r="E27" i="19"/>
  <c r="F27" i="19" s="1"/>
  <c r="H22" i="19"/>
  <c r="E73" i="19"/>
  <c r="F73" i="19" s="1"/>
  <c r="E36" i="19"/>
  <c r="F36" i="19" s="1"/>
  <c r="E74" i="19"/>
  <c r="F74" i="19" s="1"/>
  <c r="E77" i="28"/>
  <c r="F77" i="28" s="1"/>
  <c r="E106" i="28"/>
  <c r="F106" i="28" s="1"/>
  <c r="H54" i="28"/>
  <c r="H22" i="28"/>
  <c r="E30" i="28"/>
  <c r="F30" i="28" s="1"/>
  <c r="I70" i="28"/>
  <c r="I6" i="28"/>
  <c r="E91" i="28"/>
  <c r="F91" i="28" s="1"/>
  <c r="H61" i="28"/>
  <c r="E68" i="28"/>
  <c r="F68" i="28" s="1"/>
  <c r="E51" i="28"/>
  <c r="F51" i="28" s="1"/>
  <c r="I36" i="28"/>
  <c r="E96" i="28"/>
  <c r="F96" i="28" s="1"/>
  <c r="H27" i="28"/>
  <c r="H5" i="28"/>
  <c r="I60" i="28"/>
  <c r="H10" i="28"/>
  <c r="E14" i="28"/>
  <c r="F14" i="28" s="1"/>
  <c r="E42" i="28"/>
  <c r="F42" i="28" s="1"/>
  <c r="E55" i="28"/>
  <c r="F55" i="28" s="1"/>
  <c r="H51" i="28"/>
  <c r="E41" i="28"/>
  <c r="F41" i="28" s="1"/>
  <c r="I61" i="28"/>
  <c r="I16" i="28"/>
  <c r="H8" i="28"/>
  <c r="I22" i="28"/>
  <c r="E73" i="28"/>
  <c r="F73" i="28" s="1"/>
  <c r="E105" i="28"/>
  <c r="F105" i="28" s="1"/>
  <c r="E72" i="28"/>
  <c r="F72" i="28" s="1"/>
  <c r="E59" i="28"/>
  <c r="F59" i="28" s="1"/>
  <c r="E36" i="28"/>
  <c r="F36" i="28" s="1"/>
  <c r="E78" i="28"/>
  <c r="F78" i="28" s="1"/>
  <c r="I97" i="28"/>
  <c r="I42" i="28"/>
  <c r="R58" i="13"/>
  <c r="S58" i="13" s="1"/>
  <c r="R67" i="13"/>
  <c r="S67" i="13" s="1"/>
  <c r="S41" i="12"/>
  <c r="P40" i="12"/>
  <c r="Q40" i="12" s="1"/>
  <c r="R40" i="13"/>
  <c r="S40" i="13" s="1"/>
  <c r="P13" i="3" a="1"/>
  <c r="P13" i="3" s="1"/>
  <c r="Q13" i="3" s="1"/>
  <c r="H13" i="29"/>
  <c r="P76" i="13" a="1"/>
  <c r="H78" i="30"/>
  <c r="P85" i="3" a="1"/>
  <c r="H85" i="29"/>
  <c r="R94" i="13" a="1"/>
  <c r="S95" i="13" s="1"/>
  <c r="I97" i="30"/>
  <c r="P103" i="3" a="1"/>
  <c r="H103" i="29"/>
  <c r="P94" i="13" a="1"/>
  <c r="Q95" i="13" s="1"/>
  <c r="H97" i="30"/>
  <c r="R76" i="12" a="1"/>
  <c r="I78" i="24"/>
  <c r="P94" i="12" a="1"/>
  <c r="P94" i="12" s="1"/>
  <c r="Q94" i="12" s="1"/>
  <c r="H97" i="24"/>
  <c r="P76" i="12" a="1"/>
  <c r="Q77" i="12" s="1"/>
  <c r="H78" i="24"/>
  <c r="O131" i="13"/>
  <c r="R103" i="12" a="1"/>
  <c r="S104" i="12" s="1"/>
  <c r="I103" i="24"/>
  <c r="R94" i="12" a="1"/>
  <c r="R94" i="12" s="1"/>
  <c r="S94" i="12" s="1"/>
  <c r="I97" i="24"/>
  <c r="R76" i="3" a="1"/>
  <c r="R76" i="3" s="1"/>
  <c r="S76" i="3" s="1"/>
  <c r="O130" i="13"/>
  <c r="N128" i="13" a="1"/>
  <c r="O130" i="12"/>
  <c r="N128" i="12" a="1"/>
  <c r="O132" i="12"/>
  <c r="N118" i="12" a="1"/>
  <c r="O131" i="12"/>
  <c r="O132" i="13"/>
  <c r="O120" i="12"/>
  <c r="N118" i="13" a="1"/>
  <c r="O121" i="12"/>
  <c r="P67" i="3" a="1"/>
  <c r="P67" i="3" s="1"/>
  <c r="Q67" i="3" s="1"/>
  <c r="R58" i="3" a="1"/>
  <c r="R58" i="3" s="1"/>
  <c r="S58" i="3" s="1"/>
  <c r="O121" i="13"/>
  <c r="O120" i="13"/>
  <c r="S77" i="3"/>
  <c r="R31" i="3" a="1"/>
  <c r="R31" i="3" s="1"/>
  <c r="S31" i="3" s="1"/>
  <c r="P103" i="12" a="1"/>
  <c r="O53" i="3" a="1"/>
  <c r="O53" i="3" s="1"/>
  <c r="R49" i="3" s="1" a="1"/>
  <c r="R49" i="3" s="1"/>
  <c r="S49" i="3" s="1"/>
  <c r="O107" i="3" a="1"/>
  <c r="O107" i="3" s="1"/>
  <c r="I107" i="29" s="1"/>
  <c r="L15" i="3" a="1"/>
  <c r="L15" i="3" s="1"/>
  <c r="E15" i="29" s="1"/>
  <c r="F15" i="29" s="1"/>
  <c r="L97" i="3" a="1"/>
  <c r="L97" i="3" s="1"/>
  <c r="E97" i="29" s="1"/>
  <c r="F97" i="29" s="1"/>
  <c r="L8" i="10" a="1"/>
  <c r="L8" i="10" s="1"/>
  <c r="E8" i="27" s="1"/>
  <c r="F8" i="27" s="1"/>
  <c r="L69" i="10" a="1"/>
  <c r="L69" i="10" s="1"/>
  <c r="E69" i="27" s="1"/>
  <c r="F69" i="27" s="1"/>
  <c r="L96" i="7" a="1"/>
  <c r="L96" i="7" s="1"/>
  <c r="E96" i="25" s="1"/>
  <c r="F96" i="25" s="1"/>
  <c r="O44" i="10" a="1"/>
  <c r="O44" i="10" s="1"/>
  <c r="H44" i="27" s="1"/>
  <c r="L69" i="7" a="1"/>
  <c r="L69" i="7" s="1"/>
  <c r="E69" i="25" s="1"/>
  <c r="F69" i="25" s="1"/>
  <c r="L103" i="3" a="1"/>
  <c r="L103" i="3" s="1"/>
  <c r="E103" i="29" s="1"/>
  <c r="F103" i="29" s="1"/>
  <c r="O106" i="10" a="1"/>
  <c r="O106" i="10" s="1"/>
  <c r="N61" i="9" a="1"/>
  <c r="N61" i="9" s="1"/>
  <c r="O40" i="7" a="1"/>
  <c r="O40" i="7" s="1"/>
  <c r="H40" i="25" s="1"/>
  <c r="L34" i="11" a="1"/>
  <c r="L34" i="11" s="1"/>
  <c r="E34" i="26" s="1"/>
  <c r="F34" i="26" s="1"/>
  <c r="O13" i="7" a="1"/>
  <c r="O13" i="7" s="1"/>
  <c r="H13" i="25" s="1"/>
  <c r="N90" i="10" a="1"/>
  <c r="N90" i="10" s="1"/>
  <c r="G90" i="27" s="1"/>
  <c r="O72" i="8" a="1"/>
  <c r="O72" i="8" s="1"/>
  <c r="L79" i="11" a="1"/>
  <c r="L79" i="11" s="1"/>
  <c r="E79" i="26" s="1"/>
  <c r="F79" i="26" s="1"/>
  <c r="L42" i="10" a="1"/>
  <c r="L42" i="10" s="1"/>
  <c r="E42" i="27" s="1"/>
  <c r="F42" i="27" s="1"/>
  <c r="N36" i="8" a="1"/>
  <c r="N36" i="8" s="1"/>
  <c r="N13" i="7" a="1"/>
  <c r="N13" i="7" s="1"/>
  <c r="G13" i="25" s="1"/>
  <c r="N74" i="11" a="1"/>
  <c r="N74" i="11" s="1"/>
  <c r="H74" i="26" s="1"/>
  <c r="O35" i="9" a="1"/>
  <c r="O35" i="9" s="1"/>
  <c r="O18" i="11" a="1"/>
  <c r="O18" i="11" s="1"/>
  <c r="I18" i="26" s="1"/>
  <c r="O69" i="8" a="1"/>
  <c r="O69" i="8" s="1"/>
  <c r="O59" i="10" a="1"/>
  <c r="O59" i="10" s="1"/>
  <c r="H59" i="27" s="1"/>
  <c r="R67" i="12"/>
  <c r="S67" i="12" s="1"/>
  <c r="S68" i="12"/>
  <c r="Q68" i="12"/>
  <c r="P67" i="12"/>
  <c r="Q67" i="12" s="1"/>
  <c r="R85" i="3" a="1"/>
  <c r="P31" i="3" a="1"/>
  <c r="P31" i="3" s="1"/>
  <c r="Q31" i="3" s="1"/>
  <c r="R4" i="3" a="1"/>
  <c r="R4" i="3" s="1"/>
  <c r="S4" i="3" s="1"/>
  <c r="P76" i="3" a="1"/>
  <c r="R67" i="3" a="1"/>
  <c r="R67" i="3" s="1"/>
  <c r="S67" i="3" s="1"/>
  <c r="R22" i="3" a="1"/>
  <c r="R22" i="3" s="1"/>
  <c r="S22" i="3" s="1"/>
  <c r="P103" i="13" a="1"/>
  <c r="N64" i="3" a="1"/>
  <c r="N64" i="3" s="1"/>
  <c r="P58" i="3" s="1" a="1"/>
  <c r="P58" i="3" s="1"/>
  <c r="Q58" i="3" s="1"/>
  <c r="Z54" i="14" a="1"/>
  <c r="Z54" i="14" s="1"/>
  <c r="O52" i="10" a="1"/>
  <c r="O52" i="10" s="1"/>
  <c r="H52" i="27" s="1"/>
  <c r="L91" i="10" a="1"/>
  <c r="L91" i="10" s="1"/>
  <c r="E91" i="27" s="1"/>
  <c r="F91" i="27" s="1"/>
  <c r="O31" i="10" a="1"/>
  <c r="O31" i="10" s="1"/>
  <c r="H31" i="27" s="1"/>
  <c r="N73" i="9" a="1"/>
  <c r="N73" i="9" s="1"/>
  <c r="O89" i="10" a="1"/>
  <c r="O89" i="10" s="1"/>
  <c r="H89" i="27" s="1"/>
  <c r="N71" i="10" a="1"/>
  <c r="N71" i="10" s="1"/>
  <c r="G71" i="27" s="1"/>
  <c r="O24" i="10" a="1"/>
  <c r="O24" i="10" s="1"/>
  <c r="H24" i="27" s="1"/>
  <c r="N32" i="10" a="1"/>
  <c r="N32" i="10" s="1"/>
  <c r="G32" i="27" s="1"/>
  <c r="N11" i="10" a="1"/>
  <c r="N11" i="10" s="1"/>
  <c r="G11" i="27" s="1"/>
  <c r="L107" i="7" a="1"/>
  <c r="L107" i="7" s="1"/>
  <c r="E107" i="25" s="1"/>
  <c r="F107" i="25" s="1"/>
  <c r="L26" i="7" a="1"/>
  <c r="L26" i="7" s="1"/>
  <c r="E26" i="25" s="1"/>
  <c r="F26" i="25" s="1"/>
  <c r="O61" i="11" a="1"/>
  <c r="O61" i="11" s="1"/>
  <c r="I61" i="26" s="1"/>
  <c r="O16" i="7" a="1"/>
  <c r="O16" i="7" s="1"/>
  <c r="H16" i="25" s="1"/>
  <c r="N34" i="7" a="1"/>
  <c r="N34" i="7" s="1"/>
  <c r="G34" i="25" s="1"/>
  <c r="L31" i="8" a="1"/>
  <c r="L31" i="8" s="1"/>
  <c r="L54" i="11" a="1"/>
  <c r="L54" i="11" s="1"/>
  <c r="E54" i="26" s="1"/>
  <c r="F54" i="26" s="1"/>
  <c r="L14" i="9" a="1"/>
  <c r="L14" i="9" s="1"/>
  <c r="O100" i="8" a="1"/>
  <c r="O100" i="8" s="1"/>
  <c r="O63" i="11" a="1"/>
  <c r="O63" i="11" s="1"/>
  <c r="I63" i="26" s="1"/>
  <c r="N72" i="8" a="1"/>
  <c r="N72" i="8" s="1"/>
  <c r="N54" i="9" a="1"/>
  <c r="N54" i="9" s="1"/>
  <c r="O90" i="11" a="1"/>
  <c r="O90" i="11" s="1"/>
  <c r="I90" i="26" s="1"/>
  <c r="O79" i="8" a="1"/>
  <c r="O79" i="8" s="1"/>
  <c r="O95" i="7" a="1"/>
  <c r="O95" i="7" s="1"/>
  <c r="H95" i="25" s="1"/>
  <c r="L61" i="7" a="1"/>
  <c r="L61" i="7" s="1"/>
  <c r="E61" i="25" s="1"/>
  <c r="F61" i="25" s="1"/>
  <c r="R13" i="3" a="1"/>
  <c r="R13" i="3" s="1"/>
  <c r="S13" i="3" s="1"/>
  <c r="R103" i="13" a="1"/>
  <c r="P40" i="3" a="1"/>
  <c r="P40" i="3" s="1"/>
  <c r="Q40" i="3" s="1"/>
  <c r="Z70" i="14" a="1"/>
  <c r="Z70" i="14" s="1"/>
  <c r="N43" i="10" a="1"/>
  <c r="N43" i="10" s="1"/>
  <c r="G43" i="27" s="1"/>
  <c r="L95" i="10" a="1"/>
  <c r="L95" i="10" s="1"/>
  <c r="E95" i="27" s="1"/>
  <c r="F95" i="27" s="1"/>
  <c r="L79" i="7" a="1"/>
  <c r="L79" i="7" s="1"/>
  <c r="E79" i="25" s="1"/>
  <c r="F79" i="25" s="1"/>
  <c r="N44" i="10" a="1"/>
  <c r="N44" i="10" s="1"/>
  <c r="G44" i="27" s="1"/>
  <c r="I25" i="28"/>
  <c r="L106" i="3" a="1"/>
  <c r="L106" i="3" s="1"/>
  <c r="E106" i="29" s="1"/>
  <c r="F106" i="29" s="1"/>
  <c r="L94" i="3" a="1"/>
  <c r="L94" i="3" s="1"/>
  <c r="E94" i="29" s="1"/>
  <c r="F94" i="29" s="1"/>
  <c r="L36" i="10" a="1"/>
  <c r="L36" i="10" s="1"/>
  <c r="E36" i="27" s="1"/>
  <c r="F36" i="27" s="1"/>
  <c r="N67" i="7" a="1"/>
  <c r="N67" i="7" s="1"/>
  <c r="G67" i="25" s="1"/>
  <c r="N86" i="8" a="1"/>
  <c r="N86" i="8" s="1"/>
  <c r="O50" i="8" a="1"/>
  <c r="O50" i="8" s="1"/>
  <c r="O27" i="9" a="1"/>
  <c r="O27" i="9" s="1"/>
  <c r="H15" i="28"/>
  <c r="O13" i="11" a="1"/>
  <c r="O13" i="11" s="1"/>
  <c r="I13" i="26" s="1"/>
  <c r="N43" i="8" a="1"/>
  <c r="N43" i="8" s="1"/>
  <c r="I32" i="19"/>
  <c r="I34" i="28"/>
  <c r="N25" i="11" a="1"/>
  <c r="N25" i="11" s="1"/>
  <c r="H25" i="26" s="1"/>
  <c r="O56" i="11" a="1"/>
  <c r="O56" i="11" s="1"/>
  <c r="I56" i="26" s="1"/>
  <c r="L46" i="11" a="1"/>
  <c r="L46" i="11" s="1"/>
  <c r="E46" i="26" s="1"/>
  <c r="F46" i="26" s="1"/>
  <c r="L107" i="3" a="1"/>
  <c r="L107" i="3" s="1"/>
  <c r="E107" i="29" s="1"/>
  <c r="F107" i="29" s="1"/>
  <c r="P22" i="3" a="1"/>
  <c r="P22" i="3" s="1"/>
  <c r="Q22" i="3" s="1"/>
  <c r="P4" i="3" a="1"/>
  <c r="P4" i="3" s="1"/>
  <c r="Q4" i="3" s="1"/>
  <c r="R40" i="3" a="1"/>
  <c r="R40" i="3" s="1"/>
  <c r="S40" i="3" s="1"/>
  <c r="R76" i="13" a="1"/>
  <c r="P49" i="3" a="1"/>
  <c r="P49" i="3" s="1"/>
  <c r="Q49" i="3" s="1"/>
  <c r="P94" i="3" a="1"/>
  <c r="R94" i="3" a="1"/>
  <c r="L70" i="3" a="1"/>
  <c r="L70" i="3" s="1"/>
  <c r="E70" i="29" s="1"/>
  <c r="F70" i="29" s="1"/>
  <c r="L90" i="3" a="1"/>
  <c r="L90" i="3" s="1"/>
  <c r="E90" i="29" s="1"/>
  <c r="F90" i="29" s="1"/>
  <c r="L26" i="3" a="1"/>
  <c r="L26" i="3" s="1"/>
  <c r="E26" i="29" s="1"/>
  <c r="F26" i="29" s="1"/>
  <c r="N15" i="10" a="1"/>
  <c r="N15" i="10" s="1"/>
  <c r="G15" i="27" s="1"/>
  <c r="O99" i="10" a="1"/>
  <c r="O99" i="10" s="1"/>
  <c r="H99" i="27" s="1"/>
  <c r="L46" i="7" a="1"/>
  <c r="L46" i="7" s="1"/>
  <c r="E46" i="25" s="1"/>
  <c r="F46" i="25" s="1"/>
  <c r="H7" i="27"/>
  <c r="L80" i="7" a="1"/>
  <c r="L80" i="7" s="1"/>
  <c r="E80" i="25" s="1"/>
  <c r="F80" i="25" s="1"/>
  <c r="L32" i="10" a="1"/>
  <c r="L32" i="10" s="1"/>
  <c r="E32" i="27" s="1"/>
  <c r="F32" i="27" s="1"/>
  <c r="L22" i="3" a="1"/>
  <c r="L22" i="3" s="1"/>
  <c r="E22" i="29" s="1"/>
  <c r="F22" i="29" s="1"/>
  <c r="L16" i="7" a="1"/>
  <c r="L16" i="7" s="1"/>
  <c r="E16" i="25" s="1"/>
  <c r="F16" i="25" s="1"/>
  <c r="L60" i="7" a="1"/>
  <c r="L60" i="7" s="1"/>
  <c r="E60" i="25" s="1"/>
  <c r="F60" i="25" s="1"/>
  <c r="H16" i="27"/>
  <c r="L65" i="3" a="1"/>
  <c r="L65" i="3" s="1"/>
  <c r="E65" i="29" s="1"/>
  <c r="F65" i="29" s="1"/>
  <c r="L77" i="10" a="1"/>
  <c r="L77" i="10" s="1"/>
  <c r="E77" i="27" s="1"/>
  <c r="F77" i="27" s="1"/>
  <c r="L29" i="7" a="1"/>
  <c r="L29" i="7" s="1"/>
  <c r="E29" i="25" s="1"/>
  <c r="F29" i="25" s="1"/>
  <c r="L100" i="10" a="1"/>
  <c r="L100" i="10" s="1"/>
  <c r="E100" i="27" s="1"/>
  <c r="F100" i="27" s="1"/>
  <c r="N97" i="8" a="1"/>
  <c r="N97" i="8" s="1"/>
  <c r="O106" i="7" a="1"/>
  <c r="O106" i="7" s="1"/>
  <c r="H106" i="25" s="1"/>
  <c r="O50" i="7" a="1"/>
  <c r="O50" i="7" s="1"/>
  <c r="H50" i="25" s="1"/>
  <c r="N69" i="11" a="1"/>
  <c r="N69" i="11" s="1"/>
  <c r="H69" i="26" s="1"/>
  <c r="O99" i="8" a="1"/>
  <c r="O99" i="8" s="1"/>
  <c r="L87" i="3" a="1"/>
  <c r="L87" i="3" s="1"/>
  <c r="E87" i="29" s="1"/>
  <c r="F87" i="29" s="1"/>
  <c r="N86" i="7" a="1"/>
  <c r="N86" i="7" s="1"/>
  <c r="G86" i="25" s="1"/>
  <c r="O54" i="7" a="1"/>
  <c r="O54" i="7" s="1"/>
  <c r="H54" i="25" s="1"/>
  <c r="O37" i="10" a="1"/>
  <c r="O37" i="10" s="1"/>
  <c r="H37" i="27" s="1"/>
  <c r="O44" i="7" a="1"/>
  <c r="O44" i="7" s="1"/>
  <c r="H44" i="25" s="1"/>
  <c r="O24" i="9" a="1"/>
  <c r="O24" i="9" s="1"/>
  <c r="N60" i="7" a="1"/>
  <c r="N60" i="7" s="1"/>
  <c r="G60" i="25" s="1"/>
  <c r="O7" i="7" a="1"/>
  <c r="O7" i="7" s="1"/>
  <c r="H7" i="25" s="1"/>
  <c r="N4" i="7" a="1"/>
  <c r="N4" i="7" s="1"/>
  <c r="G4" i="25" s="1"/>
  <c r="O35" i="7" a="1"/>
  <c r="O35" i="7" s="1"/>
  <c r="H35" i="25" s="1"/>
  <c r="O86" i="7" a="1"/>
  <c r="O86" i="7" s="1"/>
  <c r="H86" i="25" s="1"/>
  <c r="O96" i="8" a="1"/>
  <c r="O96" i="8" s="1"/>
  <c r="O51" i="9" a="1"/>
  <c r="O51" i="9" s="1"/>
  <c r="H38" i="26"/>
  <c r="O31" i="9" a="1"/>
  <c r="O31" i="9" s="1"/>
  <c r="N42" i="11" a="1"/>
  <c r="N42" i="11" s="1"/>
  <c r="H42" i="26" s="1"/>
  <c r="L27" i="9" a="1"/>
  <c r="L27" i="9" s="1"/>
  <c r="L98" i="11" a="1"/>
  <c r="L98" i="11" s="1"/>
  <c r="E98" i="26" s="1"/>
  <c r="F98" i="26" s="1"/>
  <c r="O64" i="9" a="1"/>
  <c r="O64" i="9" s="1"/>
  <c r="O79" i="11" a="1"/>
  <c r="O79" i="11" s="1"/>
  <c r="I79" i="26" s="1"/>
  <c r="L6" i="11" a="1"/>
  <c r="L6" i="11" s="1"/>
  <c r="E6" i="26" s="1"/>
  <c r="F6" i="26" s="1"/>
  <c r="L63" i="11" a="1"/>
  <c r="L63" i="11" s="1"/>
  <c r="E63" i="26" s="1"/>
  <c r="F63" i="26" s="1"/>
  <c r="L79" i="8" a="1"/>
  <c r="L79" i="8" s="1"/>
  <c r="L80" i="9" a="1"/>
  <c r="L80" i="9" s="1"/>
  <c r="L25" i="11" a="1"/>
  <c r="L25" i="11" s="1"/>
  <c r="E25" i="26" s="1"/>
  <c r="F25" i="26" s="1"/>
  <c r="O25" i="11" a="1"/>
  <c r="O25" i="11" s="1"/>
  <c r="I25" i="26" s="1"/>
  <c r="L78" i="9" a="1"/>
  <c r="L78" i="9" s="1"/>
  <c r="O45" i="8" a="1"/>
  <c r="O45" i="8" s="1"/>
  <c r="O27" i="7" a="1"/>
  <c r="O27" i="7" s="1"/>
  <c r="H27" i="25" s="1"/>
  <c r="O9" i="9" a="1"/>
  <c r="O9" i="9" s="1"/>
  <c r="L64" i="11" a="1"/>
  <c r="L64" i="11" s="1"/>
  <c r="E64" i="26" s="1"/>
  <c r="F64" i="26" s="1"/>
  <c r="L18" i="9" a="1"/>
  <c r="L18" i="9" s="1"/>
  <c r="L26" i="10" a="1"/>
  <c r="L26" i="10" s="1"/>
  <c r="E26" i="27" s="1"/>
  <c r="F26" i="27" s="1"/>
  <c r="L53" i="8" a="1"/>
  <c r="L53" i="8" s="1"/>
  <c r="L97" i="11" a="1"/>
  <c r="L97" i="11" s="1"/>
  <c r="E97" i="26" s="1"/>
  <c r="F97" i="26" s="1"/>
  <c r="N9" i="8" a="1"/>
  <c r="N9" i="8" s="1"/>
  <c r="N64" i="9" a="1"/>
  <c r="N64" i="9" s="1"/>
  <c r="N13" i="11" a="1"/>
  <c r="N13" i="11" s="1"/>
  <c r="H13" i="26" s="1"/>
  <c r="N70" i="8" a="1"/>
  <c r="N70" i="8" s="1"/>
  <c r="N98" i="9" a="1"/>
  <c r="N98" i="9" s="1"/>
  <c r="H32" i="28"/>
  <c r="L39" i="9" a="1"/>
  <c r="L39" i="9" s="1"/>
  <c r="N89" i="11" a="1"/>
  <c r="N89" i="11" s="1"/>
  <c r="H89" i="26" s="1"/>
  <c r="N62" i="9" a="1"/>
  <c r="N62" i="9" s="1"/>
  <c r="O64" i="11" a="1"/>
  <c r="O64" i="11" s="1"/>
  <c r="I64" i="26" s="1"/>
  <c r="L26" i="11" a="1"/>
  <c r="L26" i="11" s="1"/>
  <c r="E26" i="26" s="1"/>
  <c r="F26" i="26" s="1"/>
  <c r="O55" i="10" a="1"/>
  <c r="O55" i="10" s="1"/>
  <c r="H55" i="27" s="1"/>
  <c r="L18" i="7" a="1"/>
  <c r="L18" i="7" s="1"/>
  <c r="E18" i="25" s="1"/>
  <c r="F18" i="25" s="1"/>
  <c r="N61" i="10" a="1"/>
  <c r="N61" i="10" s="1"/>
  <c r="G61" i="27" s="1"/>
  <c r="H23" i="27"/>
  <c r="L16" i="3" a="1"/>
  <c r="L16" i="3" s="1"/>
  <c r="E16" i="29" s="1"/>
  <c r="F16" i="29" s="1"/>
  <c r="L5" i="3" a="1"/>
  <c r="L5" i="3" s="1"/>
  <c r="E5" i="29" s="1"/>
  <c r="F5" i="29" s="1"/>
  <c r="N22" i="7" a="1"/>
  <c r="N22" i="7" s="1"/>
  <c r="G22" i="25" s="1"/>
  <c r="O11" i="10" a="1"/>
  <c r="O11" i="10" s="1"/>
  <c r="H11" i="27" s="1"/>
  <c r="L85" i="3" a="1"/>
  <c r="L85" i="3" s="1"/>
  <c r="E85" i="29" s="1"/>
  <c r="F85" i="29" s="1"/>
  <c r="G19" i="27"/>
  <c r="L80" i="3" a="1"/>
  <c r="L80" i="3" s="1"/>
  <c r="E80" i="29" s="1"/>
  <c r="F80" i="29" s="1"/>
  <c r="L38" i="10" a="1"/>
  <c r="L38" i="10" s="1"/>
  <c r="E38" i="27" s="1"/>
  <c r="F38" i="27" s="1"/>
  <c r="N53" i="11" a="1"/>
  <c r="N53" i="11" s="1"/>
  <c r="H53" i="26" s="1"/>
  <c r="L21" i="10" a="1"/>
  <c r="L21" i="10" s="1"/>
  <c r="E21" i="27" s="1"/>
  <c r="F21" i="27" s="1"/>
  <c r="L29" i="3" a="1"/>
  <c r="L29" i="3" s="1"/>
  <c r="E29" i="29" s="1"/>
  <c r="F29" i="29" s="1"/>
  <c r="L77" i="3" a="1"/>
  <c r="L77" i="3" s="1"/>
  <c r="E77" i="29" s="1"/>
  <c r="F77" i="29" s="1"/>
  <c r="N13" i="10" a="1"/>
  <c r="N13" i="10" s="1"/>
  <c r="G13" i="27" s="1"/>
  <c r="L73" i="9" a="1"/>
  <c r="L73" i="9" s="1"/>
  <c r="O96" i="10" a="1"/>
  <c r="O96" i="10" s="1"/>
  <c r="H96" i="27" s="1"/>
  <c r="O107" i="7" a="1"/>
  <c r="O107" i="7" s="1"/>
  <c r="H107" i="25" s="1"/>
  <c r="O76" i="7" a="1"/>
  <c r="O76" i="7" s="1"/>
  <c r="H76" i="25" s="1"/>
  <c r="N6" i="7" a="1"/>
  <c r="N6" i="7" s="1"/>
  <c r="G6" i="25" s="1"/>
  <c r="L100" i="11" a="1"/>
  <c r="L100" i="11" s="1"/>
  <c r="E100" i="26" s="1"/>
  <c r="F100" i="26" s="1"/>
  <c r="N69" i="9" a="1"/>
  <c r="N69" i="9" s="1"/>
  <c r="L63" i="3" a="1"/>
  <c r="L63" i="3" s="1"/>
  <c r="E63" i="29" s="1"/>
  <c r="F63" i="29" s="1"/>
  <c r="O51" i="7" a="1"/>
  <c r="O51" i="7" s="1"/>
  <c r="H51" i="25" s="1"/>
  <c r="O37" i="7" a="1"/>
  <c r="O37" i="7" s="1"/>
  <c r="H37" i="25" s="1"/>
  <c r="L90" i="10" a="1"/>
  <c r="L90" i="10" s="1"/>
  <c r="E90" i="27" s="1"/>
  <c r="F90" i="27" s="1"/>
  <c r="O36" i="11" a="1"/>
  <c r="O36" i="11" s="1"/>
  <c r="I36" i="26" s="1"/>
  <c r="L11" i="8" a="1"/>
  <c r="L11" i="8" s="1"/>
  <c r="L40" i="7" a="1"/>
  <c r="L40" i="7" s="1"/>
  <c r="E40" i="25" s="1"/>
  <c r="F40" i="25" s="1"/>
  <c r="N27" i="7" a="1"/>
  <c r="N27" i="7" s="1"/>
  <c r="G27" i="25" s="1"/>
  <c r="O17" i="7" a="1"/>
  <c r="O17" i="7" s="1"/>
  <c r="H17" i="25" s="1"/>
  <c r="O42" i="10" a="1"/>
  <c r="O42" i="10" s="1"/>
  <c r="H42" i="27" s="1"/>
  <c r="N42" i="8" a="1"/>
  <c r="N42" i="8" s="1"/>
  <c r="N26" i="7" a="1"/>
  <c r="N26" i="7" s="1"/>
  <c r="G26" i="25" s="1"/>
  <c r="N94" i="7" a="1"/>
  <c r="N94" i="7" s="1"/>
  <c r="G94" i="25" s="1"/>
  <c r="O20" i="8" a="1"/>
  <c r="O20" i="8" s="1"/>
  <c r="O72" i="9" a="1"/>
  <c r="O72" i="9" s="1"/>
  <c r="O34" i="11" a="1"/>
  <c r="O34" i="11" s="1"/>
  <c r="I34" i="26" s="1"/>
  <c r="L62" i="8" a="1"/>
  <c r="L62" i="8" s="1"/>
  <c r="N6" i="8" a="1"/>
  <c r="N6" i="8" s="1"/>
  <c r="L22" i="9" a="1"/>
  <c r="L22" i="9" s="1"/>
  <c r="N72" i="11" a="1"/>
  <c r="N72" i="11" s="1"/>
  <c r="H72" i="26" s="1"/>
  <c r="L54" i="9" a="1"/>
  <c r="L54" i="9" s="1"/>
  <c r="L44" i="11" a="1"/>
  <c r="L44" i="11" s="1"/>
  <c r="E44" i="26" s="1"/>
  <c r="F44" i="26" s="1"/>
  <c r="N40" i="7" a="1"/>
  <c r="N40" i="7" s="1"/>
  <c r="G40" i="25" s="1"/>
  <c r="L36" i="11" a="1"/>
  <c r="L36" i="11" s="1"/>
  <c r="E36" i="26" s="1"/>
  <c r="F36" i="26" s="1"/>
  <c r="L90" i="8" a="1"/>
  <c r="L90" i="8" s="1"/>
  <c r="L71" i="8" a="1"/>
  <c r="L71" i="8" s="1"/>
  <c r="L10" i="8" a="1"/>
  <c r="L10" i="8" s="1"/>
  <c r="L69" i="11" a="1"/>
  <c r="L69" i="11" s="1"/>
  <c r="E69" i="26" s="1"/>
  <c r="F69" i="26" s="1"/>
  <c r="O60" i="9" a="1"/>
  <c r="O60" i="9" s="1"/>
  <c r="O43" i="11" a="1"/>
  <c r="O43" i="11" s="1"/>
  <c r="I43" i="26" s="1"/>
  <c r="L33" i="9" a="1"/>
  <c r="L33" i="9" s="1"/>
  <c r="L87" i="11" a="1"/>
  <c r="L87" i="11" s="1"/>
  <c r="E87" i="26" s="1"/>
  <c r="F87" i="26" s="1"/>
  <c r="O70" i="9" a="1"/>
  <c r="O70" i="9" s="1"/>
  <c r="O91" i="11" a="1"/>
  <c r="O91" i="11" s="1"/>
  <c r="I91" i="26" s="1"/>
  <c r="O88" i="8" a="1"/>
  <c r="O88" i="8" s="1"/>
  <c r="N87" i="9" a="1"/>
  <c r="N87" i="9" s="1"/>
  <c r="H39" i="28"/>
  <c r="O91" i="9" a="1"/>
  <c r="O91" i="9" s="1"/>
  <c r="L53" i="11" a="1"/>
  <c r="L53" i="11" s="1"/>
  <c r="E53" i="26" s="1"/>
  <c r="F53" i="26" s="1"/>
  <c r="H23" i="28"/>
  <c r="N89" i="9" a="1"/>
  <c r="N89" i="9" s="1"/>
  <c r="L60" i="11" a="1"/>
  <c r="L60" i="11" s="1"/>
  <c r="E60" i="26" s="1"/>
  <c r="F60" i="26" s="1"/>
  <c r="O14" i="9" a="1"/>
  <c r="O14" i="9" s="1"/>
  <c r="I16" i="26"/>
  <c r="N78" i="8" a="1"/>
  <c r="N78" i="8" s="1"/>
  <c r="N24" i="11" a="1"/>
  <c r="N24" i="11" s="1"/>
  <c r="H24" i="26" s="1"/>
  <c r="O10" i="7" a="1"/>
  <c r="O10" i="7" s="1"/>
  <c r="H10" i="25" s="1"/>
  <c r="L38" i="7" a="1"/>
  <c r="L38" i="7" s="1"/>
  <c r="E38" i="25" s="1"/>
  <c r="F38" i="25" s="1"/>
  <c r="N97" i="10" a="1"/>
  <c r="N97" i="10" s="1"/>
  <c r="G97" i="27" s="1"/>
  <c r="N17" i="9" a="1"/>
  <c r="N17" i="9" s="1"/>
  <c r="L19" i="3" a="1"/>
  <c r="L19" i="3" s="1"/>
  <c r="E19" i="29" s="1"/>
  <c r="F19" i="29" s="1"/>
  <c r="L37" i="10" a="1"/>
  <c r="L37" i="10" s="1"/>
  <c r="E37" i="27" s="1"/>
  <c r="F37" i="27" s="1"/>
  <c r="N21" i="10" a="1"/>
  <c r="N21" i="10" s="1"/>
  <c r="G21" i="27" s="1"/>
  <c r="L65" i="7" a="1"/>
  <c r="L65" i="7" s="1"/>
  <c r="E65" i="25" s="1"/>
  <c r="F65" i="25" s="1"/>
  <c r="L89" i="10" a="1"/>
  <c r="L89" i="10" s="1"/>
  <c r="E89" i="27" s="1"/>
  <c r="F89" i="27" s="1"/>
  <c r="N8" i="10" a="1"/>
  <c r="N8" i="10" s="1"/>
  <c r="G8" i="27" s="1"/>
  <c r="O100" i="9" a="1"/>
  <c r="O100" i="9" s="1"/>
  <c r="H14" i="27"/>
  <c r="L76" i="7" a="1"/>
  <c r="L76" i="7" s="1"/>
  <c r="E76" i="25" s="1"/>
  <c r="F76" i="25" s="1"/>
  <c r="L24" i="3" a="1"/>
  <c r="L24" i="3" s="1"/>
  <c r="E24" i="29" s="1"/>
  <c r="F24" i="29" s="1"/>
  <c r="O53" i="9" a="1"/>
  <c r="O53" i="9" s="1"/>
  <c r="O87" i="10" a="1"/>
  <c r="O87" i="10" s="1"/>
  <c r="H87" i="27" s="1"/>
  <c r="O36" i="7" a="1"/>
  <c r="O36" i="7" s="1"/>
  <c r="H36" i="25" s="1"/>
  <c r="N29" i="7" a="1"/>
  <c r="N29" i="7" s="1"/>
  <c r="G29" i="25" s="1"/>
  <c r="N64" i="10" a="1"/>
  <c r="N64" i="10" s="1"/>
  <c r="G64" i="27" s="1"/>
  <c r="N8" i="7" a="1"/>
  <c r="N8" i="7" s="1"/>
  <c r="G8" i="25" s="1"/>
  <c r="L91" i="9" a="1"/>
  <c r="L91" i="9" s="1"/>
  <c r="L33" i="7" a="1"/>
  <c r="L33" i="7" s="1"/>
  <c r="E33" i="25" s="1"/>
  <c r="F33" i="25" s="1"/>
  <c r="O42" i="7" a="1"/>
  <c r="O42" i="7" s="1"/>
  <c r="H42" i="25" s="1"/>
  <c r="N55" i="10" a="1"/>
  <c r="N55" i="10" s="1"/>
  <c r="G55" i="27" s="1"/>
  <c r="N98" i="7" a="1"/>
  <c r="N98" i="7" s="1"/>
  <c r="G98" i="25" s="1"/>
  <c r="I30" i="19"/>
  <c r="N88" i="7" a="1"/>
  <c r="N88" i="7" s="1"/>
  <c r="G88" i="25" s="1"/>
  <c r="N6" i="10" a="1"/>
  <c r="N6" i="10" s="1"/>
  <c r="G6" i="27" s="1"/>
  <c r="N35" i="7" a="1"/>
  <c r="N35" i="7" s="1"/>
  <c r="G35" i="25" s="1"/>
  <c r="L95" i="9" a="1"/>
  <c r="L95" i="9" s="1"/>
  <c r="O6" i="7" a="1"/>
  <c r="O6" i="7" s="1"/>
  <c r="H6" i="25" s="1"/>
  <c r="N31" i="11" a="1"/>
  <c r="N31" i="11" s="1"/>
  <c r="H31" i="26" s="1"/>
  <c r="L86" i="8" a="1"/>
  <c r="L86" i="8" s="1"/>
  <c r="N90" i="9" a="1"/>
  <c r="N90" i="9" s="1"/>
  <c r="N96" i="11" a="1"/>
  <c r="N96" i="11" s="1"/>
  <c r="H96" i="26" s="1"/>
  <c r="O38" i="9" a="1"/>
  <c r="O38" i="9" s="1"/>
  <c r="O100" i="11" a="1"/>
  <c r="O100" i="11" s="1"/>
  <c r="I100" i="26" s="1"/>
  <c r="L69" i="8" a="1"/>
  <c r="L69" i="8" s="1"/>
  <c r="I21" i="19"/>
  <c r="L34" i="8" a="1"/>
  <c r="L34" i="8" s="1"/>
  <c r="L63" i="9" a="1"/>
  <c r="L63" i="9" s="1"/>
  <c r="N32" i="7" a="1"/>
  <c r="N32" i="7" s="1"/>
  <c r="G32" i="25" s="1"/>
  <c r="O59" i="9" a="1"/>
  <c r="O59" i="9" s="1"/>
  <c r="N6" i="11" a="1"/>
  <c r="N6" i="11" s="1"/>
  <c r="H6" i="26" s="1"/>
  <c r="L87" i="9" a="1"/>
  <c r="L87" i="9" s="1"/>
  <c r="O10" i="8" a="1"/>
  <c r="O10" i="8" s="1"/>
  <c r="L97" i="8" a="1"/>
  <c r="L97" i="8" s="1"/>
  <c r="H34" i="28"/>
  <c r="N77" i="7" a="1"/>
  <c r="N77" i="7" s="1"/>
  <c r="G77" i="25" s="1"/>
  <c r="H35" i="19"/>
  <c r="N5" i="7" a="1"/>
  <c r="N5" i="7" s="1"/>
  <c r="G5" i="25" s="1"/>
  <c r="N78" i="9" a="1"/>
  <c r="N78" i="9" s="1"/>
  <c r="O41" i="8" a="1"/>
  <c r="O41" i="8" s="1"/>
  <c r="L7" i="8" a="1"/>
  <c r="L7" i="8" s="1"/>
  <c r="N5" i="9" a="1"/>
  <c r="N5" i="9" s="1"/>
  <c r="N63" i="11" a="1"/>
  <c r="N63" i="11" s="1"/>
  <c r="H63" i="26" s="1"/>
  <c r="N30" i="9" a="1"/>
  <c r="N30" i="9" s="1"/>
  <c r="O12" i="11" a="1"/>
  <c r="O12" i="11" s="1"/>
  <c r="I12" i="26" s="1"/>
  <c r="O55" i="8" a="1"/>
  <c r="O55" i="8" s="1"/>
  <c r="L61" i="11" a="1"/>
  <c r="L61" i="11" s="1"/>
  <c r="E61" i="26" s="1"/>
  <c r="F61" i="26" s="1"/>
  <c r="N98" i="11" a="1"/>
  <c r="N98" i="11" s="1"/>
  <c r="H98" i="26" s="1"/>
  <c r="L96" i="10" a="1"/>
  <c r="L96" i="10" s="1"/>
  <c r="E96" i="27" s="1"/>
  <c r="F96" i="27" s="1"/>
  <c r="O62" i="9" a="1"/>
  <c r="O62" i="9" s="1"/>
  <c r="H29" i="26"/>
  <c r="N41" i="8" a="1"/>
  <c r="N41" i="8" s="1"/>
  <c r="L64" i="8" a="1"/>
  <c r="L64" i="8" s="1"/>
  <c r="N18" i="8" a="1"/>
  <c r="N18" i="8" s="1"/>
  <c r="N62" i="10" a="1"/>
  <c r="N62" i="10" s="1"/>
  <c r="G62" i="27" s="1"/>
  <c r="L72" i="10" a="1"/>
  <c r="L72" i="10" s="1"/>
  <c r="E72" i="27" s="1"/>
  <c r="F72" i="27" s="1"/>
  <c r="I5" i="26"/>
  <c r="L62" i="7" a="1"/>
  <c r="L62" i="7" s="1"/>
  <c r="E62" i="25" s="1"/>
  <c r="F62" i="25" s="1"/>
  <c r="L50" i="7" a="1"/>
  <c r="L50" i="7" s="1"/>
  <c r="E50" i="25" s="1"/>
  <c r="F50" i="25" s="1"/>
  <c r="L6" i="3" a="1"/>
  <c r="L6" i="3" s="1"/>
  <c r="E6" i="29" s="1"/>
  <c r="F6" i="29" s="1"/>
  <c r="G5" i="27"/>
  <c r="L43" i="7" a="1"/>
  <c r="L43" i="7" s="1"/>
  <c r="E43" i="25" s="1"/>
  <c r="F43" i="25" s="1"/>
  <c r="N107" i="10" a="1"/>
  <c r="N107" i="10" s="1"/>
  <c r="G107" i="27" s="1"/>
  <c r="L42" i="7" a="1"/>
  <c r="L42" i="7" s="1"/>
  <c r="E42" i="25" s="1"/>
  <c r="F42" i="25" s="1"/>
  <c r="N100" i="10" a="1"/>
  <c r="N100" i="10" s="1"/>
  <c r="G100" i="27" s="1"/>
  <c r="L38" i="3" a="1"/>
  <c r="L38" i="3" s="1"/>
  <c r="E38" i="29" s="1"/>
  <c r="F38" i="29" s="1"/>
  <c r="N20" i="10" a="1"/>
  <c r="N20" i="10" s="1"/>
  <c r="G20" i="27" s="1"/>
  <c r="N43" i="7" a="1"/>
  <c r="N43" i="7" s="1"/>
  <c r="G43" i="25" s="1"/>
  <c r="N36" i="11" a="1"/>
  <c r="N36" i="11" s="1"/>
  <c r="H36" i="26" s="1"/>
  <c r="N24" i="7" a="1"/>
  <c r="N24" i="7" s="1"/>
  <c r="G24" i="25" s="1"/>
  <c r="N88" i="8" a="1"/>
  <c r="N88" i="8" s="1"/>
  <c r="L31" i="10" a="1"/>
  <c r="L31" i="10" s="1"/>
  <c r="E31" i="27" s="1"/>
  <c r="F31" i="27" s="1"/>
  <c r="O59" i="7" a="1"/>
  <c r="O59" i="7" s="1"/>
  <c r="H59" i="25" s="1"/>
  <c r="O17" i="8" a="1"/>
  <c r="O17" i="8" s="1"/>
  <c r="L67" i="3" a="1"/>
  <c r="L67" i="3" s="1"/>
  <c r="E67" i="29" s="1"/>
  <c r="F67" i="29" s="1"/>
  <c r="O105" i="7" a="1"/>
  <c r="O105" i="7" s="1"/>
  <c r="H105" i="25" s="1"/>
  <c r="O20" i="11" a="1"/>
  <c r="O20" i="11" s="1"/>
  <c r="I20" i="26" s="1"/>
  <c r="N14" i="8" a="1"/>
  <c r="N14" i="8" s="1"/>
  <c r="L97" i="7" a="1"/>
  <c r="L97" i="7" s="1"/>
  <c r="E97" i="25" s="1"/>
  <c r="F97" i="25" s="1"/>
  <c r="O31" i="7" a="1"/>
  <c r="O31" i="7" s="1"/>
  <c r="H31" i="25" s="1"/>
  <c r="N59" i="10" a="1"/>
  <c r="N59" i="10" s="1"/>
  <c r="G59" i="27" s="1"/>
  <c r="O78" i="7" a="1"/>
  <c r="O78" i="7" s="1"/>
  <c r="H78" i="25" s="1"/>
  <c r="L19" i="9" a="1"/>
  <c r="L19" i="9" s="1"/>
  <c r="O31" i="8" a="1"/>
  <c r="O31" i="8" s="1"/>
  <c r="N20" i="8" a="1"/>
  <c r="N20" i="8" s="1"/>
  <c r="L30" i="9" a="1"/>
  <c r="L30" i="9" s="1"/>
  <c r="N105" i="8" a="1"/>
  <c r="N105" i="8" s="1"/>
  <c r="O78" i="9" a="1"/>
  <c r="O78" i="9" s="1"/>
  <c r="N61" i="11" a="1"/>
  <c r="N61" i="11" s="1"/>
  <c r="H61" i="26" s="1"/>
  <c r="N22" i="9" a="1"/>
  <c r="N22" i="9" s="1"/>
  <c r="L4" i="10" a="1"/>
  <c r="L4" i="10" s="1"/>
  <c r="E4" i="27" s="1"/>
  <c r="F4" i="27" s="1"/>
  <c r="N89" i="7" a="1"/>
  <c r="N89" i="7" s="1"/>
  <c r="G89" i="25" s="1"/>
  <c r="O8" i="11" a="1"/>
  <c r="O8" i="11" s="1"/>
  <c r="I8" i="26" s="1"/>
  <c r="N64" i="8" a="1"/>
  <c r="N64" i="8" s="1"/>
  <c r="O31" i="11" a="1"/>
  <c r="O31" i="11" s="1"/>
  <c r="I31" i="26" s="1"/>
  <c r="L15" i="8" a="1"/>
  <c r="L15" i="8" s="1"/>
  <c r="O18" i="9" a="1"/>
  <c r="O18" i="9" s="1"/>
  <c r="N101" i="11" a="1"/>
  <c r="N101" i="11" s="1"/>
  <c r="H101" i="26" s="1"/>
  <c r="L98" i="9" a="1"/>
  <c r="L98" i="9" s="1"/>
  <c r="L4" i="11" a="1"/>
  <c r="L4" i="11" s="1"/>
  <c r="E4" i="26" s="1"/>
  <c r="F4" i="26" s="1"/>
  <c r="O62" i="11" a="1"/>
  <c r="O62" i="11" s="1"/>
  <c r="I62" i="26" s="1"/>
  <c r="N4" i="8" a="1"/>
  <c r="N4" i="8" s="1"/>
  <c r="H32" i="19"/>
  <c r="O80" i="11" a="1"/>
  <c r="O80" i="11" s="1"/>
  <c r="I80" i="26" s="1"/>
  <c r="N72" i="9" a="1"/>
  <c r="N72" i="9" s="1"/>
  <c r="O11" i="11" a="1"/>
  <c r="O11" i="11" s="1"/>
  <c r="I11" i="26" s="1"/>
  <c r="O43" i="8" a="1"/>
  <c r="O43" i="8" s="1"/>
  <c r="L60" i="8" a="1"/>
  <c r="L60" i="8" s="1"/>
  <c r="N76" i="7" a="1"/>
  <c r="N76" i="7" s="1"/>
  <c r="G76" i="25" s="1"/>
  <c r="O21" i="11" a="1"/>
  <c r="O21" i="11" s="1"/>
  <c r="I21" i="26" s="1"/>
  <c r="L99" i="9" a="1"/>
  <c r="L99" i="9" s="1"/>
  <c r="O62" i="8" a="1"/>
  <c r="O62" i="8" s="1"/>
  <c r="N62" i="8" a="1"/>
  <c r="N62" i="8" s="1"/>
  <c r="O91" i="8" a="1"/>
  <c r="O91" i="8" s="1"/>
  <c r="N22" i="11" a="1"/>
  <c r="N22" i="11" s="1"/>
  <c r="H22" i="26" s="1"/>
  <c r="L96" i="9" a="1"/>
  <c r="L96" i="9" s="1"/>
  <c r="N53" i="7" a="1"/>
  <c r="N53" i="7" s="1"/>
  <c r="G53" i="25" s="1"/>
  <c r="L98" i="7" a="1"/>
  <c r="L98" i="7" s="1"/>
  <c r="E98" i="25" s="1"/>
  <c r="F98" i="25" s="1"/>
  <c r="O61" i="10" a="1"/>
  <c r="O61" i="10" s="1"/>
  <c r="H61" i="27" s="1"/>
  <c r="L32" i="7" a="1"/>
  <c r="L32" i="7" s="1"/>
  <c r="E32" i="25" s="1"/>
  <c r="F32" i="25" s="1"/>
  <c r="N25" i="10" a="1"/>
  <c r="N25" i="10" s="1"/>
  <c r="G25" i="27" s="1"/>
  <c r="L60" i="10" a="1"/>
  <c r="L60" i="10" s="1"/>
  <c r="E60" i="27" s="1"/>
  <c r="F60" i="27" s="1"/>
  <c r="L33" i="3" a="1"/>
  <c r="L33" i="3" s="1"/>
  <c r="E33" i="29" s="1"/>
  <c r="F33" i="29" s="1"/>
  <c r="L79" i="10" a="1"/>
  <c r="L79" i="10" s="1"/>
  <c r="E79" i="27" s="1"/>
  <c r="F79" i="27" s="1"/>
  <c r="L34" i="10" a="1"/>
  <c r="L34" i="10" s="1"/>
  <c r="E34" i="27" s="1"/>
  <c r="F34" i="27" s="1"/>
  <c r="O6" i="10" a="1"/>
  <c r="O6" i="10" s="1"/>
  <c r="H6" i="27" s="1"/>
  <c r="L62" i="3" a="1"/>
  <c r="L62" i="3" s="1"/>
  <c r="E62" i="29" s="1"/>
  <c r="F62" i="29" s="1"/>
  <c r="N106" i="10" a="1"/>
  <c r="N106" i="10" s="1"/>
  <c r="G106" i="27" s="1"/>
  <c r="L98" i="3" a="1"/>
  <c r="L98" i="3" s="1"/>
  <c r="E98" i="29" s="1"/>
  <c r="F98" i="29" s="1"/>
  <c r="O18" i="10" a="1"/>
  <c r="O18" i="10" s="1"/>
  <c r="H18" i="27" s="1"/>
  <c r="O15" i="10" a="1"/>
  <c r="O15" i="10" s="1"/>
  <c r="H15" i="27" s="1"/>
  <c r="L11" i="10" a="1"/>
  <c r="L11" i="10" s="1"/>
  <c r="E11" i="27" s="1"/>
  <c r="F11" i="27" s="1"/>
  <c r="L59" i="3" a="1"/>
  <c r="L59" i="3" s="1"/>
  <c r="E59" i="29" s="1"/>
  <c r="F59" i="29" s="1"/>
  <c r="N77" i="10" a="1"/>
  <c r="N77" i="10" s="1"/>
  <c r="G77" i="27" s="1"/>
  <c r="L58" i="3" a="1"/>
  <c r="L58" i="3" s="1"/>
  <c r="E58" i="29" s="1"/>
  <c r="F58" i="29" s="1"/>
  <c r="N68" i="10" a="1"/>
  <c r="N68" i="10" s="1"/>
  <c r="G68" i="27" s="1"/>
  <c r="L25" i="10" a="1"/>
  <c r="L25" i="10" s="1"/>
  <c r="E25" i="27" s="1"/>
  <c r="F25" i="27" s="1"/>
  <c r="L105" i="7" a="1"/>
  <c r="L105" i="7" s="1"/>
  <c r="E105" i="25" s="1"/>
  <c r="F105" i="25" s="1"/>
  <c r="O62" i="7" a="1"/>
  <c r="O62" i="7" s="1"/>
  <c r="H62" i="25" s="1"/>
  <c r="L54" i="10" a="1"/>
  <c r="L54" i="10" s="1"/>
  <c r="E54" i="27" s="1"/>
  <c r="F54" i="27" s="1"/>
  <c r="O73" i="11" a="1"/>
  <c r="O73" i="11" s="1"/>
  <c r="I73" i="26" s="1"/>
  <c r="O18" i="8" a="1"/>
  <c r="O18" i="8" s="1"/>
  <c r="L34" i="3" a="1"/>
  <c r="L34" i="3" s="1"/>
  <c r="E34" i="29" s="1"/>
  <c r="F34" i="29" s="1"/>
  <c r="O85" i="7" a="1"/>
  <c r="O85" i="7" s="1"/>
  <c r="H85" i="25" s="1"/>
  <c r="O24" i="7" a="1"/>
  <c r="O24" i="7" s="1"/>
  <c r="H24" i="25" s="1"/>
  <c r="N24" i="10" a="1"/>
  <c r="N24" i="10" s="1"/>
  <c r="G24" i="27" s="1"/>
  <c r="N23" i="7" a="1"/>
  <c r="N23" i="7" s="1"/>
  <c r="G23" i="25" s="1"/>
  <c r="N63" i="8" a="1"/>
  <c r="N63" i="8" s="1"/>
  <c r="L67" i="7" a="1"/>
  <c r="L67" i="7" s="1"/>
  <c r="E67" i="25" s="1"/>
  <c r="F67" i="25" s="1"/>
  <c r="O61" i="7" a="1"/>
  <c r="O61" i="7" s="1"/>
  <c r="H61" i="25" s="1"/>
  <c r="O38" i="7" a="1"/>
  <c r="O38" i="7" s="1"/>
  <c r="H38" i="25" s="1"/>
  <c r="N33" i="7" a="1"/>
  <c r="N33" i="7" s="1"/>
  <c r="G33" i="25" s="1"/>
  <c r="N99" i="11" a="1"/>
  <c r="N99" i="11" s="1"/>
  <c r="H99" i="26" s="1"/>
  <c r="L7" i="9" a="1"/>
  <c r="L7" i="9" s="1"/>
  <c r="N72" i="10" a="1"/>
  <c r="N72" i="10" s="1"/>
  <c r="G72" i="27" s="1"/>
  <c r="O59" i="8" a="1"/>
  <c r="O59" i="8" s="1"/>
  <c r="O98" i="9" a="1"/>
  <c r="O98" i="9" s="1"/>
  <c r="L108" i="11" a="1"/>
  <c r="L108" i="11" s="1"/>
  <c r="E108" i="26" s="1"/>
  <c r="F108" i="26" s="1"/>
  <c r="N91" i="9" a="1"/>
  <c r="N91" i="9" s="1"/>
  <c r="H37" i="28"/>
  <c r="N106" i="8" a="1"/>
  <c r="N106" i="8" s="1"/>
  <c r="O63" i="8" a="1"/>
  <c r="O63" i="8" s="1"/>
  <c r="O14" i="7" a="1"/>
  <c r="O14" i="7" s="1"/>
  <c r="H14" i="25" s="1"/>
  <c r="L53" i="9" a="1"/>
  <c r="L53" i="9" s="1"/>
  <c r="N51" i="9" a="1"/>
  <c r="N51" i="9" s="1"/>
  <c r="L21" i="11" a="1"/>
  <c r="L21" i="11" s="1"/>
  <c r="E21" i="26" s="1"/>
  <c r="F21" i="26" s="1"/>
  <c r="L17" i="8" a="1"/>
  <c r="L17" i="8" s="1"/>
  <c r="I23" i="26"/>
  <c r="N90" i="8" a="1"/>
  <c r="N90" i="8" s="1"/>
  <c r="N36" i="9" a="1"/>
  <c r="N36" i="9" s="1"/>
  <c r="N46" i="11" a="1"/>
  <c r="N46" i="11" s="1"/>
  <c r="H46" i="26" s="1"/>
  <c r="N9" i="9" a="1"/>
  <c r="N9" i="9" s="1"/>
  <c r="N25" i="7" a="1"/>
  <c r="N25" i="7" s="1"/>
  <c r="G25" i="25" s="1"/>
  <c r="L35" i="9" a="1"/>
  <c r="L35" i="9" s="1"/>
  <c r="N54" i="11" a="1"/>
  <c r="N54" i="11" s="1"/>
  <c r="H54" i="26" s="1"/>
  <c r="I23" i="19"/>
  <c r="L9" i="11" a="1"/>
  <c r="L9" i="11" s="1"/>
  <c r="E9" i="26" s="1"/>
  <c r="F9" i="26" s="1"/>
  <c r="L86" i="9" a="1"/>
  <c r="L86" i="9" s="1"/>
  <c r="O53" i="8" a="1"/>
  <c r="O53" i="8" s="1"/>
  <c r="O89" i="8" a="1"/>
  <c r="O89" i="8" s="1"/>
  <c r="O42" i="11" a="1"/>
  <c r="O42" i="11" s="1"/>
  <c r="I42" i="26" s="1"/>
  <c r="L5" i="10" a="1"/>
  <c r="L5" i="10" s="1"/>
  <c r="E5" i="27" s="1"/>
  <c r="F5" i="27" s="1"/>
  <c r="N21" i="8" a="1"/>
  <c r="N21" i="8" s="1"/>
  <c r="O98" i="8" a="1"/>
  <c r="O98" i="8" s="1"/>
  <c r="O4" i="8" a="1"/>
  <c r="O4" i="8" s="1"/>
  <c r="O105" i="8" a="1"/>
  <c r="O105" i="8" s="1"/>
  <c r="O92" i="11" a="1"/>
  <c r="O92" i="11" s="1"/>
  <c r="I92" i="26" s="1"/>
  <c r="O42" i="9" a="1"/>
  <c r="O42" i="9" s="1"/>
  <c r="O4" i="11" a="1"/>
  <c r="O4" i="11" s="1"/>
  <c r="I4" i="26" s="1"/>
  <c r="N107" i="7" a="1"/>
  <c r="N107" i="7" s="1"/>
  <c r="G107" i="25" s="1"/>
  <c r="L24" i="7" a="1"/>
  <c r="L24" i="7" s="1"/>
  <c r="E24" i="25" s="1"/>
  <c r="F24" i="25" s="1"/>
  <c r="N69" i="10" a="1"/>
  <c r="N69" i="10" s="1"/>
  <c r="G69" i="27" s="1"/>
  <c r="L46" i="3" a="1"/>
  <c r="L46" i="3" s="1"/>
  <c r="E46" i="29" s="1"/>
  <c r="F46" i="29" s="1"/>
  <c r="L99" i="10" a="1"/>
  <c r="L99" i="10" s="1"/>
  <c r="E99" i="27" s="1"/>
  <c r="F99" i="27" s="1"/>
  <c r="L77" i="7" a="1"/>
  <c r="L77" i="7" s="1"/>
  <c r="E77" i="25" s="1"/>
  <c r="F77" i="25" s="1"/>
  <c r="L100" i="9" a="1"/>
  <c r="L100" i="9" s="1"/>
  <c r="L106" i="7" a="1"/>
  <c r="L106" i="7" s="1"/>
  <c r="E106" i="25" s="1"/>
  <c r="F106" i="25" s="1"/>
  <c r="O53" i="10" a="1"/>
  <c r="O53" i="10" s="1"/>
  <c r="H53" i="27" s="1"/>
  <c r="N87" i="10" a="1"/>
  <c r="N87" i="10" s="1"/>
  <c r="G87" i="27" s="1"/>
  <c r="N95" i="10" a="1"/>
  <c r="N95" i="10" s="1"/>
  <c r="G95" i="27" s="1"/>
  <c r="L14" i="3" a="1"/>
  <c r="L14" i="3" s="1"/>
  <c r="E14" i="29" s="1"/>
  <c r="F14" i="29" s="1"/>
  <c r="L44" i="7" a="1"/>
  <c r="L44" i="7" s="1"/>
  <c r="E44" i="25" s="1"/>
  <c r="F44" i="25" s="1"/>
  <c r="O78" i="10" a="1"/>
  <c r="O78" i="10" s="1"/>
  <c r="L29" i="10" a="1"/>
  <c r="L29" i="10" s="1"/>
  <c r="E29" i="27" s="1"/>
  <c r="F29" i="27" s="1"/>
  <c r="O51" i="10" a="1"/>
  <c r="O51" i="10" s="1"/>
  <c r="H51" i="27" s="1"/>
  <c r="O15" i="7" a="1"/>
  <c r="O15" i="7" s="1"/>
  <c r="H15" i="25" s="1"/>
  <c r="O8" i="7" a="1"/>
  <c r="O8" i="7" s="1"/>
  <c r="H8" i="25" s="1"/>
  <c r="N51" i="10" a="1"/>
  <c r="N51" i="10" s="1"/>
  <c r="G51" i="27" s="1"/>
  <c r="N70" i="11" a="1"/>
  <c r="N70" i="11" s="1"/>
  <c r="H70" i="26" s="1"/>
  <c r="L8" i="9" a="1"/>
  <c r="L8" i="9" s="1"/>
  <c r="L49" i="7" a="1"/>
  <c r="L49" i="7" s="1"/>
  <c r="E49" i="25" s="1"/>
  <c r="F49" i="25" s="1"/>
  <c r="N9" i="7" a="1"/>
  <c r="N9" i="7" s="1"/>
  <c r="G9" i="25" s="1"/>
  <c r="N55" i="11" a="1"/>
  <c r="N55" i="11" s="1"/>
  <c r="H55" i="26" s="1"/>
  <c r="O88" i="7" a="1"/>
  <c r="O88" i="7" s="1"/>
  <c r="H88" i="25" s="1"/>
  <c r="L42" i="11" a="1"/>
  <c r="L42" i="11" s="1"/>
  <c r="E42" i="26" s="1"/>
  <c r="F42" i="26" s="1"/>
  <c r="N59" i="7" a="1"/>
  <c r="N59" i="7" s="1"/>
  <c r="G59" i="25" s="1"/>
  <c r="N43" i="11" a="1"/>
  <c r="N43" i="11" s="1"/>
  <c r="H43" i="26" s="1"/>
  <c r="O96" i="9" a="1"/>
  <c r="O96" i="9" s="1"/>
  <c r="L80" i="10" a="1"/>
  <c r="L80" i="10" s="1"/>
  <c r="E80" i="27" s="1"/>
  <c r="F80" i="27" s="1"/>
  <c r="O103" i="7" a="1"/>
  <c r="O103" i="7" s="1"/>
  <c r="I19" i="28"/>
  <c r="N79" i="8" a="1"/>
  <c r="N79" i="8" s="1"/>
  <c r="N26" i="11" a="1"/>
  <c r="N26" i="11" s="1"/>
  <c r="H26" i="26" s="1"/>
  <c r="O5" i="9" a="1"/>
  <c r="O5" i="9" s="1"/>
  <c r="I19" i="26"/>
  <c r="O89" i="9" a="1"/>
  <c r="O89" i="9" s="1"/>
  <c r="O7" i="8" a="1"/>
  <c r="O7" i="8" s="1"/>
  <c r="L89" i="8" a="1"/>
  <c r="L89" i="8" s="1"/>
  <c r="H30" i="19"/>
  <c r="O63" i="9" a="1"/>
  <c r="O63" i="9" s="1"/>
  <c r="N65" i="11" a="1"/>
  <c r="N65" i="11" s="1"/>
  <c r="H65" i="26" s="1"/>
  <c r="N31" i="9" a="1"/>
  <c r="N31" i="9" s="1"/>
  <c r="L19" i="11" a="1"/>
  <c r="L19" i="11" s="1"/>
  <c r="E19" i="26" s="1"/>
  <c r="F19" i="26" s="1"/>
  <c r="L97" i="9" a="1"/>
  <c r="L97" i="9" s="1"/>
  <c r="O6" i="11" a="1"/>
  <c r="O6" i="11" s="1"/>
  <c r="I6" i="26" s="1"/>
  <c r="L95" i="8" a="1"/>
  <c r="L95" i="8" s="1"/>
  <c r="N100" i="8" a="1"/>
  <c r="N100" i="8" s="1"/>
  <c r="N105" i="7" a="1"/>
  <c r="N105" i="7" s="1"/>
  <c r="G105" i="25" s="1"/>
  <c r="N96" i="9" a="1"/>
  <c r="N96" i="9" s="1"/>
  <c r="L68" i="10" a="1"/>
  <c r="L68" i="10" s="1"/>
  <c r="E68" i="27" s="1"/>
  <c r="F68" i="27" s="1"/>
  <c r="N95" i="8" a="1"/>
  <c r="N95" i="8" s="1"/>
  <c r="L27" i="8" a="1"/>
  <c r="L27" i="8" s="1"/>
  <c r="N24" i="8" a="1"/>
  <c r="N24" i="8" s="1"/>
  <c r="N17" i="8" a="1"/>
  <c r="N17" i="8" s="1"/>
  <c r="O52" i="11" a="1"/>
  <c r="O52" i="11" s="1"/>
  <c r="I52" i="26" s="1"/>
  <c r="L28" i="9" a="1"/>
  <c r="L28" i="9" s="1"/>
  <c r="L12" i="11" a="1"/>
  <c r="L12" i="11" s="1"/>
  <c r="E12" i="26" s="1"/>
  <c r="F12" i="26" s="1"/>
  <c r="N45" i="7" a="1"/>
  <c r="N45" i="7" s="1"/>
  <c r="G45" i="25" s="1"/>
  <c r="N51" i="11" a="1"/>
  <c r="N51" i="11" s="1"/>
  <c r="H51" i="26" s="1"/>
  <c r="L41" i="9" a="1"/>
  <c r="L41" i="9" s="1"/>
  <c r="L74" i="11" a="1"/>
  <c r="L74" i="11" s="1"/>
  <c r="E74" i="26" s="1"/>
  <c r="F74" i="26" s="1"/>
  <c r="L60" i="9" a="1"/>
  <c r="L60" i="9" s="1"/>
  <c r="O96" i="11" a="1"/>
  <c r="O96" i="11" s="1"/>
  <c r="I96" i="26" s="1"/>
  <c r="L39" i="8" a="1"/>
  <c r="L39" i="8" s="1"/>
  <c r="O54" i="8" a="1"/>
  <c r="O54" i="8" s="1"/>
  <c r="O16" i="9" a="1"/>
  <c r="O16" i="9" s="1"/>
  <c r="L31" i="9" a="1"/>
  <c r="L31" i="9" s="1"/>
  <c r="L88" i="8" a="1"/>
  <c r="L88" i="8" s="1"/>
  <c r="H21" i="19"/>
  <c r="N45" i="8" a="1"/>
  <c r="N45" i="8" s="1"/>
  <c r="N97" i="7" a="1"/>
  <c r="N97" i="7" s="1"/>
  <c r="G97" i="25" s="1"/>
  <c r="N36" i="7" a="1"/>
  <c r="N36" i="7" s="1"/>
  <c r="G36" i="25" s="1"/>
  <c r="L70" i="9" a="1"/>
  <c r="L70" i="9" s="1"/>
  <c r="O87" i="8" a="1"/>
  <c r="O87" i="8" s="1"/>
  <c r="L78" i="11" a="1"/>
  <c r="L78" i="11" s="1"/>
  <c r="E78" i="26" s="1"/>
  <c r="F78" i="26" s="1"/>
  <c r="N107" i="11" a="1"/>
  <c r="N107" i="11" s="1"/>
  <c r="H107" i="26" s="1"/>
  <c r="O97" i="9" a="1"/>
  <c r="O97" i="9" s="1"/>
  <c r="L7" i="10" a="1"/>
  <c r="L7" i="10" s="1"/>
  <c r="E7" i="27" s="1"/>
  <c r="F7" i="27" s="1"/>
  <c r="O26" i="10" a="1"/>
  <c r="O26" i="10" s="1"/>
  <c r="H26" i="27" s="1"/>
  <c r="L88" i="3" a="1"/>
  <c r="L88" i="3" s="1"/>
  <c r="E88" i="29" s="1"/>
  <c r="F88" i="29" s="1"/>
  <c r="N22" i="10" a="1"/>
  <c r="N22" i="10" s="1"/>
  <c r="G22" i="27" s="1"/>
  <c r="L4" i="7" a="1"/>
  <c r="L4" i="7" s="1"/>
  <c r="E4" i="25" s="1"/>
  <c r="F4" i="25" s="1"/>
  <c r="N37" i="10" a="1"/>
  <c r="N37" i="10" s="1"/>
  <c r="G37" i="27" s="1"/>
  <c r="L28" i="3" a="1"/>
  <c r="L28" i="3" s="1"/>
  <c r="E28" i="29" s="1"/>
  <c r="F28" i="29" s="1"/>
  <c r="L59" i="10" a="1"/>
  <c r="L59" i="10" s="1"/>
  <c r="E59" i="27" s="1"/>
  <c r="F59" i="27" s="1"/>
  <c r="L35" i="7" a="1"/>
  <c r="L35" i="7" s="1"/>
  <c r="E35" i="25" s="1"/>
  <c r="F35" i="25" s="1"/>
  <c r="L86" i="7" a="1"/>
  <c r="L86" i="7" s="1"/>
  <c r="E86" i="25" s="1"/>
  <c r="F86" i="25" s="1"/>
  <c r="O35" i="10" a="1"/>
  <c r="O35" i="10" s="1"/>
  <c r="H35" i="27" s="1"/>
  <c r="L45" i="10" a="1"/>
  <c r="L45" i="10" s="1"/>
  <c r="E45" i="27" s="1"/>
  <c r="F45" i="27" s="1"/>
  <c r="L107" i="10" a="1"/>
  <c r="L107" i="10" s="1"/>
  <c r="E107" i="27" s="1"/>
  <c r="L28" i="7" a="1"/>
  <c r="L28" i="7" s="1"/>
  <c r="E28" i="25" s="1"/>
  <c r="F28" i="25" s="1"/>
  <c r="N78" i="10" a="1"/>
  <c r="N78" i="10" s="1"/>
  <c r="G78" i="27" s="1"/>
  <c r="L58" i="7" a="1"/>
  <c r="L58" i="7" s="1"/>
  <c r="E58" i="25" s="1"/>
  <c r="F58" i="25" s="1"/>
  <c r="N91" i="10" a="1"/>
  <c r="N91" i="10" s="1"/>
  <c r="G91" i="27" s="1"/>
  <c r="L69" i="3" a="1"/>
  <c r="L69" i="3" s="1"/>
  <c r="E69" i="29" s="1"/>
  <c r="F69" i="29" s="1"/>
  <c r="N9" i="10" a="1"/>
  <c r="N9" i="10" s="1"/>
  <c r="G9" i="27" s="1"/>
  <c r="L27" i="7" a="1"/>
  <c r="L27" i="7" s="1"/>
  <c r="E27" i="25" s="1"/>
  <c r="F27" i="25" s="1"/>
  <c r="O33" i="9" a="1"/>
  <c r="O33" i="9" s="1"/>
  <c r="N78" i="7" a="1"/>
  <c r="N78" i="7" s="1"/>
  <c r="G78" i="25" s="1"/>
  <c r="N4" i="10" a="1"/>
  <c r="N4" i="10" s="1"/>
  <c r="G4" i="27" s="1"/>
  <c r="L72" i="11" a="1"/>
  <c r="L72" i="11" s="1"/>
  <c r="E72" i="26" s="1"/>
  <c r="F72" i="26" s="1"/>
  <c r="O21" i="9" a="1"/>
  <c r="O21" i="9" s="1"/>
  <c r="L89" i="3" a="1"/>
  <c r="L89" i="3" s="1"/>
  <c r="E89" i="29" s="1"/>
  <c r="F89" i="29" s="1"/>
  <c r="O96" i="7" a="1"/>
  <c r="O96" i="7" s="1"/>
  <c r="H96" i="25" s="1"/>
  <c r="N79" i="7" a="1"/>
  <c r="N79" i="7" s="1"/>
  <c r="G79" i="25" s="1"/>
  <c r="N69" i="8" a="1"/>
  <c r="N69" i="8" s="1"/>
  <c r="O61" i="9" a="1"/>
  <c r="O61" i="9" s="1"/>
  <c r="O45" i="7" a="1"/>
  <c r="O45" i="7" s="1"/>
  <c r="H45" i="25" s="1"/>
  <c r="O77" i="7" a="1"/>
  <c r="O77" i="7" s="1"/>
  <c r="H77" i="25" s="1"/>
  <c r="O68" i="10" a="1"/>
  <c r="O68" i="10" s="1"/>
  <c r="H68" i="27" s="1"/>
  <c r="L22" i="8" a="1"/>
  <c r="L22" i="8" s="1"/>
  <c r="O54" i="9" a="1"/>
  <c r="O54" i="9" s="1"/>
  <c r="O60" i="11" a="1"/>
  <c r="O60" i="11" s="1"/>
  <c r="I60" i="26" s="1"/>
  <c r="N98" i="8" a="1"/>
  <c r="N98" i="8" s="1"/>
  <c r="L99" i="8" a="1"/>
  <c r="L99" i="8" s="1"/>
  <c r="N71" i="8" a="1"/>
  <c r="N71" i="8" s="1"/>
  <c r="I27" i="26"/>
  <c r="N38" i="8" a="1"/>
  <c r="N38" i="8" s="1"/>
  <c r="L32" i="8" a="1"/>
  <c r="L32" i="8" s="1"/>
  <c r="N15" i="7" a="1"/>
  <c r="N15" i="7" s="1"/>
  <c r="G15" i="25" s="1"/>
  <c r="H25" i="28"/>
  <c r="O88" i="11" a="1"/>
  <c r="O88" i="11" s="1"/>
  <c r="N42" i="9" a="1"/>
  <c r="N42" i="9" s="1"/>
  <c r="L10" i="11" a="1"/>
  <c r="L10" i="11" s="1"/>
  <c r="E10" i="26" s="1"/>
  <c r="F10" i="26" s="1"/>
  <c r="N99" i="8" a="1"/>
  <c r="N99" i="8" s="1"/>
  <c r="L5" i="8" a="1"/>
  <c r="L5" i="8" s="1"/>
  <c r="N33" i="8" a="1"/>
  <c r="N33" i="8" s="1"/>
  <c r="O22" i="9" a="1"/>
  <c r="O22" i="9" s="1"/>
  <c r="N61" i="7" a="1"/>
  <c r="N61" i="7" s="1"/>
  <c r="G61" i="25" s="1"/>
  <c r="L4" i="9" a="1"/>
  <c r="L4" i="9" s="1"/>
  <c r="I14" i="26"/>
  <c r="O78" i="8" a="1"/>
  <c r="O78" i="8" s="1"/>
  <c r="O38" i="8" a="1"/>
  <c r="O38" i="8" s="1"/>
  <c r="O35" i="8" a="1"/>
  <c r="O35" i="8" s="1"/>
  <c r="O71" i="9" a="1"/>
  <c r="O71" i="9" s="1"/>
  <c r="N100" i="11" a="1"/>
  <c r="N100" i="11" s="1"/>
  <c r="H100" i="26" s="1"/>
  <c r="L32" i="9" a="1"/>
  <c r="L32" i="9" s="1"/>
  <c r="L92" i="11" a="1"/>
  <c r="L92" i="11" s="1"/>
  <c r="E92" i="26" s="1"/>
  <c r="F92" i="26" s="1"/>
  <c r="N96" i="8" a="1"/>
  <c r="N96" i="8" s="1"/>
  <c r="N97" i="11" a="1"/>
  <c r="N97" i="11" s="1"/>
  <c r="H97" i="26" s="1"/>
  <c r="L10" i="9" a="1"/>
  <c r="L10" i="9" s="1"/>
  <c r="L28" i="11" a="1"/>
  <c r="L28" i="11" s="1"/>
  <c r="E28" i="26" s="1"/>
  <c r="F28" i="26" s="1"/>
  <c r="N53" i="8" a="1"/>
  <c r="N53" i="8" s="1"/>
  <c r="L65" i="11" a="1"/>
  <c r="L65" i="11" s="1"/>
  <c r="E65" i="26" s="1"/>
  <c r="F65" i="26" s="1"/>
  <c r="O27" i="8" a="1"/>
  <c r="O27" i="8" s="1"/>
  <c r="N33" i="9" a="1"/>
  <c r="N33" i="9" s="1"/>
  <c r="L23" i="11" a="1"/>
  <c r="L23" i="11" s="1"/>
  <c r="E23" i="26" s="1"/>
  <c r="F23" i="26" s="1"/>
  <c r="N100" i="9" a="1"/>
  <c r="N100" i="9" s="1"/>
  <c r="O88" i="10" a="1"/>
  <c r="O88" i="10" s="1"/>
  <c r="H88" i="27" s="1"/>
  <c r="L21" i="9" a="1"/>
  <c r="L21" i="9" s="1"/>
  <c r="L6" i="7" a="1"/>
  <c r="L6" i="7" s="1"/>
  <c r="E6" i="25" s="1"/>
  <c r="F6" i="25" s="1"/>
  <c r="N42" i="10" a="1"/>
  <c r="N42" i="10" s="1"/>
  <c r="L44" i="10" a="1"/>
  <c r="L44" i="10" s="1"/>
  <c r="E44" i="27" s="1"/>
  <c r="F44" i="27" s="1"/>
  <c r="L17" i="3" a="1"/>
  <c r="L17" i="3" s="1"/>
  <c r="E17" i="29" s="1"/>
  <c r="F17" i="29" s="1"/>
  <c r="L63" i="10" a="1"/>
  <c r="L63" i="10" s="1"/>
  <c r="E63" i="27" s="1"/>
  <c r="F63" i="27" s="1"/>
  <c r="L95" i="3" a="1"/>
  <c r="L95" i="3" s="1"/>
  <c r="E95" i="29" s="1"/>
  <c r="F95" i="29" s="1"/>
  <c r="O9" i="10" a="1"/>
  <c r="O9" i="10" s="1"/>
  <c r="H9" i="27" s="1"/>
  <c r="L79" i="3" a="1"/>
  <c r="L79" i="3" s="1"/>
  <c r="E79" i="29" s="1"/>
  <c r="F79" i="29" s="1"/>
  <c r="L64" i="3" a="1"/>
  <c r="L64" i="3" s="1"/>
  <c r="E64" i="29" s="1"/>
  <c r="F64" i="29" s="1"/>
  <c r="O73" i="9" a="1"/>
  <c r="O73" i="9" s="1"/>
  <c r="L18" i="10" a="1"/>
  <c r="L18" i="10" s="1"/>
  <c r="E18" i="27" s="1"/>
  <c r="F18" i="27" s="1"/>
  <c r="L6" i="10" a="1"/>
  <c r="L6" i="10" s="1"/>
  <c r="E6" i="27" s="1"/>
  <c r="F6" i="27" s="1"/>
  <c r="L41" i="3" a="1"/>
  <c r="L41" i="3" s="1"/>
  <c r="E41" i="29" s="1"/>
  <c r="F41" i="29" s="1"/>
  <c r="L98" i="10" a="1"/>
  <c r="L98" i="10" s="1"/>
  <c r="E98" i="27" s="1"/>
  <c r="F98" i="27" s="1"/>
  <c r="L71" i="3" a="1"/>
  <c r="L71" i="3" s="1"/>
  <c r="E71" i="29" s="1"/>
  <c r="F71" i="29" s="1"/>
  <c r="N18" i="10" a="1"/>
  <c r="N18" i="10" s="1"/>
  <c r="G18" i="27" s="1"/>
  <c r="L15" i="10" a="1"/>
  <c r="L15" i="10" s="1"/>
  <c r="E15" i="27" s="1"/>
  <c r="F15" i="27" s="1"/>
  <c r="O79" i="9" a="1"/>
  <c r="O79" i="9" s="1"/>
  <c r="O71" i="7" a="1"/>
  <c r="O71" i="7" s="1"/>
  <c r="H71" i="25" s="1"/>
  <c r="L62" i="10" a="1"/>
  <c r="L62" i="10" s="1"/>
  <c r="E62" i="27" s="1"/>
  <c r="F62" i="27" s="1"/>
  <c r="N31" i="7" a="1"/>
  <c r="N31" i="7" s="1"/>
  <c r="G31" i="25" s="1"/>
  <c r="O30" i="8" a="1"/>
  <c r="O30" i="8" s="1"/>
  <c r="L61" i="3" a="1"/>
  <c r="L61" i="3" s="1"/>
  <c r="E61" i="29" s="1"/>
  <c r="F61" i="29" s="1"/>
  <c r="O89" i="7" a="1"/>
  <c r="O89" i="7" s="1"/>
  <c r="H89" i="25" s="1"/>
  <c r="N44" i="7" a="1"/>
  <c r="N44" i="7" s="1"/>
  <c r="G44" i="25" s="1"/>
  <c r="O34" i="7" a="1"/>
  <c r="O34" i="7" s="1"/>
  <c r="H34" i="25" s="1"/>
  <c r="O99" i="9" a="1"/>
  <c r="O99" i="9" s="1"/>
  <c r="L52" i="7" a="1"/>
  <c r="L52" i="7" s="1"/>
  <c r="E52" i="25" s="1"/>
  <c r="F52" i="25" s="1"/>
  <c r="N28" i="7" a="1"/>
  <c r="N28" i="7" s="1"/>
  <c r="G28" i="25" s="1"/>
  <c r="N99" i="10" a="1"/>
  <c r="N99" i="10" s="1"/>
  <c r="G99" i="27" s="1"/>
  <c r="L91" i="11" a="1"/>
  <c r="L91" i="11" s="1"/>
  <c r="E91" i="26" s="1"/>
  <c r="F91" i="26" s="1"/>
  <c r="L33" i="8" a="1"/>
  <c r="L33" i="8" s="1"/>
  <c r="H13" i="19"/>
  <c r="N10" i="7" a="1"/>
  <c r="N10" i="7" s="1"/>
  <c r="G10" i="25" s="1"/>
  <c r="G10" i="27"/>
  <c r="N106" i="7" a="1"/>
  <c r="N106" i="7" s="1"/>
  <c r="G106" i="25" s="1"/>
  <c r="N60" i="8" a="1"/>
  <c r="N60" i="8" s="1"/>
  <c r="O88" i="9" a="1"/>
  <c r="O88" i="9" s="1"/>
  <c r="N80" i="11" a="1"/>
  <c r="N80" i="11" s="1"/>
  <c r="O90" i="9" a="1"/>
  <c r="O90" i="9" s="1"/>
  <c r="L16" i="11" a="1"/>
  <c r="L16" i="11" s="1"/>
  <c r="E16" i="26" s="1"/>
  <c r="F16" i="26" s="1"/>
  <c r="N55" i="8" a="1"/>
  <c r="N55" i="8" s="1"/>
  <c r="H19" i="26"/>
  <c r="L21" i="8" a="1"/>
  <c r="L21" i="8" s="1"/>
  <c r="L16" i="9" a="1"/>
  <c r="L16" i="9" s="1"/>
  <c r="N70" i="7" a="1"/>
  <c r="N70" i="7" s="1"/>
  <c r="G70" i="25" s="1"/>
  <c r="N29" i="9" a="1"/>
  <c r="N29" i="9" s="1"/>
  <c r="L96" i="11" a="1"/>
  <c r="L96" i="11" s="1"/>
  <c r="E96" i="26" s="1"/>
  <c r="F96" i="26" s="1"/>
  <c r="L24" i="9" a="1"/>
  <c r="L24" i="9" s="1"/>
  <c r="L9" i="10" a="1"/>
  <c r="L9" i="10" s="1"/>
  <c r="E9" i="27" s="1"/>
  <c r="F9" i="27" s="1"/>
  <c r="L63" i="8" a="1"/>
  <c r="L63" i="8" s="1"/>
  <c r="L19" i="8" a="1"/>
  <c r="L19" i="8" s="1"/>
  <c r="N31" i="8" a="1"/>
  <c r="N31" i="8" s="1"/>
  <c r="O9" i="8" a="1"/>
  <c r="O9" i="8" s="1"/>
  <c r="L24" i="11" a="1"/>
  <c r="L24" i="11" s="1"/>
  <c r="E24" i="26" s="1"/>
  <c r="F24" i="26" s="1"/>
  <c r="H26" i="19"/>
  <c r="L9" i="8" a="1"/>
  <c r="L9" i="8" s="1"/>
  <c r="O21" i="8" a="1"/>
  <c r="O21" i="8" s="1"/>
  <c r="L89" i="11" a="1"/>
  <c r="L89" i="11" s="1"/>
  <c r="E89" i="26" s="1"/>
  <c r="F89" i="26" s="1"/>
  <c r="O20" i="9" a="1"/>
  <c r="O20" i="9" s="1"/>
  <c r="L7" i="11" a="1"/>
  <c r="L7" i="11" s="1"/>
  <c r="E7" i="26" s="1"/>
  <c r="F7" i="26" s="1"/>
  <c r="L9" i="9" a="1"/>
  <c r="L9" i="9" s="1"/>
  <c r="H16" i="26"/>
  <c r="N41" i="7" a="1"/>
  <c r="N41" i="7" s="1"/>
  <c r="G41" i="25" s="1"/>
  <c r="L55" i="11" a="1"/>
  <c r="L55" i="11" s="1"/>
  <c r="E55" i="26" s="1"/>
  <c r="F55" i="26" s="1"/>
  <c r="N60" i="9" a="1"/>
  <c r="N60" i="9" s="1"/>
  <c r="O55" i="11" a="1"/>
  <c r="O55" i="11" s="1"/>
  <c r="I55" i="26" s="1"/>
  <c r="N77" i="8" a="1"/>
  <c r="N77" i="8" s="1"/>
  <c r="I37" i="19"/>
  <c r="L6" i="8" a="1"/>
  <c r="L6" i="8" s="1"/>
  <c r="L44" i="9" a="1"/>
  <c r="L44" i="9" s="1"/>
  <c r="O90" i="7" a="1"/>
  <c r="O90" i="7" s="1"/>
  <c r="H90" i="25" s="1"/>
  <c r="L36" i="7" a="1"/>
  <c r="L36" i="7" s="1"/>
  <c r="E36" i="25" s="1"/>
  <c r="F36" i="25" s="1"/>
  <c r="N60" i="10" a="1"/>
  <c r="N60" i="10" s="1"/>
  <c r="G60" i="27" s="1"/>
  <c r="L32" i="3" a="1"/>
  <c r="L32" i="3" s="1"/>
  <c r="E32" i="29" s="1"/>
  <c r="F32" i="29" s="1"/>
  <c r="L87" i="10" a="1"/>
  <c r="L87" i="10" s="1"/>
  <c r="E87" i="27" s="1"/>
  <c r="F87" i="27" s="1"/>
  <c r="O45" i="10" a="1"/>
  <c r="O45" i="10" s="1"/>
  <c r="H45" i="27" s="1"/>
  <c r="L85" i="7" a="1"/>
  <c r="L85" i="7" s="1"/>
  <c r="E85" i="25" s="1"/>
  <c r="F85" i="25" s="1"/>
  <c r="O34" i="10" a="1"/>
  <c r="O34" i="10" s="1"/>
  <c r="H34" i="27" s="1"/>
  <c r="L7" i="7" a="1"/>
  <c r="L7" i="7" s="1"/>
  <c r="E7" i="25" s="1"/>
  <c r="F7" i="25" s="1"/>
  <c r="L35" i="10" a="1"/>
  <c r="L35" i="10" s="1"/>
  <c r="E35" i="27" s="1"/>
  <c r="F35" i="27" s="1"/>
  <c r="L10" i="3" a="1"/>
  <c r="L10" i="3" s="1"/>
  <c r="E10" i="29" s="1"/>
  <c r="F10" i="29" s="1"/>
  <c r="L78" i="7" a="1"/>
  <c r="L78" i="7" s="1"/>
  <c r="E78" i="25" s="1"/>
  <c r="F78" i="25" s="1"/>
  <c r="H29" i="27"/>
  <c r="O69" i="10" a="1"/>
  <c r="O69" i="10" s="1"/>
  <c r="H69" i="27" s="1"/>
  <c r="L16" i="10" a="1"/>
  <c r="L16" i="10" s="1"/>
  <c r="E16" i="27" s="1"/>
  <c r="F16" i="27" s="1"/>
  <c r="L20" i="10" a="1"/>
  <c r="L20" i="10" s="1"/>
  <c r="E20" i="27" s="1"/>
  <c r="F20" i="27" s="1"/>
  <c r="L37" i="11" a="1"/>
  <c r="L37" i="11" s="1"/>
  <c r="E37" i="26" s="1"/>
  <c r="F37" i="26" s="1"/>
  <c r="O54" i="10" a="1"/>
  <c r="O54" i="10" s="1"/>
  <c r="H54" i="27" s="1"/>
  <c r="O106" i="9" a="1"/>
  <c r="O106" i="9" s="1"/>
  <c r="O25" i="7" a="1"/>
  <c r="O25" i="7" s="1"/>
  <c r="H25" i="25" s="1"/>
  <c r="N63" i="7" a="1"/>
  <c r="N63" i="7" s="1"/>
  <c r="G63" i="25" s="1"/>
  <c r="L24" i="8" a="1"/>
  <c r="L24" i="8" s="1"/>
  <c r="L22" i="7" a="1"/>
  <c r="L22" i="7" s="1"/>
  <c r="E22" i="25" s="1"/>
  <c r="F22" i="25" s="1"/>
  <c r="N59" i="9" a="1"/>
  <c r="N59" i="9" s="1"/>
  <c r="O5" i="7" a="1"/>
  <c r="O5" i="7" s="1"/>
  <c r="H5" i="25" s="1"/>
  <c r="H19" i="28"/>
  <c r="N65" i="7" a="1"/>
  <c r="N65" i="7" s="1"/>
  <c r="G65" i="25" s="1"/>
  <c r="O13" i="10" a="1"/>
  <c r="O13" i="10" s="1"/>
  <c r="H13" i="27" s="1"/>
  <c r="N16" i="7" a="1"/>
  <c r="N16" i="7" s="1"/>
  <c r="G16" i="25" s="1"/>
  <c r="L25" i="8" a="1"/>
  <c r="L25" i="8" s="1"/>
  <c r="N36" i="10" a="1"/>
  <c r="N36" i="10" s="1"/>
  <c r="G36" i="27" s="1"/>
  <c r="N88" i="11" a="1"/>
  <c r="N88" i="11" s="1"/>
  <c r="H88" i="26" s="1"/>
  <c r="L5" i="9" a="1"/>
  <c r="L5" i="9" s="1"/>
  <c r="N12" i="11" a="1"/>
  <c r="N12" i="11" s="1"/>
  <c r="H12" i="26" s="1"/>
  <c r="L23" i="8" a="1"/>
  <c r="L23" i="8" s="1"/>
  <c r="N41" i="9" a="1"/>
  <c r="N41" i="9" s="1"/>
  <c r="N92" i="11" a="1"/>
  <c r="N92" i="11" s="1"/>
  <c r="H92" i="26" s="1"/>
  <c r="N4" i="9" a="1"/>
  <c r="N4" i="9" s="1"/>
  <c r="L35" i="11" a="1"/>
  <c r="L35" i="11" s="1"/>
  <c r="E35" i="26" s="1"/>
  <c r="F35" i="26" s="1"/>
  <c r="L70" i="8" a="1"/>
  <c r="L70" i="8" s="1"/>
  <c r="I15" i="28"/>
  <c r="H11" i="28"/>
  <c r="O24" i="8" a="1"/>
  <c r="O24" i="8" s="1"/>
  <c r="L52" i="8" a="1"/>
  <c r="L52" i="8" s="1"/>
  <c r="N15" i="11" a="1"/>
  <c r="N15" i="11" s="1"/>
  <c r="H15" i="26" s="1"/>
  <c r="I26" i="19"/>
  <c r="L27" i="11" a="1"/>
  <c r="L27" i="11" s="1"/>
  <c r="E27" i="26" s="1"/>
  <c r="F27" i="26" s="1"/>
  <c r="L98" i="8" a="1"/>
  <c r="L98" i="8" s="1"/>
  <c r="L70" i="11" a="1"/>
  <c r="L70" i="11" s="1"/>
  <c r="E70" i="26" s="1"/>
  <c r="F70" i="26" s="1"/>
  <c r="N35" i="11" a="1"/>
  <c r="N35" i="11" s="1"/>
  <c r="H35" i="26" s="1"/>
  <c r="I17" i="19"/>
  <c r="N64" i="11" a="1"/>
  <c r="N64" i="11" s="1"/>
  <c r="H64" i="26" s="1"/>
  <c r="L68" i="9" a="1"/>
  <c r="L68" i="9" s="1"/>
  <c r="L56" i="11" a="1"/>
  <c r="L56" i="11" s="1"/>
  <c r="E56" i="26" s="1"/>
  <c r="F56" i="26" s="1"/>
  <c r="O52" i="8" a="1"/>
  <c r="O52" i="8" s="1"/>
  <c r="O90" i="8" a="1"/>
  <c r="O90" i="8" s="1"/>
  <c r="L20" i="8" a="1"/>
  <c r="L20" i="8" s="1"/>
  <c r="N87" i="7" a="1"/>
  <c r="N87" i="7" s="1"/>
  <c r="G87" i="25" s="1"/>
  <c r="N52" i="8" a="1"/>
  <c r="N52" i="8" s="1"/>
  <c r="N52" i="11" a="1"/>
  <c r="N52" i="11" s="1"/>
  <c r="H52" i="26" s="1"/>
  <c r="L5" i="11" a="1"/>
  <c r="L5" i="11" s="1"/>
  <c r="E5" i="26" s="1"/>
  <c r="F5" i="26" s="1"/>
  <c r="O15" i="11" a="1"/>
  <c r="O15" i="11" s="1"/>
  <c r="I15" i="26" s="1"/>
  <c r="N53" i="9" a="1"/>
  <c r="N53" i="9" s="1"/>
  <c r="N108" i="11" a="1"/>
  <c r="N108" i="11" s="1"/>
  <c r="H108" i="26" s="1"/>
  <c r="L61" i="8" a="1"/>
  <c r="L61" i="8" s="1"/>
  <c r="L87" i="8" a="1"/>
  <c r="L87" i="8" s="1"/>
  <c r="N79" i="9" a="1"/>
  <c r="N79" i="9" s="1"/>
  <c r="N87" i="11" a="1"/>
  <c r="N87" i="11" s="1"/>
  <c r="H87" i="26" s="1"/>
  <c r="L13" i="3" a="1"/>
  <c r="L13" i="3" s="1"/>
  <c r="E13" i="29" s="1"/>
  <c r="F13" i="29" s="1"/>
  <c r="H14" i="26"/>
  <c r="O33" i="11" a="1"/>
  <c r="O33" i="11" s="1"/>
  <c r="I33" i="26" s="1"/>
  <c r="L64" i="7" a="1"/>
  <c r="L64" i="7" s="1"/>
  <c r="E64" i="25" s="1"/>
  <c r="F64" i="25" s="1"/>
  <c r="O21" i="10" a="1"/>
  <c r="O21" i="10" s="1"/>
  <c r="H21" i="27" s="1"/>
  <c r="L63" i="7" a="1"/>
  <c r="L63" i="7" s="1"/>
  <c r="E63" i="25" s="1"/>
  <c r="F63" i="25" s="1"/>
  <c r="G16" i="27"/>
  <c r="L8" i="3" a="1"/>
  <c r="L8" i="3" s="1"/>
  <c r="E8" i="29" s="1"/>
  <c r="F8" i="29" s="1"/>
  <c r="L106" i="10" a="1"/>
  <c r="L106" i="10" s="1"/>
  <c r="E106" i="27" s="1"/>
  <c r="L97" i="10" a="1"/>
  <c r="L97" i="10" s="1"/>
  <c r="E97" i="27" s="1"/>
  <c r="F97" i="27" s="1"/>
  <c r="L41" i="7" a="1"/>
  <c r="L41" i="7" s="1"/>
  <c r="E41" i="25" s="1"/>
  <c r="F41" i="25" s="1"/>
  <c r="N71" i="9" a="1"/>
  <c r="N71" i="9" s="1"/>
  <c r="L31" i="7" a="1"/>
  <c r="L31" i="7" s="1"/>
  <c r="E31" i="25" s="1"/>
  <c r="F31" i="25" s="1"/>
  <c r="N98" i="10" a="1"/>
  <c r="N98" i="10" s="1"/>
  <c r="G98" i="27" s="1"/>
  <c r="L51" i="3" a="1"/>
  <c r="L51" i="3" s="1"/>
  <c r="E51" i="29" s="1"/>
  <c r="F51" i="29" s="1"/>
  <c r="N31" i="10" a="1"/>
  <c r="N31" i="10" s="1"/>
  <c r="G31" i="27" s="1"/>
  <c r="L14" i="7" a="1"/>
  <c r="L14" i="7" s="1"/>
  <c r="E14" i="25" s="1"/>
  <c r="F14" i="25" s="1"/>
  <c r="N35" i="10" a="1"/>
  <c r="N35" i="10" s="1"/>
  <c r="G35" i="27" s="1"/>
  <c r="N71" i="7" a="1"/>
  <c r="N71" i="7" s="1"/>
  <c r="G71" i="25" s="1"/>
  <c r="L37" i="8" a="1"/>
  <c r="L37" i="8" s="1"/>
  <c r="O87" i="7" a="1"/>
  <c r="O87" i="7" s="1"/>
  <c r="H87" i="25" s="1"/>
  <c r="N19" i="7" a="1"/>
  <c r="N19" i="7" s="1"/>
  <c r="G19" i="25" s="1"/>
  <c r="L4" i="8" a="1"/>
  <c r="L4" i="8" s="1"/>
  <c r="L53" i="3" a="1"/>
  <c r="L53" i="3" s="1"/>
  <c r="E53" i="29" s="1"/>
  <c r="F53" i="29" s="1"/>
  <c r="N16" i="9" a="1"/>
  <c r="N16" i="9" s="1"/>
  <c r="N95" i="7" a="1"/>
  <c r="N95" i="7" s="1"/>
  <c r="G95" i="25" s="1"/>
  <c r="O63" i="7" a="1"/>
  <c r="O63" i="7" s="1"/>
  <c r="H63" i="25" s="1"/>
  <c r="O68" i="8" a="1"/>
  <c r="O68" i="8" s="1"/>
  <c r="O69" i="7" a="1"/>
  <c r="O69" i="7" s="1"/>
  <c r="H69" i="25" s="1"/>
  <c r="O32" i="7" a="1"/>
  <c r="O32" i="7" s="1"/>
  <c r="H32" i="25" s="1"/>
  <c r="O41" i="7" a="1"/>
  <c r="O41" i="7" s="1"/>
  <c r="H41" i="25" s="1"/>
  <c r="O64" i="7" a="1"/>
  <c r="O64" i="7" s="1"/>
  <c r="H64" i="25" s="1"/>
  <c r="H23" i="26"/>
  <c r="O29" i="8" a="1"/>
  <c r="O29" i="8" s="1"/>
  <c r="L69" i="9" a="1"/>
  <c r="L69" i="9" s="1"/>
  <c r="L13" i="11" a="1"/>
  <c r="L13" i="11" s="1"/>
  <c r="E13" i="26" s="1"/>
  <c r="F13" i="26" s="1"/>
  <c r="L43" i="8" a="1"/>
  <c r="L43" i="8" s="1"/>
  <c r="O69" i="11" a="1"/>
  <c r="O69" i="11" s="1"/>
  <c r="L15" i="9" a="1"/>
  <c r="L15" i="9" s="1"/>
  <c r="I7" i="26"/>
  <c r="O64" i="8" a="1"/>
  <c r="O64" i="8" s="1"/>
  <c r="N7" i="9" a="1"/>
  <c r="N7" i="9" s="1"/>
  <c r="O106" i="8" a="1"/>
  <c r="O106" i="8" s="1"/>
  <c r="I37" i="28"/>
  <c r="O8" i="9" a="1"/>
  <c r="O8" i="9" s="1"/>
  <c r="N91" i="11" a="1"/>
  <c r="N91" i="11" s="1"/>
  <c r="H91" i="26" s="1"/>
  <c r="N68" i="9" a="1"/>
  <c r="N68" i="9" s="1"/>
  <c r="L52" i="11" a="1"/>
  <c r="L52" i="11" s="1"/>
  <c r="E52" i="26" s="1"/>
  <c r="F52" i="26" s="1"/>
  <c r="O95" i="8" a="1"/>
  <c r="O95" i="8" s="1"/>
  <c r="N70" i="9" a="1"/>
  <c r="N70" i="9" s="1"/>
  <c r="O101" i="11" a="1"/>
  <c r="O101" i="11" s="1"/>
  <c r="I101" i="26" s="1"/>
  <c r="N35" i="9" a="1"/>
  <c r="N35" i="9" s="1"/>
  <c r="I29" i="26"/>
  <c r="L88" i="9" a="1"/>
  <c r="L88" i="9" s="1"/>
  <c r="N9" i="11" a="1"/>
  <c r="N9" i="11" s="1"/>
  <c r="H9" i="26" s="1"/>
  <c r="N73" i="8" a="1"/>
  <c r="N73" i="8" s="1"/>
  <c r="N21" i="9" a="1"/>
  <c r="N21" i="9" s="1"/>
  <c r="L38" i="11" a="1"/>
  <c r="L38" i="11" s="1"/>
  <c r="E38" i="26" s="1"/>
  <c r="F38" i="26" s="1"/>
  <c r="L11" i="9" a="1"/>
  <c r="L11" i="9" s="1"/>
  <c r="N38" i="7" a="1"/>
  <c r="N38" i="7" s="1"/>
  <c r="G38" i="25" s="1"/>
  <c r="I38" i="26"/>
  <c r="O33" i="8" a="1"/>
  <c r="O33" i="8" s="1"/>
  <c r="N10" i="9" a="1"/>
  <c r="N10" i="9" s="1"/>
  <c r="O65" i="11" a="1"/>
  <c r="O65" i="11" s="1"/>
  <c r="I65" i="26" s="1"/>
  <c r="N50" i="9" a="1"/>
  <c r="N50" i="9" s="1"/>
  <c r="L45" i="8" a="1"/>
  <c r="L45" i="8" s="1"/>
  <c r="N35" i="8" a="1"/>
  <c r="N35" i="8" s="1"/>
  <c r="O28" i="7" a="1"/>
  <c r="O28" i="7" s="1"/>
  <c r="H28" i="25" s="1"/>
  <c r="O32" i="11" a="1"/>
  <c r="O32" i="11" s="1"/>
  <c r="I32" i="26" s="1"/>
  <c r="O63" i="10" a="1"/>
  <c r="O63" i="10" s="1"/>
  <c r="H63" i="27" s="1"/>
  <c r="L34" i="7" a="1"/>
  <c r="L34" i="7" s="1"/>
  <c r="E34" i="25" s="1"/>
  <c r="F34" i="25" s="1"/>
  <c r="N89" i="10" a="1"/>
  <c r="N89" i="10" s="1"/>
  <c r="G89" i="27" s="1"/>
  <c r="L10" i="10" a="1"/>
  <c r="L10" i="10" s="1"/>
  <c r="E10" i="27" s="1"/>
  <c r="F10" i="27" s="1"/>
  <c r="L18" i="3" a="1"/>
  <c r="L18" i="3" s="1"/>
  <c r="E18" i="29" s="1"/>
  <c r="F18" i="29" s="1"/>
  <c r="L31" i="3" a="1"/>
  <c r="L31" i="3" s="1"/>
  <c r="E31" i="29" s="1"/>
  <c r="F31" i="29" s="1"/>
  <c r="L55" i="10" a="1"/>
  <c r="L55" i="10" s="1"/>
  <c r="E55" i="27" s="1"/>
  <c r="F55" i="27" s="1"/>
  <c r="H10" i="27"/>
  <c r="O25" i="10" a="1"/>
  <c r="O25" i="10" s="1"/>
  <c r="H25" i="27" s="1"/>
  <c r="L49" i="3" a="1"/>
  <c r="L49" i="3" s="1"/>
  <c r="E49" i="29" s="1"/>
  <c r="F49" i="29" s="1"/>
  <c r="L105" i="3" a="1"/>
  <c r="L105" i="3" s="1"/>
  <c r="E105" i="29" s="1"/>
  <c r="F105" i="29" s="1"/>
  <c r="N34" i="10" a="1"/>
  <c r="N34" i="10" s="1"/>
  <c r="G34" i="27" s="1"/>
  <c r="L78" i="3" a="1"/>
  <c r="L78" i="3" s="1"/>
  <c r="E78" i="29" s="1"/>
  <c r="F78" i="29" s="1"/>
  <c r="L54" i="3" a="1"/>
  <c r="L54" i="3" s="1"/>
  <c r="E54" i="29" s="1"/>
  <c r="F54" i="29" s="1"/>
  <c r="L43" i="3" a="1"/>
  <c r="L43" i="3" s="1"/>
  <c r="E43" i="29" s="1"/>
  <c r="F43" i="29" s="1"/>
  <c r="O41" i="9" a="1"/>
  <c r="O41" i="9" s="1"/>
  <c r="L87" i="7" a="1"/>
  <c r="L87" i="7" s="1"/>
  <c r="E87" i="25" s="1"/>
  <c r="F87" i="25" s="1"/>
  <c r="O22" i="7" a="1"/>
  <c r="O22" i="7" s="1"/>
  <c r="H22" i="25" s="1"/>
  <c r="O37" i="11" a="1"/>
  <c r="O37" i="11" s="1"/>
  <c r="I37" i="26" s="1"/>
  <c r="O51" i="8" a="1"/>
  <c r="O51" i="8" s="1"/>
  <c r="L45" i="3" a="1"/>
  <c r="L45" i="3" s="1"/>
  <c r="E45" i="29" s="1"/>
  <c r="F45" i="29" s="1"/>
  <c r="N80" i="7" a="1"/>
  <c r="N80" i="7" s="1"/>
  <c r="G80" i="25" s="1"/>
  <c r="O23" i="7" a="1"/>
  <c r="O23" i="7" s="1"/>
  <c r="H23" i="25" s="1"/>
  <c r="O91" i="10" a="1"/>
  <c r="O91" i="10" s="1"/>
  <c r="H91" i="27" s="1"/>
  <c r="N96" i="7" a="1"/>
  <c r="N96" i="7" s="1"/>
  <c r="G96" i="25" s="1"/>
  <c r="N56" i="11" a="1"/>
  <c r="N56" i="11" s="1"/>
  <c r="H56" i="26" s="1"/>
  <c r="N89" i="8" a="1"/>
  <c r="N89" i="8" s="1"/>
  <c r="L70" i="7" a="1"/>
  <c r="L70" i="7" s="1"/>
  <c r="E70" i="25" s="1"/>
  <c r="F70" i="25" s="1"/>
  <c r="O52" i="7" a="1"/>
  <c r="O52" i="7" s="1"/>
  <c r="H52" i="25" s="1"/>
  <c r="N46" i="7" a="1"/>
  <c r="N46" i="7" s="1"/>
  <c r="G46" i="25" s="1"/>
  <c r="O60" i="7" a="1"/>
  <c r="O60" i="7" s="1"/>
  <c r="H60" i="25" s="1"/>
  <c r="N85" i="7" a="1"/>
  <c r="N85" i="7" s="1"/>
  <c r="N91" i="8" a="1"/>
  <c r="N91" i="8" s="1"/>
  <c r="L8" i="11" a="1"/>
  <c r="L8" i="11" s="1"/>
  <c r="E8" i="26" s="1"/>
  <c r="F8" i="26" s="1"/>
  <c r="O46" i="11" a="1"/>
  <c r="O46" i="11" s="1"/>
  <c r="I46" i="26" s="1"/>
  <c r="O10" i="9" a="1"/>
  <c r="O10" i="9" s="1"/>
  <c r="N20" i="11" a="1"/>
  <c r="N20" i="11" s="1"/>
  <c r="H20" i="26" s="1"/>
  <c r="L28" i="8" a="1"/>
  <c r="L28" i="8" s="1"/>
  <c r="O77" i="8" a="1"/>
  <c r="O77" i="8" s="1"/>
  <c r="O54" i="11" a="1"/>
  <c r="O54" i="11" s="1"/>
  <c r="I54" i="26" s="1"/>
  <c r="O36" i="9" a="1"/>
  <c r="O36" i="9" s="1"/>
  <c r="L13" i="10" a="1"/>
  <c r="L13" i="10" s="1"/>
  <c r="E13" i="27" s="1"/>
  <c r="F13" i="27" s="1"/>
  <c r="O5" i="8" a="1"/>
  <c r="O5" i="8" s="1"/>
  <c r="O98" i="11" a="1"/>
  <c r="O98" i="11" s="1"/>
  <c r="I98" i="26" s="1"/>
  <c r="N4" i="11" a="1"/>
  <c r="N4" i="11" s="1"/>
  <c r="H4" i="26" s="1"/>
  <c r="L90" i="11" a="1"/>
  <c r="L90" i="11" s="1"/>
  <c r="E90" i="26" s="1"/>
  <c r="F90" i="26" s="1"/>
  <c r="L8" i="8" a="1"/>
  <c r="L8" i="8" s="1"/>
  <c r="N86" i="9" a="1"/>
  <c r="N86" i="9" s="1"/>
  <c r="O97" i="11" a="1"/>
  <c r="O97" i="11" s="1"/>
  <c r="I97" i="26" s="1"/>
  <c r="L42" i="9" a="1"/>
  <c r="L42" i="9" s="1"/>
  <c r="L33" i="11" a="1"/>
  <c r="L33" i="11" s="1"/>
  <c r="E33" i="26" s="1"/>
  <c r="F33" i="26" s="1"/>
  <c r="N59" i="8" a="1"/>
  <c r="N59" i="8" s="1"/>
  <c r="O86" i="8" a="1"/>
  <c r="O86" i="8" s="1"/>
  <c r="O4" i="7" a="1"/>
  <c r="O4" i="7" s="1"/>
  <c r="H4" i="25" s="1"/>
  <c r="L73" i="11" a="1"/>
  <c r="L73" i="11" s="1"/>
  <c r="E73" i="26" s="1"/>
  <c r="F73" i="26" s="1"/>
  <c r="N50" i="8" a="1"/>
  <c r="N50" i="8" s="1"/>
  <c r="I13" i="19"/>
  <c r="O8" i="8" a="1"/>
  <c r="O8" i="8" s="1"/>
  <c r="O30" i="9" a="1"/>
  <c r="O30" i="9" s="1"/>
  <c r="O107" i="11" a="1"/>
  <c r="O107" i="11" s="1"/>
  <c r="L25" i="9" a="1"/>
  <c r="L25" i="9" s="1"/>
  <c r="N54" i="7" a="1"/>
  <c r="N54" i="7" s="1"/>
  <c r="G54" i="25" s="1"/>
  <c r="O4" i="9" a="1"/>
  <c r="O4" i="9" s="1"/>
  <c r="N33" i="11" a="1"/>
  <c r="N33" i="11" s="1"/>
  <c r="H33" i="26" s="1"/>
  <c r="H17" i="19"/>
  <c r="H27" i="26"/>
  <c r="N97" i="9" a="1"/>
  <c r="N97" i="9" s="1"/>
  <c r="L29" i="8" a="1"/>
  <c r="L29" i="8" s="1"/>
  <c r="L100" i="8" a="1"/>
  <c r="L100" i="8" s="1"/>
  <c r="L71" i="9" a="1"/>
  <c r="L71" i="9" s="1"/>
  <c r="N43" i="9" a="1"/>
  <c r="N43" i="9" s="1"/>
  <c r="L10" i="7" a="1"/>
  <c r="L10" i="7" s="1"/>
  <c r="E10" i="25" s="1"/>
  <c r="F10" i="25" s="1"/>
  <c r="N63" i="10" a="1"/>
  <c r="N63" i="10" s="1"/>
  <c r="G63" i="27" s="1"/>
  <c r="L44" i="3" a="1"/>
  <c r="L44" i="3" s="1"/>
  <c r="E44" i="29" s="1"/>
  <c r="F44" i="29" s="1"/>
  <c r="L51" i="10" a="1"/>
  <c r="L51" i="10" s="1"/>
  <c r="E51" i="27" s="1"/>
  <c r="F51" i="27" s="1"/>
  <c r="O28" i="10" a="1"/>
  <c r="O28" i="10" s="1"/>
  <c r="H28" i="27" s="1"/>
  <c r="L103" i="7" a="1"/>
  <c r="L103" i="7" s="1"/>
  <c r="E103" i="25" s="1"/>
  <c r="F103" i="25" s="1"/>
  <c r="G7" i="27"/>
  <c r="G23" i="27"/>
  <c r="O55" i="9" a="1"/>
  <c r="O55" i="9" s="1"/>
  <c r="L24" i="10" a="1"/>
  <c r="L24" i="10" s="1"/>
  <c r="E24" i="27" s="1"/>
  <c r="F24" i="27" s="1"/>
  <c r="L53" i="10" a="1"/>
  <c r="L53" i="10" s="1"/>
  <c r="E53" i="27" s="1"/>
  <c r="F53" i="27" s="1"/>
  <c r="L59" i="7" a="1"/>
  <c r="L59" i="7" s="1"/>
  <c r="E59" i="25" s="1"/>
  <c r="F59" i="25" s="1"/>
  <c r="N12" i="10" a="1"/>
  <c r="N12" i="10" s="1"/>
  <c r="G12" i="27" s="1"/>
  <c r="O73" i="10" a="1"/>
  <c r="O73" i="10" s="1"/>
  <c r="H73" i="27" s="1"/>
  <c r="L14" i="10" a="1"/>
  <c r="L14" i="10" s="1"/>
  <c r="E14" i="27" s="1"/>
  <c r="F14" i="27" s="1"/>
  <c r="H7" i="26"/>
  <c r="O49" i="7" a="1"/>
  <c r="O49" i="7" s="1"/>
  <c r="H49" i="25" s="1"/>
  <c r="O70" i="7" a="1"/>
  <c r="O70" i="7" s="1"/>
  <c r="H70" i="25" s="1"/>
  <c r="L11" i="11" a="1"/>
  <c r="L11" i="11" s="1"/>
  <c r="E11" i="26" s="1"/>
  <c r="F11" i="26" s="1"/>
  <c r="O71" i="8" a="1"/>
  <c r="O71" i="8" s="1"/>
  <c r="L45" i="7" a="1"/>
  <c r="L45" i="7" s="1"/>
  <c r="E45" i="25" s="1"/>
  <c r="F45" i="25" s="1"/>
  <c r="O79" i="7" a="1"/>
  <c r="O79" i="7" s="1"/>
  <c r="H79" i="25" s="1"/>
  <c r="O98" i="10" a="1"/>
  <c r="O98" i="10" s="1"/>
  <c r="H98" i="27" s="1"/>
  <c r="N52" i="7" a="1"/>
  <c r="N52" i="7" s="1"/>
  <c r="G52" i="25" s="1"/>
  <c r="N30" i="8" a="1"/>
  <c r="N30" i="8" s="1"/>
  <c r="O97" i="7" a="1"/>
  <c r="O97" i="7" s="1"/>
  <c r="H97" i="25" s="1"/>
  <c r="N28" i="10" a="1"/>
  <c r="N28" i="10" s="1"/>
  <c r="G28" i="27" s="1"/>
  <c r="O4" i="10" a="1"/>
  <c r="O4" i="10" s="1"/>
  <c r="H4" i="27" s="1"/>
  <c r="L54" i="8" a="1"/>
  <c r="L54" i="8" s="1"/>
  <c r="N42" i="7" a="1"/>
  <c r="N42" i="7" s="1"/>
  <c r="G42" i="25" s="1"/>
  <c r="N16" i="8" a="1"/>
  <c r="N16" i="8" s="1"/>
  <c r="N18" i="9" a="1"/>
  <c r="N18" i="9" s="1"/>
  <c r="L22" i="10" a="1"/>
  <c r="L22" i="10" s="1"/>
  <c r="E22" i="27" s="1"/>
  <c r="F22" i="27" s="1"/>
  <c r="N29" i="8" a="1"/>
  <c r="N29" i="8" s="1"/>
  <c r="N68" i="8" a="1"/>
  <c r="N68" i="8" s="1"/>
  <c r="L16" i="8" a="1"/>
  <c r="L16" i="8" s="1"/>
  <c r="O73" i="8" a="1"/>
  <c r="O73" i="8" s="1"/>
  <c r="O78" i="11" a="1"/>
  <c r="O78" i="11" s="1"/>
  <c r="L72" i="9" a="1"/>
  <c r="L72" i="9" s="1"/>
  <c r="O26" i="11" a="1"/>
  <c r="O26" i="11" s="1"/>
  <c r="I26" i="26" s="1"/>
  <c r="N50" i="7" a="1"/>
  <c r="N50" i="7" s="1"/>
  <c r="G50" i="25" s="1"/>
  <c r="O22" i="11" a="1"/>
  <c r="O22" i="11" s="1"/>
  <c r="I22" i="26" s="1"/>
  <c r="L50" i="8" a="1"/>
  <c r="L50" i="8" s="1"/>
  <c r="N27" i="9" a="1"/>
  <c r="N27" i="9" s="1"/>
  <c r="L18" i="8" a="1"/>
  <c r="L18" i="8" s="1"/>
  <c r="N77" i="9" a="1"/>
  <c r="N77" i="9" s="1"/>
  <c r="N60" i="11" a="1"/>
  <c r="N60" i="11" s="1"/>
  <c r="L23" i="9" a="1"/>
  <c r="L23" i="9" s="1"/>
  <c r="N21" i="11" a="1"/>
  <c r="N21" i="11" s="1"/>
  <c r="H21" i="26" s="1"/>
  <c r="N58" i="7" a="1"/>
  <c r="N58" i="7" s="1"/>
  <c r="N63" i="9" a="1"/>
  <c r="N63" i="9" s="1"/>
  <c r="O51" i="11" a="1"/>
  <c r="O51" i="11" s="1"/>
  <c r="O14" i="8" a="1"/>
  <c r="O14" i="8" s="1"/>
  <c r="L38" i="8" a="1"/>
  <c r="L38" i="8" s="1"/>
  <c r="L20" i="9" a="1"/>
  <c r="L20" i="9" s="1"/>
  <c r="N7" i="7" a="1"/>
  <c r="N7" i="7" s="1"/>
  <c r="G7" i="25" s="1"/>
  <c r="L37" i="3" a="1"/>
  <c r="L37" i="3" s="1"/>
  <c r="E37" i="29" s="1"/>
  <c r="F37" i="29" s="1"/>
  <c r="L78" i="10" a="1"/>
  <c r="L78" i="10" s="1"/>
  <c r="E78" i="27" s="1"/>
  <c r="F78" i="27" s="1"/>
  <c r="N55" i="9" a="1"/>
  <c r="N55" i="9" s="1"/>
  <c r="O64" i="10" a="1"/>
  <c r="O64" i="10" s="1"/>
  <c r="H64" i="27" s="1"/>
  <c r="N26" i="10" a="1"/>
  <c r="N26" i="10" s="1"/>
  <c r="G26" i="27" s="1"/>
  <c r="O32" i="10" a="1"/>
  <c r="O32" i="10" s="1"/>
  <c r="H32" i="27" s="1"/>
  <c r="N45" i="9" a="1"/>
  <c r="N45" i="9" s="1"/>
  <c r="L7" i="3" a="1"/>
  <c r="L7" i="3" s="1"/>
  <c r="E7" i="29" s="1"/>
  <c r="F7" i="29" s="1"/>
  <c r="O86" i="10" a="1"/>
  <c r="O86" i="10" s="1"/>
  <c r="L61" i="9" a="1"/>
  <c r="L61" i="9" s="1"/>
  <c r="L35" i="8" a="1"/>
  <c r="L35" i="8" s="1"/>
  <c r="L20" i="11" a="1"/>
  <c r="L20" i="11" s="1"/>
  <c r="E20" i="26" s="1"/>
  <c r="F20" i="26" s="1"/>
  <c r="I35" i="19"/>
  <c r="N69" i="7" a="1"/>
  <c r="N69" i="7" s="1"/>
  <c r="G69" i="25" s="1"/>
  <c r="I28" i="28"/>
  <c r="N8" i="11" a="1"/>
  <c r="N8" i="11" s="1"/>
  <c r="H8" i="26" s="1"/>
  <c r="O77" i="9" a="1"/>
  <c r="O77" i="9" s="1"/>
  <c r="I10" i="33" s="1"/>
  <c r="N87" i="8" a="1"/>
  <c r="N87" i="8" s="1"/>
  <c r="L36" i="9" a="1"/>
  <c r="L36" i="9" s="1"/>
  <c r="H28" i="28"/>
  <c r="N7" i="8" a="1"/>
  <c r="N7" i="8" s="1"/>
  <c r="G29" i="27"/>
  <c r="H19" i="27"/>
  <c r="Q95" i="12" l="1"/>
  <c r="R94" i="13"/>
  <c r="S94" i="13" s="1"/>
  <c r="P94" i="13"/>
  <c r="Q94" i="13" s="1"/>
  <c r="S95" i="12"/>
  <c r="P76" i="12"/>
  <c r="Q76" i="12" s="1"/>
  <c r="H65" i="19"/>
  <c r="H10" i="33"/>
  <c r="E34" i="19"/>
  <c r="F34" i="19" s="1"/>
  <c r="H49" i="19"/>
  <c r="E18" i="19"/>
  <c r="F18" i="19" s="1"/>
  <c r="H55" i="19"/>
  <c r="E62" i="19"/>
  <c r="F62" i="19" s="1"/>
  <c r="E61" i="19"/>
  <c r="F61" i="19" s="1"/>
  <c r="E40" i="19"/>
  <c r="F40" i="19" s="1"/>
  <c r="E5" i="33"/>
  <c r="F5" i="33" s="1"/>
  <c r="H9" i="19"/>
  <c r="E10" i="19"/>
  <c r="F10" i="19" s="1"/>
  <c r="H58" i="19"/>
  <c r="E13" i="19"/>
  <c r="F13" i="19" s="1"/>
  <c r="E59" i="19"/>
  <c r="F59" i="19" s="1"/>
  <c r="H67" i="19"/>
  <c r="H12" i="33"/>
  <c r="H47" i="19"/>
  <c r="I84" i="19"/>
  <c r="H52" i="19"/>
  <c r="E8" i="19"/>
  <c r="F8" i="19" s="1"/>
  <c r="I72" i="19"/>
  <c r="I67" i="19"/>
  <c r="I12" i="33"/>
  <c r="I63" i="19"/>
  <c r="H82" i="19"/>
  <c r="I20" i="19"/>
  <c r="I48" i="19"/>
  <c r="E39" i="19"/>
  <c r="F39" i="19" s="1"/>
  <c r="E4" i="33"/>
  <c r="F4" i="33" s="1"/>
  <c r="E26" i="19"/>
  <c r="F26" i="19" s="1"/>
  <c r="E79" i="19"/>
  <c r="F79" i="19" s="1"/>
  <c r="I55" i="19"/>
  <c r="I73" i="19"/>
  <c r="I78" i="19"/>
  <c r="E7" i="19"/>
  <c r="F7" i="19" s="1"/>
  <c r="E70" i="19"/>
  <c r="F70" i="19" s="1"/>
  <c r="E33" i="19"/>
  <c r="F33" i="19" s="1"/>
  <c r="H34" i="19"/>
  <c r="E6" i="19"/>
  <c r="F6" i="19" s="1"/>
  <c r="H20" i="19"/>
  <c r="E28" i="19"/>
  <c r="F28" i="19" s="1"/>
  <c r="I54" i="19"/>
  <c r="H5" i="19"/>
  <c r="I51" i="19"/>
  <c r="I47" i="19"/>
  <c r="I82" i="19"/>
  <c r="H73" i="19"/>
  <c r="I60" i="19"/>
  <c r="I52" i="19"/>
  <c r="E48" i="19"/>
  <c r="F48" i="19" s="1"/>
  <c r="E66" i="19"/>
  <c r="F66" i="19" s="1"/>
  <c r="E11" i="33"/>
  <c r="F11" i="33" s="1"/>
  <c r="I56" i="19"/>
  <c r="I29" i="19"/>
  <c r="H48" i="19"/>
  <c r="E12" i="19"/>
  <c r="F12" i="19" s="1"/>
  <c r="E23" i="19"/>
  <c r="F23" i="19" s="1"/>
  <c r="I34" i="19"/>
  <c r="E72" i="19"/>
  <c r="F72" i="19" s="1"/>
  <c r="H60" i="19"/>
  <c r="H6" i="19"/>
  <c r="H4" i="19"/>
  <c r="E22" i="19"/>
  <c r="F22" i="19" s="1"/>
  <c r="E14" i="19"/>
  <c r="F14" i="19" s="1"/>
  <c r="I61" i="19"/>
  <c r="H40" i="19"/>
  <c r="H5" i="33"/>
  <c r="I53" i="19"/>
  <c r="E29" i="19"/>
  <c r="F29" i="19" s="1"/>
  <c r="H46" i="19"/>
  <c r="I80" i="19"/>
  <c r="H62" i="19"/>
  <c r="I16" i="19"/>
  <c r="H74" i="19"/>
  <c r="E77" i="19"/>
  <c r="F77" i="19" s="1"/>
  <c r="H71" i="19"/>
  <c r="H59" i="19"/>
  <c r="E37" i="19"/>
  <c r="F37" i="19" s="1"/>
  <c r="I8" i="19"/>
  <c r="I22" i="19"/>
  <c r="H63" i="19"/>
  <c r="I49" i="19"/>
  <c r="H70" i="19"/>
  <c r="I9" i="19"/>
  <c r="I39" i="19"/>
  <c r="I4" i="33"/>
  <c r="H45" i="19"/>
  <c r="H19" i="19"/>
  <c r="I7" i="19"/>
  <c r="H14" i="19"/>
  <c r="E58" i="19"/>
  <c r="F58" i="19" s="1"/>
  <c r="E5" i="19"/>
  <c r="F5" i="19" s="1"/>
  <c r="I18" i="19"/>
  <c r="I74" i="19"/>
  <c r="E19" i="19"/>
  <c r="F19" i="19" s="1"/>
  <c r="H31" i="19"/>
  <c r="E4" i="19"/>
  <c r="F4" i="19" s="1"/>
  <c r="I19" i="19"/>
  <c r="I31" i="19"/>
  <c r="I14" i="19"/>
  <c r="E52" i="19"/>
  <c r="F52" i="19" s="1"/>
  <c r="H29" i="19"/>
  <c r="I5" i="19"/>
  <c r="E82" i="19"/>
  <c r="F82" i="19" s="1"/>
  <c r="I40" i="19"/>
  <c r="I5" i="33"/>
  <c r="H8" i="19"/>
  <c r="E47" i="19"/>
  <c r="F47" i="19" s="1"/>
  <c r="E78" i="19"/>
  <c r="F78" i="19" s="1"/>
  <c r="I66" i="19"/>
  <c r="I11" i="33"/>
  <c r="H28" i="19"/>
  <c r="E71" i="19"/>
  <c r="F71" i="19" s="1"/>
  <c r="E55" i="19"/>
  <c r="F55" i="19" s="1"/>
  <c r="E75" i="19"/>
  <c r="F75" i="19" s="1"/>
  <c r="I12" i="19"/>
  <c r="E31" i="19"/>
  <c r="F31" i="19" s="1"/>
  <c r="E20" i="19"/>
  <c r="F20" i="19" s="1"/>
  <c r="I62" i="19"/>
  <c r="H56" i="19"/>
  <c r="E25" i="19"/>
  <c r="F25" i="19" s="1"/>
  <c r="I46" i="19"/>
  <c r="I25" i="19"/>
  <c r="H53" i="19"/>
  <c r="E53" i="19"/>
  <c r="F53" i="19" s="1"/>
  <c r="E21" i="19"/>
  <c r="F21" i="19" s="1"/>
  <c r="H25" i="19"/>
  <c r="H16" i="19"/>
  <c r="H41" i="19"/>
  <c r="H6" i="33"/>
  <c r="H79" i="19"/>
  <c r="I4" i="19"/>
  <c r="I28" i="19"/>
  <c r="H33" i="19"/>
  <c r="H61" i="19"/>
  <c r="H39" i="19"/>
  <c r="H4" i="33"/>
  <c r="H51" i="19"/>
  <c r="E42" i="19"/>
  <c r="F42" i="19" s="1"/>
  <c r="E7" i="33"/>
  <c r="F7" i="33" s="1"/>
  <c r="H27" i="19"/>
  <c r="I81" i="19"/>
  <c r="E9" i="19"/>
  <c r="F9" i="19" s="1"/>
  <c r="E30" i="19"/>
  <c r="F30" i="19" s="1"/>
  <c r="I79" i="19"/>
  <c r="E60" i="19"/>
  <c r="F60" i="19" s="1"/>
  <c r="H78" i="19"/>
  <c r="H75" i="19"/>
  <c r="E81" i="19"/>
  <c r="F81" i="19" s="1"/>
  <c r="E80" i="19"/>
  <c r="F80" i="19" s="1"/>
  <c r="E17" i="19"/>
  <c r="F17" i="19" s="1"/>
  <c r="H66" i="19"/>
  <c r="H11" i="33"/>
  <c r="I36" i="19"/>
  <c r="H15" i="19"/>
  <c r="I75" i="19"/>
  <c r="E63" i="19"/>
  <c r="F63" i="19" s="1"/>
  <c r="H54" i="19"/>
  <c r="H80" i="19"/>
  <c r="E16" i="19"/>
  <c r="F16" i="19" s="1"/>
  <c r="E68" i="19"/>
  <c r="F68" i="19" s="1"/>
  <c r="E13" i="33"/>
  <c r="F13" i="33" s="1"/>
  <c r="I33" i="19"/>
  <c r="H7" i="28"/>
  <c r="E18" i="28"/>
  <c r="F18" i="28" s="1"/>
  <c r="I73" i="28"/>
  <c r="E54" i="28"/>
  <c r="F54" i="28" s="1"/>
  <c r="H30" i="28"/>
  <c r="E29" i="28"/>
  <c r="F29" i="28" s="1"/>
  <c r="I51" i="28"/>
  <c r="I64" i="28"/>
  <c r="E43" i="28"/>
  <c r="F43" i="28" s="1"/>
  <c r="E61" i="28"/>
  <c r="F61" i="28" s="1"/>
  <c r="E20" i="28"/>
  <c r="F20" i="28" s="1"/>
  <c r="E19" i="28"/>
  <c r="F19" i="28" s="1"/>
  <c r="E21" i="28"/>
  <c r="F21" i="28" s="1"/>
  <c r="E33" i="28"/>
  <c r="F33" i="28" s="1"/>
  <c r="I35" i="28"/>
  <c r="E5" i="28"/>
  <c r="F5" i="28" s="1"/>
  <c r="H38" i="28"/>
  <c r="H98" i="28"/>
  <c r="H69" i="28"/>
  <c r="I87" i="28"/>
  <c r="H45" i="28"/>
  <c r="H17" i="28"/>
  <c r="E95" i="28"/>
  <c r="F95" i="28" s="1"/>
  <c r="E89" i="28"/>
  <c r="F89" i="28" s="1"/>
  <c r="I98" i="28"/>
  <c r="I89" i="28"/>
  <c r="I59" i="28"/>
  <c r="H63" i="28"/>
  <c r="I62" i="28"/>
  <c r="E60" i="28"/>
  <c r="F60" i="28" s="1"/>
  <c r="E15" i="28"/>
  <c r="F15" i="28" s="1"/>
  <c r="I31" i="28"/>
  <c r="H41" i="28"/>
  <c r="I41" i="28"/>
  <c r="E86" i="28"/>
  <c r="F86" i="28" s="1"/>
  <c r="I88" i="28"/>
  <c r="E10" i="28"/>
  <c r="F10" i="28" s="1"/>
  <c r="H42" i="28"/>
  <c r="I79" i="28"/>
  <c r="E31" i="28"/>
  <c r="F31" i="28" s="1"/>
  <c r="H36" i="28"/>
  <c r="E16" i="28"/>
  <c r="F16" i="28" s="1"/>
  <c r="I71" i="28"/>
  <c r="E8" i="28"/>
  <c r="F8" i="28" s="1"/>
  <c r="I5" i="28"/>
  <c r="I77" i="28"/>
  <c r="H89" i="28"/>
  <c r="H73" i="28"/>
  <c r="I68" i="28"/>
  <c r="E37" i="28"/>
  <c r="F37" i="28" s="1"/>
  <c r="I90" i="28"/>
  <c r="E98" i="28"/>
  <c r="F98" i="28" s="1"/>
  <c r="E52" i="28"/>
  <c r="F52" i="28" s="1"/>
  <c r="E70" i="28"/>
  <c r="F70" i="28" s="1"/>
  <c r="E63" i="28"/>
  <c r="F63" i="28" s="1"/>
  <c r="I27" i="28"/>
  <c r="I38" i="28"/>
  <c r="H99" i="28"/>
  <c r="I54" i="28"/>
  <c r="H24" i="28"/>
  <c r="I7" i="28"/>
  <c r="H21" i="28"/>
  <c r="I53" i="28"/>
  <c r="E17" i="28"/>
  <c r="F17" i="28" s="1"/>
  <c r="I43" i="28"/>
  <c r="H105" i="28"/>
  <c r="H88" i="28"/>
  <c r="E34" i="28"/>
  <c r="F34" i="28" s="1"/>
  <c r="E71" i="28"/>
  <c r="F71" i="28" s="1"/>
  <c r="H6" i="28"/>
  <c r="I20" i="28"/>
  <c r="E11" i="28"/>
  <c r="F11" i="28" s="1"/>
  <c r="H9" i="28"/>
  <c r="I45" i="28"/>
  <c r="I96" i="28"/>
  <c r="I99" i="28"/>
  <c r="H97" i="28"/>
  <c r="H43" i="28"/>
  <c r="I50" i="28"/>
  <c r="I100" i="28"/>
  <c r="H16" i="28"/>
  <c r="E28" i="28"/>
  <c r="F28" i="28" s="1"/>
  <c r="H35" i="28"/>
  <c r="I106" i="28"/>
  <c r="E4" i="28"/>
  <c r="F4" i="28" s="1"/>
  <c r="H52" i="28"/>
  <c r="I52" i="28"/>
  <c r="I24" i="28"/>
  <c r="E23" i="28"/>
  <c r="F23" i="28" s="1"/>
  <c r="E6" i="28"/>
  <c r="F6" i="28" s="1"/>
  <c r="I21" i="28"/>
  <c r="I9" i="28"/>
  <c r="H55" i="28"/>
  <c r="I30" i="28"/>
  <c r="I78" i="28"/>
  <c r="H71" i="28"/>
  <c r="E88" i="28"/>
  <c r="F88" i="28" s="1"/>
  <c r="E39" i="28"/>
  <c r="F39" i="28" s="1"/>
  <c r="E27" i="28"/>
  <c r="F27" i="28" s="1"/>
  <c r="H79" i="28"/>
  <c r="I105" i="28"/>
  <c r="I63" i="28"/>
  <c r="I18" i="28"/>
  <c r="I91" i="28"/>
  <c r="H4" i="28"/>
  <c r="H64" i="28"/>
  <c r="H14" i="28"/>
  <c r="I17" i="28"/>
  <c r="H18" i="28"/>
  <c r="I55" i="28"/>
  <c r="E97" i="28"/>
  <c r="F97" i="28" s="1"/>
  <c r="H78" i="28"/>
  <c r="E90" i="28"/>
  <c r="F90" i="28" s="1"/>
  <c r="E62" i="28"/>
  <c r="F62" i="28" s="1"/>
  <c r="H70" i="28"/>
  <c r="E79" i="28"/>
  <c r="F79" i="28" s="1"/>
  <c r="H86" i="28"/>
  <c r="E35" i="28"/>
  <c r="F35" i="28" s="1"/>
  <c r="E50" i="28"/>
  <c r="F50" i="28" s="1"/>
  <c r="I8" i="28"/>
  <c r="H87" i="28"/>
  <c r="E38" i="28"/>
  <c r="F38" i="28" s="1"/>
  <c r="H29" i="28"/>
  <c r="E100" i="28"/>
  <c r="F100" i="28" s="1"/>
  <c r="I86" i="28"/>
  <c r="H91" i="28"/>
  <c r="E45" i="28"/>
  <c r="F45" i="28" s="1"/>
  <c r="I33" i="28"/>
  <c r="I29" i="28"/>
  <c r="E87" i="28"/>
  <c r="F87" i="28" s="1"/>
  <c r="E25" i="28"/>
  <c r="F25" i="28" s="1"/>
  <c r="E24" i="28"/>
  <c r="F24" i="28" s="1"/>
  <c r="E9" i="28"/>
  <c r="F9" i="28" s="1"/>
  <c r="H31" i="28"/>
  <c r="H60" i="28"/>
  <c r="H53" i="28"/>
  <c r="H96" i="28"/>
  <c r="H33" i="28"/>
  <c r="E32" i="28"/>
  <c r="F32" i="28" s="1"/>
  <c r="E99" i="28"/>
  <c r="F99" i="28" s="1"/>
  <c r="E22" i="28"/>
  <c r="F22" i="28" s="1"/>
  <c r="H95" i="28"/>
  <c r="H100" i="28"/>
  <c r="I4" i="28"/>
  <c r="H90" i="28"/>
  <c r="H106" i="28"/>
  <c r="H62" i="28"/>
  <c r="H20" i="28"/>
  <c r="E64" i="28"/>
  <c r="F64" i="28" s="1"/>
  <c r="E7" i="28"/>
  <c r="F7" i="28" s="1"/>
  <c r="I10" i="28"/>
  <c r="E69" i="28"/>
  <c r="F69" i="28" s="1"/>
  <c r="E53" i="28"/>
  <c r="F53" i="28" s="1"/>
  <c r="H72" i="28"/>
  <c r="I69" i="28"/>
  <c r="I72" i="28"/>
  <c r="R103" i="3" a="1"/>
  <c r="R103" i="3" s="1"/>
  <c r="S103" i="3" s="1"/>
  <c r="R103" i="12"/>
  <c r="S103" i="12" s="1"/>
  <c r="R51" i="11" a="1"/>
  <c r="R51" i="11" s="1"/>
  <c r="S51" i="11" s="1"/>
  <c r="I51" i="26"/>
  <c r="P78" i="11" a="1"/>
  <c r="P78" i="11" s="1"/>
  <c r="Q78" i="11" s="1"/>
  <c r="H80" i="26"/>
  <c r="R77" i="10" a="1"/>
  <c r="R77" i="10" s="1"/>
  <c r="S77" i="10" s="1"/>
  <c r="H78" i="27"/>
  <c r="O132" i="3"/>
  <c r="I53" i="29"/>
  <c r="P41" i="10" a="1"/>
  <c r="P41" i="10" s="1"/>
  <c r="Q41" i="10" s="1"/>
  <c r="G42" i="27"/>
  <c r="N118" i="3" a="1"/>
  <c r="O119" i="3" s="1"/>
  <c r="H64" i="29"/>
  <c r="Q77" i="13"/>
  <c r="P76" i="13"/>
  <c r="Q76" i="13" s="1"/>
  <c r="P60" i="11" a="1"/>
  <c r="Q61" i="11" s="1"/>
  <c r="H60" i="26"/>
  <c r="P68" i="8" a="1"/>
  <c r="P68" i="8" s="1"/>
  <c r="Q68" i="8" s="1"/>
  <c r="H68" i="28"/>
  <c r="P58" i="7" a="1"/>
  <c r="P58" i="7" s="1"/>
  <c r="Q58" i="7" s="1"/>
  <c r="G58" i="25"/>
  <c r="R78" i="11" a="1"/>
  <c r="R78" i="11" s="1"/>
  <c r="S78" i="11" s="1"/>
  <c r="I78" i="26"/>
  <c r="R69" i="11" a="1"/>
  <c r="R69" i="11" s="1"/>
  <c r="S69" i="11" s="1"/>
  <c r="I69" i="26"/>
  <c r="R106" i="10" a="1"/>
  <c r="R106" i="10" s="1"/>
  <c r="S106" i="10" s="1"/>
  <c r="H106" i="27"/>
  <c r="R86" i="10" a="1"/>
  <c r="R86" i="10" s="1"/>
  <c r="S86" i="10" s="1"/>
  <c r="H86" i="27"/>
  <c r="R14" i="8" a="1"/>
  <c r="I14" i="28"/>
  <c r="R107" i="11" a="1"/>
  <c r="R107" i="11" s="1"/>
  <c r="S107" i="11" s="1"/>
  <c r="I107" i="26"/>
  <c r="P50" i="8" a="1"/>
  <c r="Q51" i="8" s="1"/>
  <c r="H50" i="28"/>
  <c r="P59" i="8" a="1"/>
  <c r="P59" i="8" s="1"/>
  <c r="Q59" i="8" s="1"/>
  <c r="H59" i="28"/>
  <c r="P85" i="7" a="1"/>
  <c r="Q86" i="7" s="1"/>
  <c r="G85" i="25"/>
  <c r="R95" i="8" a="1"/>
  <c r="R95" i="8" s="1"/>
  <c r="S95" i="8" s="1"/>
  <c r="I95" i="28"/>
  <c r="P77" i="8" a="1"/>
  <c r="P77" i="8" s="1"/>
  <c r="Q77" i="8" s="1"/>
  <c r="H77" i="28"/>
  <c r="R87" i="11" a="1"/>
  <c r="R87" i="11" s="1"/>
  <c r="S87" i="11" s="1"/>
  <c r="I88" i="26"/>
  <c r="R103" i="7" a="1"/>
  <c r="S104" i="7" s="1"/>
  <c r="H103" i="25"/>
  <c r="P103" i="3"/>
  <c r="Q103" i="3" s="1"/>
  <c r="Q104" i="3"/>
  <c r="P85" i="3"/>
  <c r="Q85" i="3" s="1"/>
  <c r="Q86" i="3"/>
  <c r="P87" i="11" a="1"/>
  <c r="P87" i="11" s="1"/>
  <c r="Q87" i="11" s="1"/>
  <c r="R77" i="9" a="1"/>
  <c r="R77" i="9" s="1"/>
  <c r="S77" i="9" s="1"/>
  <c r="I65" i="19"/>
  <c r="S77" i="12"/>
  <c r="R76" i="12"/>
  <c r="S76" i="12" s="1"/>
  <c r="O120" i="3"/>
  <c r="N128" i="3" a="1"/>
  <c r="R4" i="7" a="1"/>
  <c r="R4" i="7" s="1"/>
  <c r="S4" i="7" s="1"/>
  <c r="N128" i="7" a="1"/>
  <c r="O130" i="7"/>
  <c r="O132" i="7"/>
  <c r="O131" i="7"/>
  <c r="N123" i="8" a="1"/>
  <c r="N118" i="8" a="1"/>
  <c r="O121" i="3"/>
  <c r="O119" i="13"/>
  <c r="N118" i="13"/>
  <c r="O118" i="13" s="1"/>
  <c r="O119" i="12"/>
  <c r="N118" i="12"/>
  <c r="O118" i="12" s="1"/>
  <c r="O130" i="3"/>
  <c r="N128" i="13"/>
  <c r="O128" i="13" s="1"/>
  <c r="O129" i="13"/>
  <c r="N118" i="11" a="1"/>
  <c r="N123" i="11" a="1"/>
  <c r="N134" i="11" a="1"/>
  <c r="N128" i="11" a="1"/>
  <c r="N134" i="8" a="1"/>
  <c r="N128" i="8" a="1"/>
  <c r="O131" i="3"/>
  <c r="P49" i="7" a="1"/>
  <c r="P49" i="7" s="1"/>
  <c r="Q49" i="7" s="1"/>
  <c r="R49" i="7" a="1"/>
  <c r="R49" i="7" s="1"/>
  <c r="S49" i="7" s="1"/>
  <c r="O121" i="7"/>
  <c r="N118" i="7" a="1"/>
  <c r="O120" i="7"/>
  <c r="N128" i="12"/>
  <c r="O128" i="12" s="1"/>
  <c r="O129" i="12"/>
  <c r="N118" i="9" a="1"/>
  <c r="N123" i="9" a="1"/>
  <c r="N134" i="9" a="1"/>
  <c r="N128" i="9" a="1"/>
  <c r="R4" i="10" a="1"/>
  <c r="R4" i="10" s="1"/>
  <c r="S4" i="10" s="1"/>
  <c r="N128" i="10" a="1"/>
  <c r="N134" i="10" a="1"/>
  <c r="N118" i="10" a="1"/>
  <c r="N123" i="10" a="1"/>
  <c r="P50" i="10" a="1"/>
  <c r="P50" i="10" s="1"/>
  <c r="Q50" i="10" s="1"/>
  <c r="P106" i="10" a="1"/>
  <c r="P106" i="10" s="1"/>
  <c r="Q106" i="10" s="1"/>
  <c r="P27" i="9" a="1"/>
  <c r="P27" i="9" s="1"/>
  <c r="Q27" i="9" s="1"/>
  <c r="R95" i="9" a="1"/>
  <c r="R95" i="9" s="1"/>
  <c r="S95" i="9" s="1"/>
  <c r="P27" i="8" a="1"/>
  <c r="P27" i="8" s="1"/>
  <c r="Q27" i="8" s="1"/>
  <c r="P18" i="11" a="1"/>
  <c r="P18" i="11" s="1"/>
  <c r="Q18" i="11" s="1"/>
  <c r="P95" i="9" a="1"/>
  <c r="P95" i="9" s="1"/>
  <c r="Q95" i="9" s="1"/>
  <c r="P86" i="10" a="1"/>
  <c r="P86" i="10" s="1"/>
  <c r="Q86" i="10" s="1"/>
  <c r="P68" i="9" a="1"/>
  <c r="P68" i="9" s="1"/>
  <c r="Q68" i="9" s="1"/>
  <c r="R86" i="9" a="1"/>
  <c r="S87" i="9" s="1"/>
  <c r="R94" i="7" a="1"/>
  <c r="S95" i="7" s="1"/>
  <c r="P103" i="7" a="1"/>
  <c r="Q104" i="7" s="1"/>
  <c r="P77" i="10" a="1"/>
  <c r="P77" i="10" s="1"/>
  <c r="Q77" i="10" s="1"/>
  <c r="R68" i="9" a="1"/>
  <c r="R68" i="9" s="1"/>
  <c r="S68" i="9" s="1"/>
  <c r="P14" i="9" a="1"/>
  <c r="P14" i="9" s="1"/>
  <c r="Q14" i="9" s="1"/>
  <c r="P31" i="7" a="1"/>
  <c r="P31" i="7" s="1"/>
  <c r="Q31" i="7" s="1"/>
  <c r="R50" i="10" a="1"/>
  <c r="R50" i="10" s="1"/>
  <c r="S50" i="10" s="1"/>
  <c r="R41" i="10" a="1"/>
  <c r="R41" i="10" s="1"/>
  <c r="S41" i="10" s="1"/>
  <c r="R50" i="9" a="1"/>
  <c r="S51" i="9" s="1"/>
  <c r="R67" i="7" a="1"/>
  <c r="R67" i="7" s="1"/>
  <c r="S67" i="7" s="1"/>
  <c r="R76" i="7" a="1"/>
  <c r="R76" i="7" s="1"/>
  <c r="S76" i="7" s="1"/>
  <c r="P60" i="11"/>
  <c r="Q60" i="11" s="1"/>
  <c r="Q60" i="8"/>
  <c r="R68" i="10" a="1"/>
  <c r="R68" i="10" s="1"/>
  <c r="S68" i="10" s="1"/>
  <c r="R96" i="11" a="1"/>
  <c r="P51" i="11" a="1"/>
  <c r="P51" i="11" s="1"/>
  <c r="Q51" i="11" s="1"/>
  <c r="P95" i="8" a="1"/>
  <c r="P95" i="8" s="1"/>
  <c r="Q95" i="8" s="1"/>
  <c r="R18" i="11" a="1"/>
  <c r="P95" i="10" a="1"/>
  <c r="R41" i="9" a="1"/>
  <c r="R59" i="8" a="1"/>
  <c r="R31" i="11" a="1"/>
  <c r="P105" i="8" a="1"/>
  <c r="P105" i="8" s="1"/>
  <c r="Q105" i="8" s="1"/>
  <c r="P41" i="8" a="1"/>
  <c r="P41" i="8" s="1"/>
  <c r="Q41" i="8" s="1"/>
  <c r="R41" i="8" a="1"/>
  <c r="R41" i="8" s="1"/>
  <c r="S41" i="8" s="1"/>
  <c r="P40" i="7" a="1"/>
  <c r="P40" i="7" s="1"/>
  <c r="Q40" i="7" s="1"/>
  <c r="R85" i="7" a="1"/>
  <c r="P69" i="11" a="1"/>
  <c r="P69" i="11" s="1"/>
  <c r="Q69" i="11" s="1"/>
  <c r="Q95" i="3"/>
  <c r="P94" i="3"/>
  <c r="Q94" i="3" s="1"/>
  <c r="P86" i="8" a="1"/>
  <c r="P13" i="7" a="1"/>
  <c r="P13" i="7" s="1"/>
  <c r="Q13" i="7" s="1"/>
  <c r="R40" i="7" a="1"/>
  <c r="R40" i="7" s="1"/>
  <c r="S40" i="7" s="1"/>
  <c r="S78" i="9"/>
  <c r="P85" i="7"/>
  <c r="Q85" i="7" s="1"/>
  <c r="P4" i="9" a="1"/>
  <c r="P59" i="9" a="1"/>
  <c r="R27" i="8" a="1"/>
  <c r="R27" i="8" s="1"/>
  <c r="S27" i="8" s="1"/>
  <c r="R60" i="11" a="1"/>
  <c r="R4" i="9" a="1"/>
  <c r="P86" i="9" a="1"/>
  <c r="P68" i="10" a="1"/>
  <c r="P68" i="10" s="1"/>
  <c r="Q68" i="10" s="1"/>
  <c r="P4" i="8" a="1"/>
  <c r="P14" i="8" a="1"/>
  <c r="P77" i="9" a="1"/>
  <c r="P31" i="11" a="1"/>
  <c r="S95" i="3"/>
  <c r="R94" i="3"/>
  <c r="S94" i="3" s="1"/>
  <c r="P67" i="7" a="1"/>
  <c r="P67" i="7" s="1"/>
  <c r="Q67" i="7" s="1"/>
  <c r="P50" i="9" a="1"/>
  <c r="P18" i="10" a="1"/>
  <c r="R77" i="8" a="1"/>
  <c r="R77" i="8" s="1"/>
  <c r="S77" i="8" s="1"/>
  <c r="P4" i="10" a="1"/>
  <c r="P4" i="10" s="1"/>
  <c r="Q4" i="10" s="1"/>
  <c r="R105" i="8" a="1"/>
  <c r="R105" i="8" s="1"/>
  <c r="S105" i="8" s="1"/>
  <c r="P76" i="7" a="1"/>
  <c r="R4" i="11" a="1"/>
  <c r="R4" i="11" s="1"/>
  <c r="S4" i="11" s="1"/>
  <c r="P59" i="10" a="1"/>
  <c r="R58" i="7" a="1"/>
  <c r="R58" i="7" s="1"/>
  <c r="S58" i="7" s="1"/>
  <c r="R59" i="9" a="1"/>
  <c r="P96" i="11" a="1"/>
  <c r="R95" i="10" a="1"/>
  <c r="P4" i="7" a="1"/>
  <c r="P4" i="7" s="1"/>
  <c r="Q4" i="7" s="1"/>
  <c r="R27" i="9" a="1"/>
  <c r="R27" i="9" s="1"/>
  <c r="S27" i="9" s="1"/>
  <c r="S104" i="3"/>
  <c r="R31" i="10" a="1"/>
  <c r="R31" i="10" s="1"/>
  <c r="S31" i="10" s="1"/>
  <c r="Q77" i="3"/>
  <c r="P76" i="3"/>
  <c r="Q76" i="3" s="1"/>
  <c r="R13" i="7" a="1"/>
  <c r="R13" i="7" s="1"/>
  <c r="S13" i="7" s="1"/>
  <c r="Q104" i="12"/>
  <c r="P103" i="12"/>
  <c r="Q103" i="12" s="1"/>
  <c r="P4" i="11" a="1"/>
  <c r="P4" i="11" s="1"/>
  <c r="Q4" i="11" s="1"/>
  <c r="R22" i="7" a="1"/>
  <c r="R22" i="7" s="1"/>
  <c r="S22" i="7" s="1"/>
  <c r="R68" i="8" a="1"/>
  <c r="R68" i="8" s="1"/>
  <c r="S68" i="8" s="1"/>
  <c r="P31" i="10" a="1"/>
  <c r="P31" i="10" s="1"/>
  <c r="Q31" i="10" s="1"/>
  <c r="P41" i="9" a="1"/>
  <c r="P107" i="11" a="1"/>
  <c r="P107" i="11" s="1"/>
  <c r="Q107" i="11" s="1"/>
  <c r="R4" i="8" a="1"/>
  <c r="R42" i="11" a="1"/>
  <c r="R42" i="11" s="1"/>
  <c r="S42" i="11" s="1"/>
  <c r="R18" i="10" a="1"/>
  <c r="R31" i="7" a="1"/>
  <c r="R31" i="7" s="1"/>
  <c r="S31" i="7" s="1"/>
  <c r="R14" i="9" a="1"/>
  <c r="R86" i="8" a="1"/>
  <c r="P94" i="7" a="1"/>
  <c r="P22" i="7" a="1"/>
  <c r="P22" i="7" s="1"/>
  <c r="Q22" i="7" s="1"/>
  <c r="P42" i="11" a="1"/>
  <c r="P42" i="11" s="1"/>
  <c r="Q42" i="11" s="1"/>
  <c r="S77" i="13"/>
  <c r="R76" i="13"/>
  <c r="S76" i="13" s="1"/>
  <c r="R50" i="8" a="1"/>
  <c r="R103" i="13"/>
  <c r="S103" i="13" s="1"/>
  <c r="S104" i="13"/>
  <c r="Q104" i="13"/>
  <c r="P103" i="13"/>
  <c r="Q103" i="13" s="1"/>
  <c r="S86" i="3"/>
  <c r="R85" i="3"/>
  <c r="S85" i="3" s="1"/>
  <c r="R59" i="10" a="1"/>
  <c r="S15" i="8" l="1"/>
  <c r="R14" i="8"/>
  <c r="S14" i="8" s="1"/>
  <c r="P50" i="8"/>
  <c r="Q50" i="8" s="1"/>
  <c r="R94" i="7"/>
  <c r="S94" i="7" s="1"/>
  <c r="R103" i="7"/>
  <c r="S103" i="7" s="1"/>
  <c r="Q19" i="11"/>
  <c r="N118" i="3"/>
  <c r="O118" i="3" s="1"/>
  <c r="R86" i="9"/>
  <c r="S86" i="9" s="1"/>
  <c r="S77" i="7"/>
  <c r="O129" i="11"/>
  <c r="N128" i="11"/>
  <c r="O128" i="11" s="1"/>
  <c r="N128" i="3"/>
  <c r="O128" i="3" s="1"/>
  <c r="O129" i="3"/>
  <c r="O135" i="11"/>
  <c r="N134" i="11"/>
  <c r="O134" i="11" s="1"/>
  <c r="O119" i="11"/>
  <c r="N118" i="11"/>
  <c r="O118" i="11" s="1"/>
  <c r="O120" i="11"/>
  <c r="O119" i="7"/>
  <c r="N118" i="7"/>
  <c r="O118" i="7" s="1"/>
  <c r="O124" i="8"/>
  <c r="N123" i="8"/>
  <c r="O123" i="8" s="1"/>
  <c r="O125" i="8"/>
  <c r="N128" i="7"/>
  <c r="O128" i="7" s="1"/>
  <c r="O129" i="7"/>
  <c r="N134" i="8"/>
  <c r="O134" i="8" s="1"/>
  <c r="O135" i="8"/>
  <c r="N128" i="8"/>
  <c r="O128" i="8" s="1"/>
  <c r="O129" i="8"/>
  <c r="N123" i="11"/>
  <c r="O123" i="11" s="1"/>
  <c r="O124" i="11"/>
  <c r="O125" i="11"/>
  <c r="N118" i="8"/>
  <c r="O118" i="8" s="1"/>
  <c r="O119" i="8"/>
  <c r="O120" i="8"/>
  <c r="O135" i="9"/>
  <c r="N134" i="9"/>
  <c r="O134" i="9" s="1"/>
  <c r="O129" i="9"/>
  <c r="N128" i="9"/>
  <c r="O128" i="9" s="1"/>
  <c r="O124" i="9"/>
  <c r="O125" i="9"/>
  <c r="N123" i="9"/>
  <c r="O123" i="9" s="1"/>
  <c r="O120" i="9"/>
  <c r="O119" i="9"/>
  <c r="N118" i="9"/>
  <c r="N134" i="10"/>
  <c r="O134" i="10" s="1"/>
  <c r="O135" i="10"/>
  <c r="O120" i="10"/>
  <c r="N118" i="10"/>
  <c r="O118" i="10" s="1"/>
  <c r="O119" i="10"/>
  <c r="N128" i="10"/>
  <c r="O128" i="10" s="1"/>
  <c r="O129" i="10"/>
  <c r="O124" i="10"/>
  <c r="O125" i="10"/>
  <c r="N123" i="10"/>
  <c r="O123" i="10" s="1"/>
  <c r="Q15" i="9"/>
  <c r="R50" i="9"/>
  <c r="S50" i="9" s="1"/>
  <c r="P103" i="7"/>
  <c r="Q103" i="7" s="1"/>
  <c r="Q51" i="9"/>
  <c r="P50" i="9"/>
  <c r="Q50" i="9" s="1"/>
  <c r="R50" i="8"/>
  <c r="S50" i="8" s="1"/>
  <c r="S51" i="8"/>
  <c r="R95" i="10"/>
  <c r="S95" i="10" s="1"/>
  <c r="S96" i="10"/>
  <c r="P59" i="10"/>
  <c r="Q59" i="10" s="1"/>
  <c r="Q60" i="10"/>
  <c r="P77" i="9"/>
  <c r="Q77" i="9" s="1"/>
  <c r="Q78" i="9"/>
  <c r="Q60" i="9"/>
  <c r="P59" i="9"/>
  <c r="Q59" i="9" s="1"/>
  <c r="Q96" i="10"/>
  <c r="P95" i="10"/>
  <c r="Q95" i="10" s="1"/>
  <c r="S97" i="11"/>
  <c r="R96" i="11"/>
  <c r="S96" i="11" s="1"/>
  <c r="S15" i="9"/>
  <c r="R14" i="9"/>
  <c r="S14" i="9" s="1"/>
  <c r="P94" i="7"/>
  <c r="Q94" i="7" s="1"/>
  <c r="Q95" i="7"/>
  <c r="S19" i="10"/>
  <c r="R18" i="10"/>
  <c r="S18" i="10" s="1"/>
  <c r="P41" i="9"/>
  <c r="Q41" i="9" s="1"/>
  <c r="Q42" i="9"/>
  <c r="Q97" i="11"/>
  <c r="P96" i="11"/>
  <c r="Q96" i="11" s="1"/>
  <c r="P14" i="8"/>
  <c r="Q14" i="8" s="1"/>
  <c r="Q15" i="8"/>
  <c r="S5" i="9"/>
  <c r="R4" i="9"/>
  <c r="S4" i="9" s="1"/>
  <c r="Q5" i="9"/>
  <c r="P4" i="9"/>
  <c r="Q4" i="9" s="1"/>
  <c r="R31" i="11"/>
  <c r="S31" i="11" s="1"/>
  <c r="S32" i="11"/>
  <c r="R18" i="11"/>
  <c r="S18" i="11" s="1"/>
  <c r="S19" i="11"/>
  <c r="S5" i="8"/>
  <c r="R4" i="8"/>
  <c r="S4" i="8" s="1"/>
  <c r="R59" i="10"/>
  <c r="S59" i="10" s="1"/>
  <c r="S60" i="10"/>
  <c r="R86" i="8"/>
  <c r="S86" i="8" s="1"/>
  <c r="S87" i="8"/>
  <c r="R59" i="9"/>
  <c r="S59" i="9" s="1"/>
  <c r="S60" i="9"/>
  <c r="Q77" i="7"/>
  <c r="P76" i="7"/>
  <c r="Q76" i="7" s="1"/>
  <c r="Q19" i="10"/>
  <c r="P18" i="10"/>
  <c r="Q18" i="10" s="1"/>
  <c r="Q5" i="8"/>
  <c r="P4" i="8"/>
  <c r="Q4" i="8" s="1"/>
  <c r="Q87" i="9"/>
  <c r="P86" i="9"/>
  <c r="Q86" i="9" s="1"/>
  <c r="S61" i="11"/>
  <c r="R60" i="11"/>
  <c r="S60" i="11" s="1"/>
  <c r="P86" i="8"/>
  <c r="Q86" i="8" s="1"/>
  <c r="Q87" i="8"/>
  <c r="R85" i="7"/>
  <c r="S85" i="7" s="1"/>
  <c r="S86" i="7"/>
  <c r="S60" i="8"/>
  <c r="R59" i="8"/>
  <c r="S59" i="8" s="1"/>
  <c r="P31" i="11"/>
  <c r="Q31" i="11" s="1"/>
  <c r="Q32" i="11"/>
  <c r="R41" i="9"/>
  <c r="S41" i="9" s="1"/>
  <c r="S42" i="9"/>
  <c r="P106" i="9" a="1"/>
  <c r="P106" i="9" s="1"/>
  <c r="Q106" i="9" s="1"/>
  <c r="R106" i="9" a="1"/>
  <c r="R106" i="9" s="1"/>
  <c r="S106" i="9" s="1"/>
  <c r="O118"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tc={A5C563AE-9306-4074-87DD-B97D56937B28}</author>
  </authors>
  <commentList>
    <comment ref="K4" authorId="0" shapeId="0" xr:uid="{A5C563AE-9306-4074-87DD-B97D56937B28}">
      <text>
        <t>[Threaded comment]
Your version of Excel allows you to read this threaded comment; however, any edits to it will get removed if the file is opened in a newer version of Excel. Learn more: https://go.microsoft.com/fwlink/?linkid=870924
Comment:
    Previous doc: https://edms.cern.ch/file/2647452/1/LVR_PPP_Underground_Mapping_PPPSorted_PG.9_04.02.2022_LVR_Samtec_cables.xlsx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68" authorId="0" shapeId="0" xr:uid="{738ED2F1-C1EA-40BE-A64F-8CCC7B4E60DD}">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from 24-J12-4/3 to 24-J12-2/1
Reply:
    Corrected.</t>
        </r>
      </text>
    </comment>
    <comment ref="F104" authorId="0" shapeId="0" xr:uid="{E1EB92AD-F5BA-45C0-A606-536515A43032}">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to 24-J13-2/1
Reply:
    Corrected. Changed from 24-J13-4/3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tc={EE02BB7C-4698-44B0-9E35-59EFADA401EE}</author>
    <author>tc={F43104FF-DC4D-469B-803E-7BD7C8F83D67}</author>
  </authors>
  <commentList>
    <comment ref="F53" authorId="0" shapeId="0" xr:uid="{EE02BB7C-4698-44B0-9E35-59EFADA401EE}">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F89" authorId="1" shapeId="0" xr:uid="{F43104FF-DC4D-469B-803E-7BD7C8F83D67}">
      <text>
        <t>[Threaded comment]
Your version of Excel allows you to read this threaded comment; however, any edits to it will get removed if the file is opened in a newer version of Excel. Learn more: https://go.microsoft.com/fwlink/?linkid=870924
Comment:
    Moves to 24-J13-2/1
Reply:
    Corrected. Changed from 24-J13-4/3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36" authorId="0" shapeId="0" xr:uid="{59706CF2-E890-43D8-ABA6-D86122A2B33E}">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3" authorId="0" shapeId="0" xr:uid="{AB41E970-B916-493B-B3BD-6537EFF1F41C}">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tc={1F0D5B9F-5A97-46C2-806F-EA46F5DB2C75}</author>
    <author>tc={9914B112-A99E-467A-B593-9CDF238E4A3C}</author>
    <author>tc={CB19F877-D59F-467E-B659-C7828E65DAB6}</author>
    <author>tc={27E41A34-1825-49E8-B6F4-635281B6B4D8}</author>
  </authors>
  <commentList>
    <comment ref="A69" authorId="0" shapeId="0" xr:uid="{1F0D5B9F-5A97-46C2-806F-EA46F5DB2C75}">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05" authorId="1" shapeId="0" xr:uid="{9914B112-A99E-467A-B593-9CDF238E4A3C}">
      <text>
        <t>[Threaded comment]
Your version of Excel allows you to read this threaded comment; however, any edits to it will get removed if the file is opened in a newer version of Excel. Learn more: https://go.microsoft.com/fwlink/?linkid=870924
Comment:
    change to 24_J13_2/1
Reply:
    Corrected. Changed from 24-J13-4/3</t>
      </text>
    </comment>
    <comment ref="A296" authorId="2" shapeId="0" xr:uid="{CB19F877-D59F-467E-B659-C7828E65DAB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331" authorId="3" shapeId="0" xr:uid="{27E41A34-1825-49E8-B6F4-635281B6B4D8}">
      <text>
        <t>[Threaded comment]
Your version of Excel allows you to read this threaded comment; however, any edits to it will get removed if the file is opened in a newer version of Excel. Learn more: https://go.microsoft.com/fwlink/?linkid=870924
Comment:
    Changes to 24 - J13 - 2/1
Reply:
    Corrected. Changed from 24-J13-4/3</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tc={D3874591-2AC0-4A5C-9FF1-03FE7B547436}</author>
    <author>tc={50F49FC3-EAD0-4858-8536-05F24AFDDEC2}</author>
  </authors>
  <commentList>
    <comment ref="B113" authorId="0" shapeId="0" xr:uid="{D3874591-2AC0-4A5C-9FF1-03FE7B54743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16" authorId="1" shapeId="0" xr:uid="{50F49FC3-EAD0-4858-8536-05F24AFDDEC2}">
      <text>
        <t>[Threaded comment]
Your version of Excel allows you to read this threaded comment; however, any edits to it will get removed if the file is opened in a newer version of Excel. Learn more: https://go.microsoft.com/fwlink/?linkid=870924
Comment:
    Change to 24-J13-2/1
Reply:
    Corrected. Changed from 24-J13-4/3</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<sst xmlns="http://schemas.openxmlformats.org/spreadsheetml/2006/main" count="10175" uniqueCount="1671">
  <si>
    <t>PT_b_alpha_S2M_P1W_LV_SRC/RET</t>
  </si>
  <si>
    <t>JP11_JPU2_P1W_LV_Source/Return</t>
  </si>
  <si>
    <t>P1 - 1/9</t>
  </si>
  <si>
    <t>23 - J13 - 8/7</t>
  </si>
  <si>
    <t>PT_b_alpha_S2M_P2E_LV_SRC/RET</t>
  </si>
  <si>
    <t>JP11_JPU2_P2E_LV_Source/Return</t>
  </si>
  <si>
    <t>P1 - 2/10</t>
  </si>
  <si>
    <t>18 - J12 - 6/5</t>
  </si>
  <si>
    <t>PT_b_alpha_S2S_P1W_LV_SRC/RET</t>
  </si>
  <si>
    <t>JP10_JPU2_P1W_LV_Source/Return</t>
  </si>
  <si>
    <t>P1 - 4/12</t>
  </si>
  <si>
    <t>18 - J12 - 8/7</t>
  </si>
  <si>
    <t>PT_b_alpha_S2S_P2E_LV_SRC/RET</t>
  </si>
  <si>
    <t>JP10_JPU2_P2E_LV_Source/Return</t>
  </si>
  <si>
    <t>P1 - 5/13</t>
  </si>
  <si>
    <t>15 - J13 - 4/3</t>
  </si>
  <si>
    <t>PT_b_alpha_S2S_P3_LV_SRC/RET</t>
  </si>
  <si>
    <t>JP10_JPU2_P3_LV_Source/Return</t>
  </si>
  <si>
    <t>P1 - 6/14</t>
  </si>
  <si>
    <t>13 - J12 - 2/1</t>
  </si>
  <si>
    <t>PT_b_alpha_S1M_P1W_LV_SRC/RET</t>
  </si>
  <si>
    <t>JP7_JPU2_P1W_LV_Source/Return</t>
  </si>
  <si>
    <t>23 - J12 - 4/3</t>
  </si>
  <si>
    <t>PT_b_alpha_S1M_P2E_LV_SRC/RET</t>
  </si>
  <si>
    <t>JP7_JPU2_P2E_LV_Source/Return</t>
  </si>
  <si>
    <t>P2 - 2/10</t>
  </si>
  <si>
    <t>18 - J12 - 4/3</t>
  </si>
  <si>
    <t>PT_b_alpha_S1M_P3_LV_SRC/RET</t>
  </si>
  <si>
    <t>JP7_JPU2_P3_LV_Source/Return</t>
  </si>
  <si>
    <t>P2 - 3/11</t>
  </si>
  <si>
    <t>15 - J12 - 6/5</t>
  </si>
  <si>
    <t>PT_b_alpha_S1S_P1W_LV_SRC/RET</t>
  </si>
  <si>
    <t>JP6_JPU1_P1W_LV_Source/Return</t>
  </si>
  <si>
    <t>P2 - 4/12</t>
  </si>
  <si>
    <t>21 - J13 - 4/3</t>
  </si>
  <si>
    <t>PT_b_alpha_S1S_P2E_LV_SRC/RET</t>
  </si>
  <si>
    <t>JP6_JPU1_P2E_LV_Source/Return</t>
  </si>
  <si>
    <t>P2 - 5/13</t>
  </si>
  <si>
    <t>15 - J12 - 2/1</t>
  </si>
  <si>
    <t>PT_b_alpha_S1S_P3_LV_SRC/RET</t>
  </si>
  <si>
    <t>JP6_JPU1_P3_LV_Source/Return</t>
  </si>
  <si>
    <t>P2 - 6/14</t>
  </si>
  <si>
    <t>13 - J12 - 4/3</t>
  </si>
  <si>
    <t>PT_b_alpha_S0M_P1W_LV_SRC/RET</t>
  </si>
  <si>
    <t>JP3_JPU0_P1W_LV_Source/Return</t>
  </si>
  <si>
    <t>P3 - 1/9</t>
  </si>
  <si>
    <t>22 - J13 - 4/3</t>
  </si>
  <si>
    <t>PT_b_alpha_S0M_P2E_LV_SRC/RET</t>
  </si>
  <si>
    <t>JP3_JPU1_P2E_LV_Source/Return</t>
  </si>
  <si>
    <t>P3 - 2/10</t>
  </si>
  <si>
    <t>18 - J12 - 2/1</t>
  </si>
  <si>
    <t>PT_b_alpha_S0M_P3_LV_SRC/RET</t>
  </si>
  <si>
    <t>JP3_JPU1_P3_LV_Source/Return</t>
  </si>
  <si>
    <t>P3 - 3/11</t>
  </si>
  <si>
    <t>15 - J12 - 8/7</t>
  </si>
  <si>
    <t>PT_b_alpha_S0S_P1W_LV_SRC/RET</t>
  </si>
  <si>
    <t>JP2_JPU0_P1W_LV_Source/Return</t>
  </si>
  <si>
    <t>P3 - 4/12</t>
  </si>
  <si>
    <t>22 - J12 - 4/3</t>
  </si>
  <si>
    <t>PT_b_alpha_S0S_P2E_LV_SRC/RET</t>
  </si>
  <si>
    <t>JP2_JPU0_P2E_LV_Source/Return</t>
  </si>
  <si>
    <t>P3 - 5/13</t>
  </si>
  <si>
    <t>21 - J12 - 2/1</t>
  </si>
  <si>
    <t>PT_b_alpha_S0S_P3_LV_SRC/RET</t>
  </si>
  <si>
    <t>JP2_JPU0_P3_LV_Source/Return</t>
  </si>
  <si>
    <t>P3 - 6/14</t>
  </si>
  <si>
    <t>15 - J12 - 4/3</t>
  </si>
  <si>
    <t>PT_b_alpha_S0M_P4_LV_SRC/RET</t>
  </si>
  <si>
    <t>JP3_JPL1_P4_LV_Source/Return</t>
  </si>
  <si>
    <t>P22 - 1/9</t>
  </si>
  <si>
    <t>13 - J12 - 8/7</t>
  </si>
  <si>
    <t>PT_b_alpha_S1M_P4_LV_SRC/RET</t>
  </si>
  <si>
    <t>JP7_JPL1_P4_LV_Source/Return</t>
  </si>
  <si>
    <t>P22 - 2/10</t>
  </si>
  <si>
    <t>13 - J12 - 6/5</t>
  </si>
  <si>
    <t>PT_b_alpha_S2M_P4_LV_SRC/RET</t>
  </si>
  <si>
    <t>JP11_JPL2_P4_LV_Source/Return</t>
  </si>
  <si>
    <t>P22 - 3/11</t>
  </si>
  <si>
    <t>13 - J13 - 8/7</t>
  </si>
  <si>
    <t>PT_b_alpha_S2M_P3_LV_SRC/RET</t>
  </si>
  <si>
    <t>JP11_JPL2_P3_LV_Source/Return</t>
  </si>
  <si>
    <t>P22 - 4/12</t>
  </si>
  <si>
    <t>15 - J13 - 8/7</t>
  </si>
  <si>
    <t>PT_b_alpha_S0S_P4_LV_SRC/RET</t>
  </si>
  <si>
    <t>JP2_JPL0_P4_LV_Source/Return</t>
  </si>
  <si>
    <t>P22 - 5/13</t>
  </si>
  <si>
    <t>13 - J13 - 4/3</t>
  </si>
  <si>
    <t>PT_b_alpha_S0S_P2W_LV_SRC/RET</t>
  </si>
  <si>
    <t>JP2_JPU0_P2W_LV_Source/Return</t>
  </si>
  <si>
    <t>P2 - 7/15</t>
  </si>
  <si>
    <t>21 - J12 - 4/3</t>
  </si>
  <si>
    <t>PT_b_alpha_S1S_P1E_LV_SRC/RET</t>
  </si>
  <si>
    <t>JP6_JPU1_P1E_LV_Source/Return</t>
  </si>
  <si>
    <t>P2 - 8/16</t>
  </si>
  <si>
    <t>21 - J13 - 2/1</t>
  </si>
  <si>
    <t>PT_b_alpha_S0M_P1E_LV_SRC/RET</t>
  </si>
  <si>
    <t>JP3_JPU1_P1E_LV_Source/Return</t>
  </si>
  <si>
    <t>P3 - 7/15</t>
  </si>
  <si>
    <t>22 - J13 - 2/1</t>
  </si>
  <si>
    <t>PT_b_alpha_S0S_P1E_LV_SRC/RET</t>
  </si>
  <si>
    <t>JP2_JPU0_P1E_LV_Source/Return</t>
  </si>
  <si>
    <t>P3 - 8/16</t>
  </si>
  <si>
    <t>22 - J12 - 2/1</t>
  </si>
  <si>
    <t>PT_b_alpha_S1M_P1E_LV_SRC/RET</t>
  </si>
  <si>
    <t>JP7_JPU2_P1E_LV_Source/Return</t>
  </si>
  <si>
    <t>P1 - 7/15</t>
  </si>
  <si>
    <t>23 - J12 - 2/1</t>
  </si>
  <si>
    <t>PT_b_beta_S2M_P1W_LV_SRC/RET</t>
  </si>
  <si>
    <t>P7 - 1/9</t>
  </si>
  <si>
    <t>24 - J12 - 6/5</t>
  </si>
  <si>
    <t>PT_b_beta_S2M_P2E_LV_SRC/RET</t>
  </si>
  <si>
    <t>P7 - 2/10</t>
  </si>
  <si>
    <t>19 - J12 - 6/5</t>
  </si>
  <si>
    <t>PT_b_beta_S2S_P1W_LV_SRC/RET</t>
  </si>
  <si>
    <t>P7 - 4/12</t>
  </si>
  <si>
    <t>19 - J12 - 8/7</t>
  </si>
  <si>
    <t>PT_b_beta_S2S_P2E_LV_SRC/RET</t>
  </si>
  <si>
    <t>P7 - 5/13</t>
  </si>
  <si>
    <t>16 - J13 - 4/3</t>
  </si>
  <si>
    <t>PT_b_beta_S2S_P3_LV_SRC/RET</t>
  </si>
  <si>
    <t>P7 - 6/14</t>
  </si>
  <si>
    <t>14 - J12 - 2/1</t>
  </si>
  <si>
    <t>PT_b_beta_S1M_P1W_LV_SRC/RET</t>
  </si>
  <si>
    <t>P8 - 1/9</t>
  </si>
  <si>
    <t>24 - J12 - 8/7</t>
  </si>
  <si>
    <t>PT_b_beta_S1M_P2E_LV_SRC/RET</t>
  </si>
  <si>
    <t>P8 - 2/10</t>
  </si>
  <si>
    <t>19 - J12 - 4/3</t>
  </si>
  <si>
    <t>PT_b_beta_S1M_P3_LV_SRC/RET</t>
  </si>
  <si>
    <t>P8 - 3/11</t>
  </si>
  <si>
    <t>16 - J12 - 6/5</t>
  </si>
  <si>
    <t>PT_b_beta_S1S_P1W_LV_SRC/RET</t>
  </si>
  <si>
    <t>P8 - 4/12</t>
  </si>
  <si>
    <t>19 - J13 - 6/5</t>
  </si>
  <si>
    <t>PT_b_beta_S1S_P2E_LV_SRC/RET</t>
  </si>
  <si>
    <t>P8 - 5/13</t>
  </si>
  <si>
    <t>16 - J12 - 2/1</t>
  </si>
  <si>
    <t>PT_b_beta_S1S_P3_LV_SRC/RET</t>
  </si>
  <si>
    <t>P8 - 6/14</t>
  </si>
  <si>
    <t>14 - J12 - 4/3</t>
  </si>
  <si>
    <t>PT_b_beta_S0M_P1W_LV_SRC/RET</t>
  </si>
  <si>
    <t>P9 - 1/9</t>
  </si>
  <si>
    <t>24 - J12 - 4/3</t>
  </si>
  <si>
    <t>PT_b_beta_S0M_P2E_LV_SRC/RET</t>
  </si>
  <si>
    <t>JP3_JPU1_P2E_LV_Source/Retrun</t>
  </si>
  <si>
    <t>P9 - 2/10</t>
  </si>
  <si>
    <t>19 - J12 - 2/1</t>
  </si>
  <si>
    <t>PT_b_beta_S0M_P3_LV_SRC/RET</t>
  </si>
  <si>
    <t>P9 - 3/11</t>
  </si>
  <si>
    <t>16 - J12 - 8/7</t>
  </si>
  <si>
    <t>PT_b_beta_S0S_P1W_LV_SRC/RET</t>
  </si>
  <si>
    <t>P9 - 4/12</t>
  </si>
  <si>
    <t>19 - J13 - 2/1</t>
  </si>
  <si>
    <t>PT_b_beta_S0S_P2E_LV_SRC/RET</t>
  </si>
  <si>
    <t>P9 - 5/13</t>
  </si>
  <si>
    <t>19 - J13 - 8/7</t>
  </si>
  <si>
    <t>PT_b_beta_S0S_P3_LV_SRC/RET</t>
  </si>
  <si>
    <t>P9 - 6/14</t>
  </si>
  <si>
    <t>16 - J12 - 4/3</t>
  </si>
  <si>
    <t>PT_b_beta_S0M_P4_LV_SRC/RET</t>
  </si>
  <si>
    <t>JP3_JPU1_P4_LV_Source/Return</t>
  </si>
  <si>
    <t>P28 - 1/9</t>
  </si>
  <si>
    <t>14 - J12 - 8/7</t>
  </si>
  <si>
    <t>PT_b_beta_S1M_P4_LV_SRC/RET</t>
  </si>
  <si>
    <t>JP7_JPU2_P4_LV_Source/Return</t>
  </si>
  <si>
    <t>P28 - 2/10</t>
  </si>
  <si>
    <t>14 - J12 - 6/5</t>
  </si>
  <si>
    <t>PT_b_beta_S2M_P4_LV_SRC/RET</t>
  </si>
  <si>
    <t>JP11_JPU2_P4_LV_Source/Return</t>
  </si>
  <si>
    <t>P28 - 3/11</t>
  </si>
  <si>
    <t>13 - J13 - 6/5</t>
  </si>
  <si>
    <t>PT_b_beta_S2M_P3_LV_SRC/RET</t>
  </si>
  <si>
    <t>JP11_JPU2_P3_LV_Source/Return</t>
  </si>
  <si>
    <t>P28 - 4/12</t>
  </si>
  <si>
    <t>16 - J13 - 8/7</t>
  </si>
  <si>
    <t>PT_b_gamma_S2M_P1W_LV_SRC/RET</t>
  </si>
  <si>
    <t>P13 - 1/9</t>
  </si>
  <si>
    <t>24 - J13 - 6/5</t>
  </si>
  <si>
    <t>PT_b_gamma_S2M_P2E_LV_SRC/RET</t>
  </si>
  <si>
    <t>P13 - 2/10</t>
  </si>
  <si>
    <t>20 - J12 - 6/5</t>
  </si>
  <si>
    <t>PT_b_gamma_S2S_P1W_LV_SRC/RET</t>
  </si>
  <si>
    <t>P13 - 4/12</t>
  </si>
  <si>
    <t>20 - J12 - 8/7</t>
  </si>
  <si>
    <t>PT_b_gamma_S2S_P2E_LV_SRC/RET</t>
  </si>
  <si>
    <t>P13 - 5/13</t>
  </si>
  <si>
    <t>17 - J13 - 4/3</t>
  </si>
  <si>
    <t>PT_b_gamma_S2S_P3_LV_SRC/RET</t>
  </si>
  <si>
    <t>P13 - 6/14</t>
  </si>
  <si>
    <t>14 - J13 - 2/1</t>
  </si>
  <si>
    <t>PT_b_gamma_S1M_P1W_LV_SRC/RET</t>
  </si>
  <si>
    <t>P14 - 1/9</t>
  </si>
  <si>
    <t>PT_b_gamma_S1M_P2E_LV_SRC/RET</t>
  </si>
  <si>
    <t>P14 - 2/10</t>
  </si>
  <si>
    <t>20 - J12 - 4/3</t>
  </si>
  <si>
    <t>PT_b_gamma_S1M_P3_LV_SRC/RET</t>
  </si>
  <si>
    <t>P14 - 3/11</t>
  </si>
  <si>
    <t>17 - J12 - 6/5</t>
  </si>
  <si>
    <t>PT_b_gamma_S1S_P1W_LV_SRC/RET</t>
  </si>
  <si>
    <t>P14 - 4/12</t>
  </si>
  <si>
    <t>20 - J13 - 6/5</t>
  </si>
  <si>
    <t>PT_b_gamma_S1S_P2E_LV_SRC/RET</t>
  </si>
  <si>
    <t>P14 - 5/13</t>
  </si>
  <si>
    <t>17 - J12 - 2/1</t>
  </si>
  <si>
    <t>PT_b_gamma_S1S_P3_LV_SRC/RET</t>
  </si>
  <si>
    <t>P14 - 6/14</t>
  </si>
  <si>
    <t>14 - J13 - 4/3</t>
  </si>
  <si>
    <t>PT_b_gamma_S0M_P1W_LV_SRC/RET</t>
  </si>
  <si>
    <t>P15 - 1/9</t>
  </si>
  <si>
    <t>24 - J13 - 4/3</t>
  </si>
  <si>
    <t>PT_b_gamma_S0M_P2E_LV_SRC/RET</t>
  </si>
  <si>
    <t>P15 - 2/10</t>
  </si>
  <si>
    <t>20 - J12 - 2/1</t>
  </si>
  <si>
    <t>PT_b_gamma_S0M_P3_LV_SRC/RET</t>
  </si>
  <si>
    <t>P15 - 3/11</t>
  </si>
  <si>
    <t>17 - J12 - 8/7</t>
  </si>
  <si>
    <t>PT_b_gamma_S0S_P1W_LV_SRC/RET</t>
  </si>
  <si>
    <t>P15 - 4/12</t>
  </si>
  <si>
    <t>20 - J13 - 2/1</t>
  </si>
  <si>
    <t>PT_b_gamma_S0S_P2E_LV_SRC/RET</t>
  </si>
  <si>
    <t>P15 - 5/13</t>
  </si>
  <si>
    <t>20 - J13 - 8/7</t>
  </si>
  <si>
    <t>PT_b_gamma_S0S_P3_LV_SRC/RET</t>
  </si>
  <si>
    <t>P15 - 6/14</t>
  </si>
  <si>
    <t>17 - J12 - 4/3</t>
  </si>
  <si>
    <t>PT_b_gamma_S0M_P4_LV_SRC/RET</t>
  </si>
  <si>
    <t>P34 - 1/9</t>
  </si>
  <si>
    <t>14 - J13 - 8/7</t>
  </si>
  <si>
    <t>PT_b_gamma_S1M_P4_LV_SRC/RET</t>
  </si>
  <si>
    <t>P34 - 2/10</t>
  </si>
  <si>
    <t>14 - J13 - 6/5</t>
  </si>
  <si>
    <t>PT_b_gamma_S2M_P4_LV_SRC/RET</t>
  </si>
  <si>
    <t>P34 - 3/11</t>
  </si>
  <si>
    <t>13 - J13 - 2/1</t>
  </si>
  <si>
    <t>PT_b_gamma_S2M_P3_LV_SRC/RET</t>
  </si>
  <si>
    <t>P34 - 4/12</t>
  </si>
  <si>
    <t>17 - J13 - 8/7</t>
  </si>
  <si>
    <t>LVR Name</t>
  </si>
  <si>
    <t>PPP Name</t>
  </si>
  <si>
    <t>PPP Connector - Pin</t>
  </si>
  <si>
    <t>LVR ID - Connector - Pin</t>
  </si>
  <si>
    <t>PT_b_alpha_X2M_P1W_LV_SRC/RET</t>
  </si>
  <si>
    <t>JP8_JPU2_P1W_LV_Source/Return</t>
  </si>
  <si>
    <t>P4 - 1/9</t>
  </si>
  <si>
    <t>PT_b_alpha_X2M_P2E_LV_SRC/RET</t>
  </si>
  <si>
    <t>JP8_JPU2_P2E_LV_Source/Return</t>
  </si>
  <si>
    <t>P4 - 2/10</t>
  </si>
  <si>
    <t>PT_b_alpha_X2M_P3_LV_SRC/RET</t>
  </si>
  <si>
    <t>JP8_JPU2_P3_LV_Source/Return</t>
  </si>
  <si>
    <t>P4 - 3/11</t>
  </si>
  <si>
    <t>PT_b_alpha_X2S_P1W_LV_SRC/RET</t>
  </si>
  <si>
    <t>JP9_JPU2_P1W_LV_Source/Return</t>
  </si>
  <si>
    <t>P4 - 4/12</t>
  </si>
  <si>
    <t>PT_b_alpha_X2S_P2E_LV_SRC/RET</t>
  </si>
  <si>
    <t>JP9_JPU2_P2E_LV_Source/Return</t>
  </si>
  <si>
    <t>P4 - 5/13</t>
  </si>
  <si>
    <t>PT_b_alpha_X2S_P3_LV_SRC/RET</t>
  </si>
  <si>
    <t>JP9_JPU2_P3_LV_Source/Return</t>
  </si>
  <si>
    <t>P4 - 6/14</t>
  </si>
  <si>
    <t>PT_b_alpha_X1M_P1W_LV_SRC/RET</t>
  </si>
  <si>
    <t>JP4_JPU1_P1W_LV_Source/Return</t>
  </si>
  <si>
    <t>P5 - 1/9</t>
  </si>
  <si>
    <t>PT_b_alpha_X1M_P2E_LV_SRC/RET</t>
  </si>
  <si>
    <t>JP4_JPU1_P2E_LV_Source/Return</t>
  </si>
  <si>
    <t>P5 - 2/10</t>
  </si>
  <si>
    <t>PT_b_alpha_X1M_P3_LV_SRC/RET</t>
  </si>
  <si>
    <t>JP4_JPU1_P3_LV_Source/Return</t>
  </si>
  <si>
    <t>P5 - 3/11</t>
  </si>
  <si>
    <t>PT_b_alpha_X1S_P1W_LV_SRC/RET</t>
  </si>
  <si>
    <t>JP5_JPU1_P1W_LV_Source/Return</t>
  </si>
  <si>
    <t>P5 - 4/12</t>
  </si>
  <si>
    <t>PT_b_alpha_X1S_P2E_LV_SRC/RET</t>
  </si>
  <si>
    <t>JP5_JPU1_P2E_LV_Source/Return</t>
  </si>
  <si>
    <t>P5 - 5/13</t>
  </si>
  <si>
    <t>PT_b_alpha_X1S_P3_LV_SRC/RET</t>
  </si>
  <si>
    <t>JP5_JPU1_P3_LV_Source/Return</t>
  </si>
  <si>
    <t>P5 - 6/14</t>
  </si>
  <si>
    <t>PT_b_alpha_X0M_P1W_LV_SRC/RET</t>
  </si>
  <si>
    <t>JP0_JPU0_P1W_LV_Source/Return</t>
  </si>
  <si>
    <t>P6 - 1/9</t>
  </si>
  <si>
    <t>PT_b_alpha_X0M_P2E_LV_SRC/RET</t>
  </si>
  <si>
    <t>JP0_JPU0_P2E_LV_Source/Return</t>
  </si>
  <si>
    <t>P6 - 2/10</t>
  </si>
  <si>
    <t>PT_b_alpha_X0M_P3_LV_SRC/RET</t>
  </si>
  <si>
    <t>JP0_JPU0_P3_LV_Source/Return</t>
  </si>
  <si>
    <t>P6 - 3/11</t>
  </si>
  <si>
    <t>PT_b_alpha_X0S_P1W_LV_SRC/RET</t>
  </si>
  <si>
    <t>JP1_JPU0_P1W_LV_Source/Return</t>
  </si>
  <si>
    <t>P6 - 4/12</t>
  </si>
  <si>
    <t>PT_b_alpha_X0S_P2E_LV_SRC/RET</t>
  </si>
  <si>
    <t>JP1_JPU0_P2E_LV_Source/Return</t>
  </si>
  <si>
    <t>P6 - 5/13</t>
  </si>
  <si>
    <t>PT_b_alpha_X0S_P3_LV_SRC/RET</t>
  </si>
  <si>
    <t>JP1_JPU0_P3_LV_Source/Return</t>
  </si>
  <si>
    <t>P6 - 6/14</t>
  </si>
  <si>
    <t>PT_b_alpha_X0M_P4_LV_SRC/RET</t>
  </si>
  <si>
    <t>JP0_JPU0_P4_LV_Source/Return</t>
  </si>
  <si>
    <t>PT_b_alpha_X1M_P4_LV_SRC/RET</t>
  </si>
  <si>
    <t>JP4_JPU1_P4_LV_Source/Return</t>
  </si>
  <si>
    <t>P19 - 2/10</t>
  </si>
  <si>
    <t>PT_b_alpha_X2M_P4_LV_SRC/RET</t>
  </si>
  <si>
    <t>JP8_JPU2_P4_LV_Source/Return</t>
  </si>
  <si>
    <t>P19 - 3/11</t>
  </si>
  <si>
    <t>PT_b_alpha_X0S_P4_LV_SRC/RET</t>
  </si>
  <si>
    <t>JP1_JPU0_P4_LV_Source/Return</t>
  </si>
  <si>
    <t>P19 - 5/13</t>
  </si>
  <si>
    <t>PT_b_alpha_X0S_P2W_LV_SRC/RET</t>
  </si>
  <si>
    <t>JP1_JPU0_P2W_LV_Source/Return</t>
  </si>
  <si>
    <t>P5 - 7/15</t>
  </si>
  <si>
    <t>PT_b_alpha_X1S_P1E_LV_SRC/RET</t>
  </si>
  <si>
    <t>JP5_JPU1_P1E_LV_Source/Return</t>
  </si>
  <si>
    <t>P5 - 8/16</t>
  </si>
  <si>
    <t>PT_b_alpha_X0M_P1E_LV_SRC/RET</t>
  </si>
  <si>
    <t>JP0_JPU0_P1E_LV_Source/Return</t>
  </si>
  <si>
    <t>P6 - 7/15</t>
  </si>
  <si>
    <t>PT_b_alpha_X0S_P1E_LV_SRC/RET</t>
  </si>
  <si>
    <t>JP1_JPU0_P1E_LV_Source/Return</t>
  </si>
  <si>
    <t>P6 - 8/16</t>
  </si>
  <si>
    <t>PT_b_alpha_X1M_P1E_LV_SRC/RET</t>
  </si>
  <si>
    <t>JP4_JPU1_P1E_LV_Source/Return</t>
  </si>
  <si>
    <t>P4 - 7/15</t>
  </si>
  <si>
    <t>PT_b_beta_X2M_P1W_LV_SRC/RET</t>
  </si>
  <si>
    <t>P10 - 1/9</t>
  </si>
  <si>
    <t>PT_b_beta_X2M_P2E_LV_SRC/RET</t>
  </si>
  <si>
    <t>P10 - 2/10</t>
  </si>
  <si>
    <t>PT_b_beta_X2M_P3_LV_SRC/RET</t>
  </si>
  <si>
    <t>P10 - 3/11</t>
  </si>
  <si>
    <t>PT_b_beta_X2S_P1W_LV_SRC/RET</t>
  </si>
  <si>
    <t>P10 - 4/12</t>
  </si>
  <si>
    <t>PT_b_beta_X2S_P2E_LV_SRC/RET</t>
  </si>
  <si>
    <t>P10 - 5/13</t>
  </si>
  <si>
    <t>PT_b_beta_X2S_P3_LV_SRC/RET</t>
  </si>
  <si>
    <t>P10 - 6/14</t>
  </si>
  <si>
    <t>PT_b_beta_X1M_P1W_LV_SRC/RET</t>
  </si>
  <si>
    <t>P11 - 1/9</t>
  </si>
  <si>
    <t>PT_b_beta_X1M_P2E_LV_SRC/RET</t>
  </si>
  <si>
    <t>P11 - 2/10</t>
  </si>
  <si>
    <t>PT_b_beta_X1M_P3_LV_SRC/RET</t>
  </si>
  <si>
    <t>P11 - 3/11</t>
  </si>
  <si>
    <t>PT_b_beta_X1S_P1W_LV_SRC/RET</t>
  </si>
  <si>
    <t>P11 - 4/12</t>
  </si>
  <si>
    <t>PT_b_beta_X1S_P2E_LV_SRC/RET</t>
  </si>
  <si>
    <t>P11 - 5/13</t>
  </si>
  <si>
    <t>PT_b_beta_X1S_P3_LV_SRC/RET</t>
  </si>
  <si>
    <t>P11 - 6/14</t>
  </si>
  <si>
    <t>PT_b_beta_X0M_P1W_LV_SRC/RET</t>
  </si>
  <si>
    <t>P12 - 1/9</t>
  </si>
  <si>
    <t>PT_b_beta_X0M_P2E_LV_SRC/RET</t>
  </si>
  <si>
    <t>P12 - 2/10</t>
  </si>
  <si>
    <t>PT_b_beta_X0M_P3_LV_SRC/RET</t>
  </si>
  <si>
    <t>P12 - 3/11</t>
  </si>
  <si>
    <t>PT_b_beta_X0S_P1W_LV_SRC/RET</t>
  </si>
  <si>
    <t>P12 - 4/12</t>
  </si>
  <si>
    <t>PT_b_beta_X0S_P2E_LV_SRC/RET</t>
  </si>
  <si>
    <t>P12 - 5/13</t>
  </si>
  <si>
    <t>PT_b_beta_X0S_P3_LV_SRC/RET</t>
  </si>
  <si>
    <t>P12 - 6/14</t>
  </si>
  <si>
    <t>PT_b_beta_X0M_P4_LV_SRC/RET</t>
  </si>
  <si>
    <t>P25 - 1/9</t>
  </si>
  <si>
    <t>PT_b_beta_X1M_P4_LV_SRC/RET</t>
  </si>
  <si>
    <t>P25 - 2/10</t>
  </si>
  <si>
    <t>PT_b_beta_X2M_P4_LV_SRC/RET</t>
  </si>
  <si>
    <t>P25 - 3/11</t>
  </si>
  <si>
    <t>PT_b_gamma_X2M_P1W_LV_SRC/RET</t>
  </si>
  <si>
    <t>P16 - 1/9</t>
  </si>
  <si>
    <t>PT_b_gamma_X2M_P2E_LV_SRC/RET</t>
  </si>
  <si>
    <t>P16 - 2/10</t>
  </si>
  <si>
    <t>PT_b_gamma_X2M_P3_LV_SRC/RET</t>
  </si>
  <si>
    <t>P16 - 3/11</t>
  </si>
  <si>
    <t>PT_b_gamma_X2S_P1W_LV_SRC/RET</t>
  </si>
  <si>
    <t>P16 - 4/12</t>
  </si>
  <si>
    <t>PT_b_gamma_X2S_P2E_LV_SRC/RET</t>
  </si>
  <si>
    <t>P16 - 5/13</t>
  </si>
  <si>
    <t>PT_b_gamma_X2S_P3_LV_SRC/RET</t>
  </si>
  <si>
    <t>P16 - 6/14</t>
  </si>
  <si>
    <t>PT_b_gamma_X1M_P1W_LV_SRC/RET</t>
  </si>
  <si>
    <t>P17 - 1/9</t>
  </si>
  <si>
    <t>PT_b_gamma_X1M_P2E_LV_SRC/RET</t>
  </si>
  <si>
    <t>P17 - 2/10</t>
  </si>
  <si>
    <t>PT_b_gamma_X1M_P3_LV_SRC/RET</t>
  </si>
  <si>
    <t>P17 - 3/11</t>
  </si>
  <si>
    <t>PT_b_gamma_X1S_P1W_LV_SRC/RET</t>
  </si>
  <si>
    <t>P17 - 4/12</t>
  </si>
  <si>
    <t>PT_b_gamma_X1S_P2E_LV_SRC/RET</t>
  </si>
  <si>
    <t>P17 - 5/13</t>
  </si>
  <si>
    <t>PT_b_gamma_X1S_P3_LV_SRC/RET</t>
  </si>
  <si>
    <t>P17 - 6/14</t>
  </si>
  <si>
    <t>PT_b_gamma_X0M_P1W_LV_SRC/RET</t>
  </si>
  <si>
    <t>P18 - 1/9</t>
  </si>
  <si>
    <t>PT_b_gamma_X0M_P2E_LV_SRC/RET</t>
  </si>
  <si>
    <t>P18 - 2/10</t>
  </si>
  <si>
    <t>PT_b_gamma_X0M_P3_LV_SRC/RET</t>
  </si>
  <si>
    <t>P18 - 3/11</t>
  </si>
  <si>
    <t>PT_b_gamma_X0S_P1W_LV_SRC/RET</t>
  </si>
  <si>
    <t>P18 - 4/12</t>
  </si>
  <si>
    <t>PT_b_gamma_X0S_P2E_LV_SRC/RET</t>
  </si>
  <si>
    <t>P18 - 5/13</t>
  </si>
  <si>
    <t>PT_b_gamma_X0S_P3_LV_SRC/RET</t>
  </si>
  <si>
    <t>P18 - 6/14</t>
  </si>
  <si>
    <t>PT_b_gamma_X0M_P4_LV_SRC/RET</t>
  </si>
  <si>
    <t>P31 - 1/9</t>
  </si>
  <si>
    <t>PT_b_gamma_X1M_P4_LV_SRC/RET</t>
  </si>
  <si>
    <t>P31 - 2/10</t>
  </si>
  <si>
    <t>PT_b_gamma_X2M_P4_LV_SRC/RET</t>
  </si>
  <si>
    <t>P31 - 3/11</t>
  </si>
  <si>
    <t>15 - J13 - 2/1</t>
  </si>
  <si>
    <t>Depopulated</t>
  </si>
  <si>
    <t>15 - J13 - 6/5</t>
  </si>
  <si>
    <t>16 - J13 - 2/1</t>
  </si>
  <si>
    <t>16 - J13 - 6/5</t>
  </si>
  <si>
    <t>17 - J13 - 2/1</t>
  </si>
  <si>
    <t>17 - J13 - 6/5</t>
  </si>
  <si>
    <t>18 - J13 - 2/1</t>
  </si>
  <si>
    <t>18 - J13 - 4/3</t>
  </si>
  <si>
    <t>18 - J13 - 6/5</t>
  </si>
  <si>
    <t>18 - J13 - 8/7</t>
  </si>
  <si>
    <t>19 - J13 - 4/3</t>
  </si>
  <si>
    <t>20 - J13 - 4/3</t>
  </si>
  <si>
    <t>21 - J12 - 6/5</t>
  </si>
  <si>
    <t>21 - J12 - 8/7</t>
  </si>
  <si>
    <t>21 - J13 - 6/5</t>
  </si>
  <si>
    <t>21 - J13 - 8/7</t>
  </si>
  <si>
    <t>Master/Slave Standby</t>
  </si>
  <si>
    <t>22 - J12 - 6/5</t>
  </si>
  <si>
    <t>22 - J12 - 8/7</t>
  </si>
  <si>
    <t>22 - J13 - 6/5</t>
  </si>
  <si>
    <t>22 - J13 - 8/7</t>
  </si>
  <si>
    <t>23 - J12 - 6/5</t>
  </si>
  <si>
    <t>23 - J12 - 8/7</t>
  </si>
  <si>
    <t>23 - J13 - 2/1</t>
  </si>
  <si>
    <t>23 - J13 - 4/3</t>
  </si>
  <si>
    <t>23 - J13 - 6/5</t>
  </si>
  <si>
    <t>Master/Slave</t>
  </si>
  <si>
    <t>24 - J12 - 2/1</t>
  </si>
  <si>
    <t>24 - J13 - 8/7</t>
  </si>
  <si>
    <t>24 - J13 - 2/1</t>
  </si>
  <si>
    <t>P19 - 1/9</t>
  </si>
  <si>
    <t>1 - J12 - 8/7</t>
  </si>
  <si>
    <t>1 - J12 - 6/5</t>
  </si>
  <si>
    <t>1 - J12 - 4/3</t>
  </si>
  <si>
    <t>1 - J12 - 2/1</t>
  </si>
  <si>
    <t>1 - J13 - 8/7</t>
  </si>
  <si>
    <t>1 - J13 - 6/5</t>
  </si>
  <si>
    <t>1 - J13 - 4/3</t>
  </si>
  <si>
    <t>1 - J13 - 2/1</t>
  </si>
  <si>
    <t>2 - J12 - 8/7</t>
  </si>
  <si>
    <t>2 - J12 - 6/5</t>
  </si>
  <si>
    <t>2 - J12 - 4/3</t>
  </si>
  <si>
    <t>2 - J12 - 2/1</t>
  </si>
  <si>
    <t>2 - J13 - 8/7</t>
  </si>
  <si>
    <t>2 - J13 - 6/5</t>
  </si>
  <si>
    <t>2 - J13 - 4/3</t>
  </si>
  <si>
    <t>2 - J13 - 2/1</t>
  </si>
  <si>
    <t>3 - J12 - 8/7</t>
  </si>
  <si>
    <t>3 - J12 - 6/5</t>
  </si>
  <si>
    <t>3 - J12 - 4/3</t>
  </si>
  <si>
    <t>3 - J12 - 2/1</t>
  </si>
  <si>
    <t>3 - J13 - 8/7</t>
  </si>
  <si>
    <t>3 - J13 - 4/3</t>
  </si>
  <si>
    <t>4 - J12 - 8/7</t>
  </si>
  <si>
    <t>4 - J12 - 6/5</t>
  </si>
  <si>
    <t>4 - J12 - 4/3</t>
  </si>
  <si>
    <t>4 - J12 - 2/1</t>
  </si>
  <si>
    <t>4 - J13 - 8/7</t>
  </si>
  <si>
    <t>4 - J13 - 4/3</t>
  </si>
  <si>
    <t>5 - J12 - 8/7</t>
  </si>
  <si>
    <t>5 - J12 - 6/5</t>
  </si>
  <si>
    <t>5 - J12 - 4/3</t>
  </si>
  <si>
    <t>5 - J12 - 2/1</t>
  </si>
  <si>
    <t>5 - J13 - 8/7</t>
  </si>
  <si>
    <t>5 - J13 - 6/5</t>
  </si>
  <si>
    <t>5 - J13 - 4/3</t>
  </si>
  <si>
    <t>6 - J12 - 8/7</t>
  </si>
  <si>
    <t>6 - J12 - 6/5</t>
  </si>
  <si>
    <t>6 - J12 - 4/3</t>
  </si>
  <si>
    <t>6 - J12 - 2/1</t>
  </si>
  <si>
    <t>7 - J12 - 8/7</t>
  </si>
  <si>
    <t>7 - J12 - 6/5</t>
  </si>
  <si>
    <t>7 - J12 - 4/3</t>
  </si>
  <si>
    <t>7 - J12 - 2/1</t>
  </si>
  <si>
    <t>7 - J13 - 8/7</t>
  </si>
  <si>
    <t>7 - J13 - 6/5</t>
  </si>
  <si>
    <t>7 - J13 - 2/1</t>
  </si>
  <si>
    <t>8 - J12 - 8/7</t>
  </si>
  <si>
    <t>8 - J12 - 6/5</t>
  </si>
  <si>
    <t>8 - J12 - 4/3</t>
  </si>
  <si>
    <t>8 - J12 - 2/1</t>
  </si>
  <si>
    <t>8 - J13 - 8/7</t>
  </si>
  <si>
    <t>8 - J13 - 6/5</t>
  </si>
  <si>
    <t>8 - J13 - 2/1</t>
  </si>
  <si>
    <t>10 - J12 - 4/3</t>
  </si>
  <si>
    <t>51 - J12 - 4/3</t>
  </si>
  <si>
    <t>41 - J12 - 4/3</t>
  </si>
  <si>
    <t>10 - J12 - 2/1</t>
  </si>
  <si>
    <t>9 - J12 - 4/3</t>
  </si>
  <si>
    <t>9 - J12 - 2/1</t>
  </si>
  <si>
    <t>9 - J13 - 2/1</t>
  </si>
  <si>
    <t>9 - J13 - 4/3</t>
  </si>
  <si>
    <t>10 - J13 - 4/3</t>
  </si>
  <si>
    <t>10 - J13 - 2/1</t>
  </si>
  <si>
    <t>11 - J12 - 4/3</t>
  </si>
  <si>
    <t>11 - J12 - 2/1</t>
  </si>
  <si>
    <t>11 - J13 - 8/7</t>
  </si>
  <si>
    <t>12 - J13 - 2/1</t>
  </si>
  <si>
    <t>12 - J13 - 6/5</t>
  </si>
  <si>
    <t>12 - J13 - 8/7</t>
  </si>
  <si>
    <t>12 - J12 - 2/1</t>
  </si>
  <si>
    <t>12 - J12 - 6/5</t>
  </si>
  <si>
    <t>12 - J12 - 8/7</t>
  </si>
  <si>
    <t>3 - J13 - 2/1</t>
  </si>
  <si>
    <t>3 - J13 - 6/5</t>
  </si>
  <si>
    <t>4 - J13 - 2/1</t>
  </si>
  <si>
    <t>4 - J13 - 6/5</t>
  </si>
  <si>
    <t>5 - J13 - 2/1</t>
  </si>
  <si>
    <t>6 - J13 - 2/1</t>
  </si>
  <si>
    <t>6 - J13 - 6/5</t>
  </si>
  <si>
    <t>6 - J13 - 8/7</t>
  </si>
  <si>
    <t>6 - J13 - 4/3</t>
  </si>
  <si>
    <t>7 - J13 - 4/3</t>
  </si>
  <si>
    <t>8 - J13 - 4/3</t>
  </si>
  <si>
    <t>9 - J12 - 6/5</t>
  </si>
  <si>
    <t>9 - J12 - 8/7</t>
  </si>
  <si>
    <t>9 - J13 - 6/5</t>
  </si>
  <si>
    <t>9 - J13 - 8/7</t>
  </si>
  <si>
    <t>10 - J12 - 6/5</t>
  </si>
  <si>
    <t>10 - J12 - 8/7</t>
  </si>
  <si>
    <t>10 - J13 - 6/5</t>
  </si>
  <si>
    <t>10 - J13 - 8/7</t>
  </si>
  <si>
    <t>11 - J12 - 8/7</t>
  </si>
  <si>
    <t>11 - J12 - 6/5</t>
  </si>
  <si>
    <t>11 - J13 - 2/1</t>
  </si>
  <si>
    <t>11 - J13 - 4/3</t>
  </si>
  <si>
    <t>11 - J13 - 6/5</t>
  </si>
  <si>
    <t>12 - J12 - 4/3</t>
  </si>
  <si>
    <t>12 - J13 - 4/3</t>
  </si>
  <si>
    <t>JP5_JPL1_P4_LV_Source/Return</t>
  </si>
  <si>
    <t>JP0_JPL0_P4_LV_Source/Return</t>
  </si>
  <si>
    <t>JP9_JPL2_P4_LV_Source/Return</t>
  </si>
  <si>
    <t>JP0_JPU0_P2W_LV_Source/Return</t>
  </si>
  <si>
    <t>JP7_JPU1_P3_LV_Source/Return</t>
  </si>
  <si>
    <t>JP6_JPU1_P4_LV_Source/Return</t>
  </si>
  <si>
    <t>JP7_JPU1_P2E_LV_Source/Return</t>
  </si>
  <si>
    <t>JP7_JPU1_P1W_LV_Source/Return</t>
  </si>
  <si>
    <t>JP3_JPU0_P2E_LV_Source/Return</t>
  </si>
  <si>
    <t>JP7_JPU1_P1E_LV_Source/Return</t>
  </si>
  <si>
    <t>A-TOP-MAG</t>
  </si>
  <si>
    <t>A-TOP-IP</t>
  </si>
  <si>
    <t>A-BOT-IP</t>
  </si>
  <si>
    <t>A-BOT-Mag</t>
  </si>
  <si>
    <t>C-TOP-IP</t>
  </si>
  <si>
    <t>C-TOP-Mag</t>
  </si>
  <si>
    <t>C-BOT-IP</t>
  </si>
  <si>
    <t>C-BOT-Mag</t>
  </si>
  <si>
    <t>Mirror</t>
  </si>
  <si>
    <t>PT_a_alpha_X2M_P1W_LV_SRC/RET</t>
  </si>
  <si>
    <t>PT_a_alpha_X2M_P2E_LV_SRC/RET</t>
  </si>
  <si>
    <t>PT_a_alpha_X2M_P3_LV_SRC/RET</t>
  </si>
  <si>
    <t>PT_a_alpha_X2S_P1W_LV_SRC/RET</t>
  </si>
  <si>
    <t>PT_a_alpha_X2S_P2E_LV_SRC/RET</t>
  </si>
  <si>
    <t>PT_a_alpha_X2S_P3_LV_SRC/RET</t>
  </si>
  <si>
    <t>PT_a_alpha_X1M_P1E_LV_SRC/RET</t>
  </si>
  <si>
    <t>PT_a_alpha_X1M_P1W_LV_SRC/RET</t>
  </si>
  <si>
    <t>PT_a_alpha_X1M_P2E_LV_SRC/RET</t>
  </si>
  <si>
    <t>PT_a_alpha_X1M_P3_LV_SRC/RET</t>
  </si>
  <si>
    <t>PT_a_alpha_X1S_P1W_LV_SRC/RET</t>
  </si>
  <si>
    <t>PT_a_alpha_X1S_P2E_LV_SRC/RET</t>
  </si>
  <si>
    <t>PT_a_alpha_X1S_P3_LV_SRC/RET</t>
  </si>
  <si>
    <t>PT_a_alpha_X1S_P1E_LV_SRC/RET</t>
  </si>
  <si>
    <t>PT_a_alpha_X0S_P2W_LV_SRC/RET</t>
  </si>
  <si>
    <t>PT_a_alpha_X0S_P1W_LV_SRC/RET</t>
  </si>
  <si>
    <t>PT_a_alpha_X0S_P2E_LV_SRC/RET</t>
  </si>
  <si>
    <t>PT_a_alpha_X0S_P3_LV_SRC/RET</t>
  </si>
  <si>
    <t>PT_a_alpha_X0S_P1E_LV_SRC/RET</t>
  </si>
  <si>
    <t>PT_a_alpha_X0M_P1W_LV_SRC/RET</t>
  </si>
  <si>
    <t>PT_a_alpha_X0M_P2E_LV_SRC/RET</t>
  </si>
  <si>
    <t>PT_a_alpha_X0M_P3_LV_SRC/RET</t>
  </si>
  <si>
    <t>PT_a_alpha_X0M_P1E_LV_SRC/RET</t>
  </si>
  <si>
    <t>PT_a_alpha_X0M_P4_LV_SRC/RET</t>
  </si>
  <si>
    <t>PT_a_alpha_X1M_P4_LV_SRC/RET</t>
  </si>
  <si>
    <t>PT_a_alpha_X2M_P4_LV_SRC/RET</t>
  </si>
  <si>
    <t>PT_a_alpha_X0S_P4_LV_SRC/RET</t>
  </si>
  <si>
    <t>PT_a_beta_X2M_P1W_LV_SRC/RET</t>
  </si>
  <si>
    <t>PT_a_beta_X2M_P2E_LV_SRC/RET</t>
  </si>
  <si>
    <t>PT_a_beta_X2M_P3_LV_SRC/RET</t>
  </si>
  <si>
    <t>PT_a_beta_X2S_P1W_LV_SRC/RET</t>
  </si>
  <si>
    <t>PT_a_beta_X2S_P2E_LV_SRC/RET</t>
  </si>
  <si>
    <t>PT_a_beta_X2S_P3_LV_SRC/RET</t>
  </si>
  <si>
    <t>PT_a_beta_X1M_P1W_LV_SRC/RET</t>
  </si>
  <si>
    <t>PT_a_beta_X1M_P2E_LV_SRC/RET</t>
  </si>
  <si>
    <t>PT_a_beta_X1M_P3_LV_SRC/RET</t>
  </si>
  <si>
    <t>PT_a_beta_X1S_P1W_LV_SRC/RET</t>
  </si>
  <si>
    <t>PT_a_beta_X1S_P2E_LV_SRC/RET</t>
  </si>
  <si>
    <t>PT_a_beta_X1S_P3_LV_SRC/RET</t>
  </si>
  <si>
    <t>PT_a_beta_X0M_P1W_LV_SRC/RET</t>
  </si>
  <si>
    <t>PT_a_beta_X0M_P2E_LV_SRC/RET</t>
  </si>
  <si>
    <t>PT_a_beta_X0M_P3_LV_SRC/RET</t>
  </si>
  <si>
    <t>PT_a_beta_X0S_P1W_LV_SRC/RET</t>
  </si>
  <si>
    <t>PT_a_beta_X0S_P2E_LV_SRC/RET</t>
  </si>
  <si>
    <t>PT_a_beta_X0S_P3_LV_SRC/RET</t>
  </si>
  <si>
    <t>JP1_JPL0_P4_LV_Source/Return</t>
  </si>
  <si>
    <t>PT_a_beta_X0M_P4_LV_SRC/RET</t>
  </si>
  <si>
    <t>PT_a_beta_X1M_P4_LV_SRC/RET</t>
  </si>
  <si>
    <t>PT_a_beta_X2M_P4_LV_SRC/RET</t>
  </si>
  <si>
    <t>PT_a_gamma_X1M_P1W_LV_SRC/RET</t>
  </si>
  <si>
    <t>PT_a_gamma_X1M_P2E_LV_SRC/RET</t>
  </si>
  <si>
    <t>PT_a_gamma_X1M_P3_LV_SRC/RET</t>
  </si>
  <si>
    <t>PT_a_gamma_X1S_P1W_LV_SRC/RET</t>
  </si>
  <si>
    <t>PT_a_gamma_X1S_P2E_LV_SRC/RET</t>
  </si>
  <si>
    <t>PT_a_gamma_X1S_P3_LV_SRC/RET</t>
  </si>
  <si>
    <t>PT_a_gamma_X0M_P1W_LV_SRC/RET</t>
  </si>
  <si>
    <t>PT_a_gamma_X0M_P2E_LV_SRC/RET</t>
  </si>
  <si>
    <t>PT_a_gamma_X0M_P3_LV_SRC/RET</t>
  </si>
  <si>
    <t>PT_a_gamma_X0S_P1W_LV_SRC/RET</t>
  </si>
  <si>
    <t>PT_a_gamma_X0S_P2E_LV_SRC/RET</t>
  </si>
  <si>
    <t>PT_a_gamma_X0S_P3_LV_SRC/RET</t>
  </si>
  <si>
    <t>PT_a_gamma_X0M_P4_LV_SRC/RET</t>
  </si>
  <si>
    <t>PT_a_gamma_X1M_P4_LV_SRC/RET</t>
  </si>
  <si>
    <t>P2 - 1/9</t>
  </si>
  <si>
    <t>PT_a_alpha_S2M_P1W_LV_SRC/RET</t>
  </si>
  <si>
    <t>PT_a_alpha_S2M_P2E_LV_SRC/RET</t>
  </si>
  <si>
    <t>PT_a_alpha_S2S_P1W_LV_SRC/RET</t>
  </si>
  <si>
    <t>PT_a_alpha_S2S_P2E_LV_SRC/RET</t>
  </si>
  <si>
    <t>PT_a_alpha_S2S_P3_LV_SRC/RET</t>
  </si>
  <si>
    <t>PT_a_alpha_S1M_P1E_LV_SRC/RET</t>
  </si>
  <si>
    <t>PT_a_alpha_S1M_P1W_LV_SRC/RET</t>
  </si>
  <si>
    <t>PT_a_alpha_S1M_P2E_LV_SRC/RET</t>
  </si>
  <si>
    <t>PT_a_alpha_S1M_P3_LV_SRC/RET</t>
  </si>
  <si>
    <t>PT_a_alpha_S1S_P1W_LV_SRC/RET</t>
  </si>
  <si>
    <t>PT_a_alpha_S1S_P2E_LV_SRC/RET</t>
  </si>
  <si>
    <t>PT_a_alpha_S1S_P3_LV_SRC/RET</t>
  </si>
  <si>
    <t>PT_a_alpha_S0S_P2W_LV_SRC/RET</t>
  </si>
  <si>
    <t>PT_a_alpha_S1S_P1E_LV_SRC/RET</t>
  </si>
  <si>
    <t>PT_a_alpha_S0M_P1W_LV_SRC/RET</t>
  </si>
  <si>
    <t>PT_a_alpha_S0M_P2E_LV_SRC/RET</t>
  </si>
  <si>
    <t>PT_a_alpha_S0M_P3_LV_SRC/RET</t>
  </si>
  <si>
    <t>PT_a_alpha_S0S_P1W_LV_SRC/RET</t>
  </si>
  <si>
    <t>PT_a_alpha_S0S_P2E_LV_SRC/RET</t>
  </si>
  <si>
    <t>PT_a_alpha_S0S_P3_LV_SRC/RET</t>
  </si>
  <si>
    <t>PT_a_alpha_S0M_P1E_LV_SRC/RET</t>
  </si>
  <si>
    <t>PT_a_alpha_S0S_P1E_LV_SRC/RET</t>
  </si>
  <si>
    <t>PT_a_alpha_S0M_P4_LV_SRC/RET</t>
  </si>
  <si>
    <t>PT_a_alpha_S1M_P4_LV_SRC/RET</t>
  </si>
  <si>
    <t>PT_a_alpha_S2M_P4_LV_SRC/RET</t>
  </si>
  <si>
    <t>PT_a_alpha_S2M_P3_LV_SRC/RET</t>
  </si>
  <si>
    <t>PT_a_alpha_S0S_P4_LV_SRC/RET</t>
  </si>
  <si>
    <t>PT_a_beta_S2M_P1W_LV_SRC/RET</t>
  </si>
  <si>
    <t>PT_a_beta_S2M_P2E_LV_SRC/RET</t>
  </si>
  <si>
    <t>PT_a_beta_S2S_P1W_LV_SRC/RET</t>
  </si>
  <si>
    <t>PT_a_beta_S2S_P2E_LV_SRC/RET</t>
  </si>
  <si>
    <t>PT_a_beta_S2S_P3_LV_SRC/RET</t>
  </si>
  <si>
    <t>PT_a_beta_S1M_P1W_LV_SRC/RET</t>
  </si>
  <si>
    <t>PT_a_beta_S1M_P2E_LV_SRC/RET</t>
  </si>
  <si>
    <t>PT_a_beta_S1M_P3_LV_SRC/RET</t>
  </si>
  <si>
    <t>PT_a_beta_S1S_P1W_LV_SRC/RET</t>
  </si>
  <si>
    <t>PT_a_beta_S1S_P2E_LV_SRC/RET</t>
  </si>
  <si>
    <t>PT_a_beta_S1S_P3_LV_SRC/RET</t>
  </si>
  <si>
    <t>PT_a_beta_S0M_P1W_LV_SRC/RET</t>
  </si>
  <si>
    <t>PT_a_beta_S0M_P2E_LV_SRC/RET</t>
  </si>
  <si>
    <t>PT_a_beta_S0M_P3_LV_SRC/RET</t>
  </si>
  <si>
    <t>PT_a_beta_S0S_P1W_LV_SRC/RET</t>
  </si>
  <si>
    <t>PT_a_beta_S0S_P2E_LV_SRC/RET</t>
  </si>
  <si>
    <t>PT_a_beta_S0S_P3_LV_SRC/RET</t>
  </si>
  <si>
    <t>PT_a_beta_S0M_P4_LV_SRC/RET</t>
  </si>
  <si>
    <t>PT_a_beta_S1M_P4_LV_SRC/RET</t>
  </si>
  <si>
    <t>PT_a_beta_S2M_P4_LV_SRC/RET</t>
  </si>
  <si>
    <t>PT_a_beta_S2M_P3_LV_SRC/RET</t>
  </si>
  <si>
    <t>P4 - 8/16</t>
  </si>
  <si>
    <t>JP3_JPU1_P2W_LV_Source/Return</t>
  </si>
  <si>
    <t>JP6_JPL1_P4_LV_Source/Return</t>
  </si>
  <si>
    <t>JP10_JPL2_P4_LV_Source/Return</t>
  </si>
  <si>
    <t>JP2_JPL1_P4_LV_Source/Return</t>
  </si>
  <si>
    <t>P1 - 3/11</t>
  </si>
  <si>
    <t>P1 - 8/16</t>
  </si>
  <si>
    <t>P7 - 3/11</t>
  </si>
  <si>
    <t>P13 - 3/11</t>
  </si>
  <si>
    <t>37 - J12 - 8/7</t>
  </si>
  <si>
    <t>37 - J12 - 6/5</t>
  </si>
  <si>
    <t>37 - J12 - 4/3</t>
  </si>
  <si>
    <t>37 - J12 - 2/1</t>
  </si>
  <si>
    <t>37 - J13 - 8/7</t>
  </si>
  <si>
    <t>37 - J13 - 6/5</t>
  </si>
  <si>
    <t>37 - J13 - 4/3</t>
  </si>
  <si>
    <t>38 - J12 - 8/7</t>
  </si>
  <si>
    <t>38 - J12 - 6/5</t>
  </si>
  <si>
    <t>38 - J12 - 4/3</t>
  </si>
  <si>
    <t>38 - J12 - 2/1</t>
  </si>
  <si>
    <t>38 - J13 - 8/7</t>
  </si>
  <si>
    <t>38 - J13 - 6/5</t>
  </si>
  <si>
    <t>38 - J13 - 4/3</t>
  </si>
  <si>
    <t>39 - J12 - 8/7</t>
  </si>
  <si>
    <t>39 - J12 - 6/5</t>
  </si>
  <si>
    <t>39 - J12 - 4/3</t>
  </si>
  <si>
    <t>39 - J12 - 2/1</t>
  </si>
  <si>
    <t>39 - J13 - 8/7</t>
  </si>
  <si>
    <t>39 - J13 - 6/5</t>
  </si>
  <si>
    <t>39 - J13 - 4/3</t>
  </si>
  <si>
    <t>39 - J13 - 2/1</t>
  </si>
  <si>
    <t>40 - J12 - 8/7</t>
  </si>
  <si>
    <t>40 - J12 - 6/5</t>
  </si>
  <si>
    <t>40 - J12 - 4/3</t>
  </si>
  <si>
    <t>40 - J12 - 2/1</t>
  </si>
  <si>
    <t>40 - J13 - 8/7</t>
  </si>
  <si>
    <t>40 - J13 - 6/5</t>
  </si>
  <si>
    <t>40 - J13 - 4/3</t>
  </si>
  <si>
    <t>40 - J13 - 2/1</t>
  </si>
  <si>
    <t>41 - J12 - 8/7</t>
  </si>
  <si>
    <t>41 - J12 - 6/5</t>
  </si>
  <si>
    <t>41 - J12 - 2/1</t>
  </si>
  <si>
    <t>41 - J13 - 8/7</t>
  </si>
  <si>
    <t>41 - J13 - 6/5</t>
  </si>
  <si>
    <t>41 - J13 - 4/3</t>
  </si>
  <si>
    <t>41 - J13 - 2/1</t>
  </si>
  <si>
    <t>42 - J12 - 8/7</t>
  </si>
  <si>
    <t>42 - J12 - 6/5</t>
  </si>
  <si>
    <t>42 - J12 - 4/3</t>
  </si>
  <si>
    <t>42 - J12 - 2/1</t>
  </si>
  <si>
    <t>42 - J13 - 8/7</t>
  </si>
  <si>
    <t>42 - J13 - 6/5</t>
  </si>
  <si>
    <t>42 - J13 - 4/3</t>
  </si>
  <si>
    <t>42 - J13 - 2/1</t>
  </si>
  <si>
    <t>43 - J12 - 4/3</t>
  </si>
  <si>
    <t>43 - J12 - 2/1</t>
  </si>
  <si>
    <t>43 - J13 - 4/3</t>
  </si>
  <si>
    <t>44 - J12 - 4/3</t>
  </si>
  <si>
    <t>44 - J12 - 2/1</t>
  </si>
  <si>
    <t>44 - J13 - 4/3</t>
  </si>
  <si>
    <t>44 - J13 - 2/1</t>
  </si>
  <si>
    <t>45 - J12 - 4/3</t>
  </si>
  <si>
    <t>45 - J12 - 2/1</t>
  </si>
  <si>
    <t>45 - J13 - 8/7</t>
  </si>
  <si>
    <t>46 - J12 - 8/7</t>
  </si>
  <si>
    <t>46 - J12 - 6/5</t>
  </si>
  <si>
    <t>46 - J12 - 2/1</t>
  </si>
  <si>
    <t>46 - J13 - 8/7</t>
  </si>
  <si>
    <t>46 - J13 - 2/1</t>
  </si>
  <si>
    <t>47 - J12 - 8/7</t>
  </si>
  <si>
    <t>47 - J12 - 6/5</t>
  </si>
  <si>
    <t>47 - J12 - 4/3</t>
  </si>
  <si>
    <t>47 - J12 - 2/1</t>
  </si>
  <si>
    <t>47 - J13 - 8/7</t>
  </si>
  <si>
    <t>47 - J13 - 6/5</t>
  </si>
  <si>
    <t>47 - J13 - 4/3</t>
  </si>
  <si>
    <t>48 - J12 - 8/7</t>
  </si>
  <si>
    <t>48 - J12 - 6/5</t>
  </si>
  <si>
    <t>48 - J12 - 4/3</t>
  </si>
  <si>
    <t>48 - J12 - 2/1</t>
  </si>
  <si>
    <t>PT_a_gamma_S1M_P1W_LV_SRC/RET</t>
  </si>
  <si>
    <t>PT_a_gamma_S1M_P2E_LV_SRC/RET</t>
  </si>
  <si>
    <t>PT_a_gamma_S1M_P3_LV_SRC/RET</t>
  </si>
  <si>
    <t>PT_a_gamma_S1S_P1W_LV_SRC/RET</t>
  </si>
  <si>
    <t>PT_a_gamma_S1S_P2E_LV_SRC/RET</t>
  </si>
  <si>
    <t>PT_a_gamma_S1S_P3_LV_SRC/RET</t>
  </si>
  <si>
    <t>PT_a_gamma_S0M_P1W_LV_SRC/RET</t>
  </si>
  <si>
    <t>PT_a_gamma_S0M_P2E_LV_SRC/RET</t>
  </si>
  <si>
    <t>PT_a_gamma_S0M_P3_LV_SRC/RET</t>
  </si>
  <si>
    <t>PT_a_gamma_S0S_P1W_LV_SRC/RET</t>
  </si>
  <si>
    <t>PT_a_gamma_S0S_P2E_LV_SRC/RET</t>
  </si>
  <si>
    <t>PT_a_gamma_S0S_P3_LV_SRC/RET</t>
  </si>
  <si>
    <t>PT_a_gamma_S0M_P4_LV_SRC/RET</t>
  </si>
  <si>
    <t>PT_a_gamma_S1M_P4_LV_SRC/RET</t>
  </si>
  <si>
    <t>48 - J13 - 8/7</t>
  </si>
  <si>
    <t>48 - J13 - 6/5</t>
  </si>
  <si>
    <t>48 - J13 - 4/3</t>
  </si>
  <si>
    <t>49 - J12 - 8/7</t>
  </si>
  <si>
    <t>49 - J12 - 6/5</t>
  </si>
  <si>
    <t>49 - J12 - 4/3</t>
  </si>
  <si>
    <t>49 - J12 - 2/1</t>
  </si>
  <si>
    <t>49 - J13 - 8/7</t>
  </si>
  <si>
    <t>49 - J13 - 6/5</t>
  </si>
  <si>
    <t>49 - J13 - 4/3</t>
  </si>
  <si>
    <t>49 - J13 - 2/1</t>
  </si>
  <si>
    <t>50 - J12 - 8/7</t>
  </si>
  <si>
    <t>50 - J12 - 6/5</t>
  </si>
  <si>
    <t>50 - J12 - 4/3</t>
  </si>
  <si>
    <t>50 - J12 - 2/1</t>
  </si>
  <si>
    <t>50 - J13 - 8/7</t>
  </si>
  <si>
    <t>50 - J13 - 6/5</t>
  </si>
  <si>
    <t>50 - J13 - 4/3</t>
  </si>
  <si>
    <t>50 - J13 - 2/1</t>
  </si>
  <si>
    <t>51 - J12 - 8/7</t>
  </si>
  <si>
    <t>51 - J12 - 6/5</t>
  </si>
  <si>
    <t>51 - J12 - 2/1</t>
  </si>
  <si>
    <t>51 - J13 - 8/7</t>
  </si>
  <si>
    <t>51 - J13 - 6/5</t>
  </si>
  <si>
    <t>51 - J13 - 4/3</t>
  </si>
  <si>
    <t>51 - J13 - 2/1</t>
  </si>
  <si>
    <t>52 - J12 - 8/7</t>
  </si>
  <si>
    <t>52 - J12 - 6/5</t>
  </si>
  <si>
    <t>52 - J12 - 4/3</t>
  </si>
  <si>
    <t>52 - J12 - 2/1</t>
  </si>
  <si>
    <t>52 - J13 - 8/7</t>
  </si>
  <si>
    <t>52 - J13 - 6/5</t>
  </si>
  <si>
    <t>52 - J13 - 4/3</t>
  </si>
  <si>
    <t>52 - J13 - 2/1</t>
  </si>
  <si>
    <t>53 - J12 - 4/3</t>
  </si>
  <si>
    <t>53 - J12 - 2/1</t>
  </si>
  <si>
    <t>53 - J13 - 2/1</t>
  </si>
  <si>
    <t>53 - J13 - 4/3</t>
  </si>
  <si>
    <t>54 - J12 - 4/3</t>
  </si>
  <si>
    <t>54 - J12 - 2/1</t>
  </si>
  <si>
    <t>55 - J12 - 4/3</t>
  </si>
  <si>
    <t>55 - J12 - 2/1</t>
  </si>
  <si>
    <t>55 - J13 - 8/7</t>
  </si>
  <si>
    <t>56 - J12 - 8/7</t>
  </si>
  <si>
    <t>56 - J12 - 6/5</t>
  </si>
  <si>
    <t>56 - J12 - 2/1</t>
  </si>
  <si>
    <t>56 - J13 - 8/7</t>
  </si>
  <si>
    <t>56 - J13 - 2/1</t>
  </si>
  <si>
    <t>43 - J13 - 2/1</t>
  </si>
  <si>
    <t xml:space="preserve">52 - J12 - 8/7 </t>
  </si>
  <si>
    <t>54 - J13 - 4/3</t>
  </si>
  <si>
    <t>54 - J13 - 2/1</t>
  </si>
  <si>
    <t>Stereo Staves - Mag - True</t>
  </si>
  <si>
    <t>Straight Staves - Mag - True</t>
  </si>
  <si>
    <t>Stereo Staves - Mag - Mirror</t>
  </si>
  <si>
    <t>Straight Staves - Mag - Mirror</t>
  </si>
  <si>
    <t>Straight Staves - IP - True</t>
  </si>
  <si>
    <t>Stereo Staves - IP - True</t>
  </si>
  <si>
    <t>Straight Staves - IP - Mirror</t>
  </si>
  <si>
    <t>Stereo Staves - IP - Mirror</t>
  </si>
  <si>
    <t>DCB - IP - True</t>
  </si>
  <si>
    <t>DCB - Mag - True</t>
  </si>
  <si>
    <t>JD0_JPL0_1V5_Master_P/N</t>
  </si>
  <si>
    <t>P21 - 1/9</t>
  </si>
  <si>
    <t>JD1_JPL0_1V5_Slave_P/N</t>
  </si>
  <si>
    <t>JD1_JPL0_1V5_Master_P/N</t>
  </si>
  <si>
    <t>JD4_JPL1_1V5_Master_P/N</t>
  </si>
  <si>
    <t>JD4_JPL1_1V5_Slave_P/N</t>
  </si>
  <si>
    <t>JD0_JPL0_1V5_Slave_P/N</t>
  </si>
  <si>
    <t>P21 - 2/10</t>
  </si>
  <si>
    <t>P21 - 3/11</t>
  </si>
  <si>
    <t>P21 - 4/12</t>
  </si>
  <si>
    <t>P21 - 5/13</t>
  </si>
  <si>
    <t>P21 - 6/14</t>
  </si>
  <si>
    <t>P21 - 7/15</t>
  </si>
  <si>
    <t>JD3_2_JPL0_2V5_P/N</t>
  </si>
  <si>
    <t>JD1_0_JPL0_2V5_P/N</t>
  </si>
  <si>
    <t>JD3_JPL0_1V5_Master_P/N</t>
  </si>
  <si>
    <t>JD5_4_JPL1_2V5_P/N</t>
  </si>
  <si>
    <t>JD5_JPL1_1V5_Master_P/N</t>
  </si>
  <si>
    <t>JD3_JPL0_1V5_Slave_P/N</t>
  </si>
  <si>
    <t>JD2_JPL0_1V5_Master_P/N</t>
  </si>
  <si>
    <t>JD2_JPL0_1V5_Slave_P/N</t>
  </si>
  <si>
    <t>P24 - 8/16</t>
  </si>
  <si>
    <t>P24 - 1/9</t>
  </si>
  <si>
    <t>P24 - 2/10</t>
  </si>
  <si>
    <t>P24 - 3/11</t>
  </si>
  <si>
    <t>P24 - 4/12</t>
  </si>
  <si>
    <t>P24 - 5/13</t>
  </si>
  <si>
    <t>P24 - 6/14</t>
  </si>
  <si>
    <t>P24 - 7/15</t>
  </si>
  <si>
    <t>JD7_JPL1_1V5_Master_P/N</t>
  </si>
  <si>
    <t>JD7_JPL1_1V5_Slave_P/N</t>
  </si>
  <si>
    <t>JD7_6_JPL1_2V5_P/N</t>
  </si>
  <si>
    <t>JD8_JPL2_1V5_Master_P/N</t>
  </si>
  <si>
    <t>JD8_JPL2_1V5_Slave_P/N</t>
  </si>
  <si>
    <t>JD11_10_JPL2_2V5_P/N</t>
  </si>
  <si>
    <t>JD11_JPL2_1V5_Master_P/N</t>
  </si>
  <si>
    <t>P20 - 1/9</t>
  </si>
  <si>
    <t>P20 - 2/10</t>
  </si>
  <si>
    <t>P20 - 3/11</t>
  </si>
  <si>
    <t>P20 - 4/12</t>
  </si>
  <si>
    <t>P20 - 5/13</t>
  </si>
  <si>
    <t>P20 - 6/14</t>
  </si>
  <si>
    <t>P20 - 7/15</t>
  </si>
  <si>
    <t>JD6_JPL1_1V5_Slave_P/N</t>
  </si>
  <si>
    <t>JD6_JPL1_1V5_Master_P/N</t>
  </si>
  <si>
    <t>JD9_JPL2_1V5_Slave_P/N</t>
  </si>
  <si>
    <t>JD9_8_JPL2_2V5_P/N</t>
  </si>
  <si>
    <t>JD9_JPL2_1V5_Master_P/N</t>
  </si>
  <si>
    <t>JD10_JPL2_1V5_Slave_P/N</t>
  </si>
  <si>
    <t>JD10_JPL2_1V5_Master_P/N</t>
  </si>
  <si>
    <t>JD11_JPL2_1V5_Slave_P/N</t>
  </si>
  <si>
    <t>P23 - 1/9</t>
  </si>
  <si>
    <t>P23 - 2/10</t>
  </si>
  <si>
    <t>P23 - 3/11</t>
  </si>
  <si>
    <t>P23 - 4/12</t>
  </si>
  <si>
    <t>P23 - 5/13</t>
  </si>
  <si>
    <t>P23 - 6/14</t>
  </si>
  <si>
    <t>P23 - 7/15</t>
  </si>
  <si>
    <t>P23 - 8/16</t>
  </si>
  <si>
    <t>P26 - 1/9</t>
  </si>
  <si>
    <t>P26 - 2/10</t>
  </si>
  <si>
    <t>P26 - 3/11</t>
  </si>
  <si>
    <t>P26 - 4/12</t>
  </si>
  <si>
    <t>P26 - 5/13</t>
  </si>
  <si>
    <t>P26 - 6/14</t>
  </si>
  <si>
    <t>P26 - 7/15</t>
  </si>
  <si>
    <t>P27 - 1/9</t>
  </si>
  <si>
    <t>P27 - 2/10</t>
  </si>
  <si>
    <t>P27 - 3/11</t>
  </si>
  <si>
    <t>P27 - 4/12</t>
  </si>
  <si>
    <t>P27 - 5/13</t>
  </si>
  <si>
    <t>P27 - 6/14</t>
  </si>
  <si>
    <t>P29 - 1/9</t>
  </si>
  <si>
    <t>P29 - 2/10</t>
  </si>
  <si>
    <t>P29 - 3/11</t>
  </si>
  <si>
    <t>P29 - 4/12</t>
  </si>
  <si>
    <t>P29 - 5/13</t>
  </si>
  <si>
    <t>P29 - 6/14</t>
  </si>
  <si>
    <t>P29 - 7/15</t>
  </si>
  <si>
    <t>P29 - 8/16</t>
  </si>
  <si>
    <t>P20 - 8/16</t>
  </si>
  <si>
    <t>P21 - 8/16</t>
  </si>
  <si>
    <t>P26 - 8/16</t>
  </si>
  <si>
    <t>P27 - 7/15</t>
  </si>
  <si>
    <t>P27 - 8/16</t>
  </si>
  <si>
    <t>P30 - 1/9</t>
  </si>
  <si>
    <t>P30 - 2/10</t>
  </si>
  <si>
    <t>P30 - 3/11</t>
  </si>
  <si>
    <t>P30 - 4/12</t>
  </si>
  <si>
    <t>P30 - 5/13</t>
  </si>
  <si>
    <t>P30 - 6/14</t>
  </si>
  <si>
    <t>P30 - 7/15</t>
  </si>
  <si>
    <t>P30 - 8/16</t>
  </si>
  <si>
    <t>P32 - 1/9</t>
  </si>
  <si>
    <t>P32 - 2/10</t>
  </si>
  <si>
    <t>P32 - 3/11</t>
  </si>
  <si>
    <t>P32 - 4/12</t>
  </si>
  <si>
    <t>P32 - 5/13</t>
  </si>
  <si>
    <t>P32 - 6/14</t>
  </si>
  <si>
    <t>P32 - 7/15</t>
  </si>
  <si>
    <t>P32 - 8/16</t>
  </si>
  <si>
    <t>P33 - 1/9</t>
  </si>
  <si>
    <t>P33 - 2/10</t>
  </si>
  <si>
    <t>P33 - 3/11</t>
  </si>
  <si>
    <t>P33 - 4/12</t>
  </si>
  <si>
    <t>P33 - 5/13</t>
  </si>
  <si>
    <t>P33 - 6/14</t>
  </si>
  <si>
    <t>P33 - 7/15</t>
  </si>
  <si>
    <t>P33 - 8/16</t>
  </si>
  <si>
    <t>P35 - 1/9</t>
  </si>
  <si>
    <t>P35 - 2/10</t>
  </si>
  <si>
    <t>P35 - 3/11</t>
  </si>
  <si>
    <t>P35 - 4/12</t>
  </si>
  <si>
    <t>P35 - 5/13</t>
  </si>
  <si>
    <t>P35 - 6/14</t>
  </si>
  <si>
    <t>P35 - 7/15</t>
  </si>
  <si>
    <t>P35 - 8/16</t>
  </si>
  <si>
    <t>P36 - 1/9</t>
  </si>
  <si>
    <t>P36 - 2/10</t>
  </si>
  <si>
    <t>P36 - 3/11</t>
  </si>
  <si>
    <t>P36 - 4/12</t>
  </si>
  <si>
    <t>P36 - 5/13</t>
  </si>
  <si>
    <t>P36 - 6/14</t>
  </si>
  <si>
    <t>P36 - 7/15</t>
  </si>
  <si>
    <t>P36 - 8/16</t>
  </si>
  <si>
    <t>DCB_6_7_alpha_b_25_P/N</t>
  </si>
  <si>
    <t>DCB_9_alpha_b_P/N_S</t>
  </si>
  <si>
    <t>DCB_6_7_beta_b_25_P/N</t>
  </si>
  <si>
    <t>DCB_9_beta_b_P/N_S</t>
  </si>
  <si>
    <t>DCB_6_7_gamma_b_25_P/N</t>
  </si>
  <si>
    <t>DCB_9_gamma_b_P/N_S</t>
  </si>
  <si>
    <t>DCB - Mag - Mirror</t>
  </si>
  <si>
    <r>
      <rPr>
        <b/>
        <sz val="11"/>
        <color theme="1"/>
        <rFont val="Calibri"/>
        <family val="2"/>
        <scheme val="minor"/>
      </rPr>
      <t>2.5V:</t>
    </r>
    <r>
      <rPr>
        <sz val="11"/>
        <color theme="1"/>
        <rFont val="Calibri"/>
        <family val="2"/>
        <scheme val="minor"/>
      </rPr>
      <t xml:space="preserve"> 34 - J12 - 2/1</t>
    </r>
  </si>
  <si>
    <t>27 - J12 - 8/7</t>
  </si>
  <si>
    <t>27 - J12 - 6/5</t>
  </si>
  <si>
    <t>27 - J12 - 4/3</t>
  </si>
  <si>
    <t>27 - J12 - 2/1</t>
  </si>
  <si>
    <t>27 - J13 - 8/7</t>
  </si>
  <si>
    <t>27 - J13 - 6/5</t>
  </si>
  <si>
    <t>27 - J13 - 4/3</t>
  </si>
  <si>
    <t>27 - J13 - 2/1</t>
  </si>
  <si>
    <t>26 - J12 - 8/7</t>
  </si>
  <si>
    <t>26 - J12 - 6/5</t>
  </si>
  <si>
    <t>26 - J12 - 4/3</t>
  </si>
  <si>
    <t>26 - J12 - 2/1</t>
  </si>
  <si>
    <t>26 - J13 - 8/7</t>
  </si>
  <si>
    <t>26 - J13 - 6/5</t>
  </si>
  <si>
    <t>26 - J13 - 4/3</t>
  </si>
  <si>
    <t>26 - J13 - 2/1</t>
  </si>
  <si>
    <t>25 - J12 - 8/7</t>
  </si>
  <si>
    <t>25 - J12 - 6/5</t>
  </si>
  <si>
    <t>25 - J12 - 4/3</t>
  </si>
  <si>
    <t>25 - J12 - 2/1</t>
  </si>
  <si>
    <t>25 - J13 - 4/3</t>
  </si>
  <si>
    <t xml:space="preserve">25 - J13 - 2/1 </t>
  </si>
  <si>
    <t>25 - J13 - 8/7</t>
  </si>
  <si>
    <t>25 - J13 - 6/5</t>
  </si>
  <si>
    <t>28 - J12 - 8/7</t>
  </si>
  <si>
    <t>28 - J12 - 6/5</t>
  </si>
  <si>
    <t>28 - J12 - 2/1</t>
  </si>
  <si>
    <t>28 - J12 - 4/3</t>
  </si>
  <si>
    <t>28 - J13 - 4/3</t>
  </si>
  <si>
    <t>28 - J13 - 2/1</t>
  </si>
  <si>
    <t>28 - J13 - 8/7</t>
  </si>
  <si>
    <t>28 - J13 - 6/5</t>
  </si>
  <si>
    <t>30 - J12 - 4/3</t>
  </si>
  <si>
    <t>30 - J12 - 2/1</t>
  </si>
  <si>
    <t>30 - J12 - 8/7</t>
  </si>
  <si>
    <t>30 - J12 - 6/5</t>
  </si>
  <si>
    <t>30 - J13 - 8/7</t>
  </si>
  <si>
    <t>30 - J13 - 6/5</t>
  </si>
  <si>
    <t>30 - J13 - 4/3</t>
  </si>
  <si>
    <t>30 - J13 - 2/1</t>
  </si>
  <si>
    <t>32 - J12 - 4/3</t>
  </si>
  <si>
    <t>32 - J12 - 2/1</t>
  </si>
  <si>
    <t>32 - J13 - 4/3</t>
  </si>
  <si>
    <t>32 - J13 - 2/1</t>
  </si>
  <si>
    <t>33 - J12 - 8/7</t>
  </si>
  <si>
    <t>33 - J12 - 6/5</t>
  </si>
  <si>
    <t>33 - J12 - 4/3</t>
  </si>
  <si>
    <t>33 - J12 - 2/1</t>
  </si>
  <si>
    <t>33 - J13 - 8/7</t>
  </si>
  <si>
    <t>33 - J13 - 6/5</t>
  </si>
  <si>
    <t>33 - J13 - 4/3</t>
  </si>
  <si>
    <t>33 - J13 - 2/1</t>
  </si>
  <si>
    <t>29 - J12 - 4/3</t>
  </si>
  <si>
    <t>29 - J12 - 2/1</t>
  </si>
  <si>
    <t>29 - J13 - 2/1</t>
  </si>
  <si>
    <t>29 - J13 - 4/3</t>
  </si>
  <si>
    <t>31 - J12 - 8/7</t>
  </si>
  <si>
    <t>31 - J12 - 6/5</t>
  </si>
  <si>
    <t>31 - J12 - 4/3</t>
  </si>
  <si>
    <t>31 - J12 - 2/1</t>
  </si>
  <si>
    <t>31 - J13 - 8/7</t>
  </si>
  <si>
    <t>31 - J13 - 6/5</t>
  </si>
  <si>
    <t>31 - J13 - 4/3</t>
  </si>
  <si>
    <t>31 - J13 - 2/1</t>
  </si>
  <si>
    <t>DCB_6_7_alpha_a_25_P/N</t>
  </si>
  <si>
    <t>DCB_9_alpha_a_P/N_S</t>
  </si>
  <si>
    <t>DCB_6_7_beta_a_25_P/N</t>
  </si>
  <si>
    <t>DCB_9_beta_a_P/N_S</t>
  </si>
  <si>
    <t>DCB_6_7_gamma_a_25_P/N</t>
  </si>
  <si>
    <t>DCB_9_gamma_a_P/N_S</t>
  </si>
  <si>
    <t>57 - J13 - 4/3</t>
  </si>
  <si>
    <t xml:space="preserve">57 - J13 - 2/1 </t>
  </si>
  <si>
    <t>57 - J12 - 4/3</t>
  </si>
  <si>
    <t>57 - J12 - 6/5</t>
  </si>
  <si>
    <t>57 - J12 - 8/7</t>
  </si>
  <si>
    <t>57 - J12 - 2/1</t>
  </si>
  <si>
    <t>57 - J13 - 6/5</t>
  </si>
  <si>
    <t>57 - J13 - 8/7</t>
  </si>
  <si>
    <t>58 - J12 - 2/1</t>
  </si>
  <si>
    <t>58 - J12 - 4/3</t>
  </si>
  <si>
    <t>58 - J13 - 2/1</t>
  </si>
  <si>
    <t>58 - J13 - 8/7</t>
  </si>
  <si>
    <t>58 - J13 - 6/5</t>
  </si>
  <si>
    <t>58 - J12 - 8/7</t>
  </si>
  <si>
    <t>58 - J12 - 6/5</t>
  </si>
  <si>
    <t>58 - J13 - 4/3</t>
  </si>
  <si>
    <t>59 - J13 - 8/7</t>
  </si>
  <si>
    <t>59 - J13 - 6/5</t>
  </si>
  <si>
    <t>59 - J12 - 4/3</t>
  </si>
  <si>
    <t>59 - J12 - 2/1</t>
  </si>
  <si>
    <t>59 - J13 - 2/1</t>
  </si>
  <si>
    <t>59 - J13 - 4/3</t>
  </si>
  <si>
    <t>59 - J12 - 6/5</t>
  </si>
  <si>
    <t>59 - J12 - 8/7</t>
  </si>
  <si>
    <t>60 - J13 - 4/3</t>
  </si>
  <si>
    <t>60 - J13 - 2/1</t>
  </si>
  <si>
    <t>60 - J12 - 4/3</t>
  </si>
  <si>
    <t>60 - J12 - 6/5</t>
  </si>
  <si>
    <t>60 - J12 - 8/7</t>
  </si>
  <si>
    <t>60 - J12 - 2/1</t>
  </si>
  <si>
    <t>60 - J13 - 6/5</t>
  </si>
  <si>
    <t>60 - J13 - 8/7</t>
  </si>
  <si>
    <t>61 - J13 - 4/3</t>
  </si>
  <si>
    <t>61 - J12 - 2/1</t>
  </si>
  <si>
    <t>61 - J12 - 4/3</t>
  </si>
  <si>
    <t>61 - J13 - 2/1</t>
  </si>
  <si>
    <t>62 - J13 - 8/7</t>
  </si>
  <si>
    <t>62 - J13 - 6/5</t>
  </si>
  <si>
    <t>62 - J12 - 4/3</t>
  </si>
  <si>
    <t>62 - J12 - 2/1</t>
  </si>
  <si>
    <t>62 - J13 - 2/1</t>
  </si>
  <si>
    <t>62 - J13 - 4/3</t>
  </si>
  <si>
    <t>62 - J12 - 6/5</t>
  </si>
  <si>
    <t>62 - J12 - 8/7</t>
  </si>
  <si>
    <t>63 - J13 - 4/3</t>
  </si>
  <si>
    <t>63 - J13 - 2/1</t>
  </si>
  <si>
    <t>63 - J12 - 4/3</t>
  </si>
  <si>
    <t>63 - J12 - 6/5</t>
  </si>
  <si>
    <t>63 - J12 - 8/7</t>
  </si>
  <si>
    <t>63 - J12 - 2/1</t>
  </si>
  <si>
    <t>63 - J13 - 6/5</t>
  </si>
  <si>
    <t>63 - J13 - 8/7</t>
  </si>
  <si>
    <t>64 - J13 - 8/7</t>
  </si>
  <si>
    <t>64 - J13 - 6/5</t>
  </si>
  <si>
    <t>64 - J12 - 4/3</t>
  </si>
  <si>
    <t>64 - J12 - 2/1</t>
  </si>
  <si>
    <t>64 - J13 - 2/1</t>
  </si>
  <si>
    <t>64 - J13 - 4/3</t>
  </si>
  <si>
    <t>64 - J12 - 6/5</t>
  </si>
  <si>
    <t>64 - J12 - 8/7</t>
  </si>
  <si>
    <t>Depopulated PPP Pins</t>
  </si>
  <si>
    <r>
      <rPr>
        <b/>
        <sz val="11"/>
        <color theme="1"/>
        <rFont val="Calibri"/>
        <family val="2"/>
        <scheme val="minor"/>
      </rPr>
      <t>2.5V:</t>
    </r>
    <r>
      <rPr>
        <sz val="11"/>
        <color theme="1"/>
        <rFont val="Calibri"/>
        <family val="2"/>
        <scheme val="minor"/>
      </rPr>
      <t xml:space="preserve"> 34 - J12 - 8/7</t>
    </r>
  </si>
  <si>
    <r>
      <rPr>
        <b/>
        <sz val="11"/>
        <color theme="1"/>
        <rFont val="Calibri"/>
        <family val="2"/>
        <scheme val="minor"/>
      </rPr>
      <t>2.5V:</t>
    </r>
    <r>
      <rPr>
        <sz val="11"/>
        <color theme="1"/>
        <rFont val="Calibri"/>
        <family val="2"/>
        <scheme val="minor"/>
      </rPr>
      <t xml:space="preserve"> 36 - J12 - 2/1</t>
    </r>
  </si>
  <si>
    <r>
      <rPr>
        <b/>
        <sz val="11"/>
        <color theme="1"/>
        <rFont val="Calibri"/>
        <family val="2"/>
        <scheme val="minor"/>
      </rPr>
      <t>2.5V:</t>
    </r>
    <r>
      <rPr>
        <sz val="11"/>
        <color theme="1"/>
        <rFont val="Calibri"/>
        <family val="2"/>
        <scheme val="minor"/>
      </rPr>
      <t xml:space="preserve"> 36 - J12 - 4/3</t>
    </r>
  </si>
  <si>
    <r>
      <rPr>
        <b/>
        <sz val="11"/>
        <color theme="1"/>
        <rFont val="Calibri"/>
        <family val="2"/>
        <scheme val="minor"/>
      </rPr>
      <t>2.5V:</t>
    </r>
    <r>
      <rPr>
        <sz val="11"/>
        <color theme="1"/>
        <rFont val="Calibri"/>
        <family val="2"/>
        <scheme val="minor"/>
      </rPr>
      <t xml:space="preserve"> 36 - J12 - 8/7</t>
    </r>
  </si>
  <si>
    <t>29 - J12 - 6/5</t>
  </si>
  <si>
    <t>29 - J12 - 8/7</t>
  </si>
  <si>
    <t>29 - J13 - 6/5</t>
  </si>
  <si>
    <t>29 - J13 - 8/7</t>
  </si>
  <si>
    <t>32 - J12 - 6/5</t>
  </si>
  <si>
    <t>32 - J12 - 8/7</t>
  </si>
  <si>
    <t>32 - J13 - 6/5</t>
  </si>
  <si>
    <t>32 - J13 - 8/7</t>
  </si>
  <si>
    <t>Depoplulated</t>
  </si>
  <si>
    <t>DCB_0_1_alpha_b_25_P/N</t>
  </si>
  <si>
    <t>DCB_2_3_alpha_b_25_P/N</t>
  </si>
  <si>
    <t>DCB_10_11_alpha_b_25_P/N</t>
  </si>
  <si>
    <t>DCB_4_5_alpha_b_25_P/N</t>
  </si>
  <si>
    <t>DCB_10_11_beta_b_25_P/N</t>
  </si>
  <si>
    <t>DCB_0_1_beta_b_25_P/N</t>
  </si>
  <si>
    <t>DCB_4_5_beta_b_25_P/N</t>
  </si>
  <si>
    <t>DCB_10_11_gamma_b_25_P/N</t>
  </si>
  <si>
    <t>DCB_0_1_gamma_b_25_P/N</t>
  </si>
  <si>
    <t>DCB_4_5_gamma_b_25_P/N</t>
  </si>
  <si>
    <t>DCB_0_alpha_b_P/N_S</t>
  </si>
  <si>
    <t>DCB_0_alpha_b_P/N</t>
  </si>
  <si>
    <t>DCB_1_alpha_b_P/N_S</t>
  </si>
  <si>
    <t>DCB_1_alpha_b_P/N</t>
  </si>
  <si>
    <t>DCB_8_alpha_b_P/N_S</t>
  </si>
  <si>
    <t>DCB_8_alpha_b_P/N</t>
  </si>
  <si>
    <t>DCB_9_alpha_b_P/N</t>
  </si>
  <si>
    <t>DCB_10_alpha_b_P/N_S</t>
  </si>
  <si>
    <t>DCB_10_alpha_b_P/N</t>
  </si>
  <si>
    <t>DCB_2_alpha_b_P/N_S</t>
  </si>
  <si>
    <t>DCB_2_alpha_b_P/N</t>
  </si>
  <si>
    <t>DCB_11_alpha_b_P/N_S</t>
  </si>
  <si>
    <t>DCB_11_alpha_b_P/N</t>
  </si>
  <si>
    <t>DCB_3_alpha_b_P/N_S</t>
  </si>
  <si>
    <t>DCB_3_alpha_b_P/N</t>
  </si>
  <si>
    <t>DCB_4_alpha_b_P/N_S</t>
  </si>
  <si>
    <t>DCB_4_alpha_b_P/N</t>
  </si>
  <si>
    <t>DCB_5_alpha_b_P/N_S</t>
  </si>
  <si>
    <t>DCB_5_alpha_b_P/N</t>
  </si>
  <si>
    <t>DCB_6_alpha_b_P/N_S</t>
  </si>
  <si>
    <t>DCB_6_alpha_b_P/N</t>
  </si>
  <si>
    <t>DCB_7_alpha_b_P/N_S</t>
  </si>
  <si>
    <t>DCB_7_alpha_b_P/N</t>
  </si>
  <si>
    <t>DCB_0_beta_b_P/N_S</t>
  </si>
  <si>
    <t>DCB_0_beta_b_P/N</t>
  </si>
  <si>
    <t>DCB_1_beta_b_P/N_S</t>
  </si>
  <si>
    <t>DCB_1_beta_b_P/N</t>
  </si>
  <si>
    <t>DCB_8_beta_b_P/N_S</t>
  </si>
  <si>
    <t>DCB_8_beta_b_P/N</t>
  </si>
  <si>
    <t>DCB_9_beta_b_P/N</t>
  </si>
  <si>
    <t>DCB_10_beta_b_P/N_S</t>
  </si>
  <si>
    <t>DCB_10_beta_b_P/N</t>
  </si>
  <si>
    <t>DCB_11_beta_b_P/N_S</t>
  </si>
  <si>
    <t>DCB_11_beta_b_P/N</t>
  </si>
  <si>
    <t>DCB_4_beta_b_P/N_S</t>
  </si>
  <si>
    <t>DCB_4_beta_b_P/N</t>
  </si>
  <si>
    <t>DCB_5_beta_b_P/N_S</t>
  </si>
  <si>
    <t>DCB_5_beta_b_P/N</t>
  </si>
  <si>
    <t>DCB_6_beta_b_P/N_S</t>
  </si>
  <si>
    <t>DCB_6_beta_b_P/N</t>
  </si>
  <si>
    <t>DCB_7_beta_b_P/N_S</t>
  </si>
  <si>
    <t>DCB_7_beta_b_P/N</t>
  </si>
  <si>
    <t>DCB_0_gamma_b_P/N_S</t>
  </si>
  <si>
    <t>DCB_0_gamma_b_P/N</t>
  </si>
  <si>
    <t>DCB_1_gamma_b_P/N_S</t>
  </si>
  <si>
    <t>DCB_1_gamma_b_P/N</t>
  </si>
  <si>
    <t>DCB_8_gamma_b_P/N_S</t>
  </si>
  <si>
    <t>DCB_8_gamma_b_P/N</t>
  </si>
  <si>
    <t>DCB_9_gamma_b_P/N</t>
  </si>
  <si>
    <t>DCB_10_gamma_b_P/N_S</t>
  </si>
  <si>
    <t>DCB_10_gamma_b_P/N</t>
  </si>
  <si>
    <t>DCB_11_gamma_b_P/N_S</t>
  </si>
  <si>
    <t>DCB_11_gamma_b_P/N</t>
  </si>
  <si>
    <t>DCB_4_gamma_b_P/N_S</t>
  </si>
  <si>
    <t>DCB_4_gamma_b_P/N</t>
  </si>
  <si>
    <t>DCB_5_gamma_b_P/N_S</t>
  </si>
  <si>
    <t>DCB_5_gamma_b_P/N</t>
  </si>
  <si>
    <t>DCB_6_gamma_b_P/N_S</t>
  </si>
  <si>
    <t>DCB_6_gamma_b_P/N</t>
  </si>
  <si>
    <t>DCB_7_gamma_b_P/N_S</t>
  </si>
  <si>
    <t>DCB_7_gamma_b_P/N</t>
  </si>
  <si>
    <r>
      <rPr>
        <b/>
        <sz val="11"/>
        <color theme="1"/>
        <rFont val="Calibri"/>
        <family val="2"/>
        <scheme val="minor"/>
      </rPr>
      <t>2.5V:</t>
    </r>
    <r>
      <rPr>
        <sz val="11"/>
        <color theme="1"/>
        <rFont val="Calibri"/>
        <family val="2"/>
        <scheme val="minor"/>
      </rPr>
      <t xml:space="preserve"> 35 - J12 - 2/1</t>
    </r>
  </si>
  <si>
    <r>
      <rPr>
        <b/>
        <sz val="11"/>
        <color theme="1"/>
        <rFont val="Calibri"/>
        <family val="2"/>
        <scheme val="minor"/>
      </rPr>
      <t>2.5V:</t>
    </r>
    <r>
      <rPr>
        <sz val="11"/>
        <color theme="1"/>
        <rFont val="Calibri"/>
        <family val="2"/>
        <scheme val="minor"/>
      </rPr>
      <t xml:space="preserve"> 35 - J12 - 4/3</t>
    </r>
  </si>
  <si>
    <r>
      <rPr>
        <b/>
        <sz val="11"/>
        <color theme="1"/>
        <rFont val="Calibri"/>
        <family val="2"/>
        <scheme val="minor"/>
      </rPr>
      <t>2.5V:</t>
    </r>
    <r>
      <rPr>
        <sz val="11"/>
        <color theme="1"/>
        <rFont val="Calibri"/>
        <family val="2"/>
        <scheme val="minor"/>
      </rPr>
      <t xml:space="preserve"> 35 - J12 - 8/7</t>
    </r>
  </si>
  <si>
    <t>DCB_7_alpha_a_P/N</t>
  </si>
  <si>
    <t>DCB_7_alpha_a_P/N_S</t>
  </si>
  <si>
    <t>DCB_8_alpha_a_P/N</t>
  </si>
  <si>
    <t>DCB_8_alpha_a_P/N_S</t>
  </si>
  <si>
    <t>DCB_10_11_alpha_a_25_P/N</t>
  </si>
  <si>
    <t>DCB_11_alpha_a_P/N</t>
  </si>
  <si>
    <t>DCB_0_alpha_a_P/N</t>
  </si>
  <si>
    <t>DCB_1_alpha_a_P/N_S</t>
  </si>
  <si>
    <t>DCB_1_alpha_a_P/N</t>
  </si>
  <si>
    <t>DCB_4_alpha_a_P/N</t>
  </si>
  <si>
    <t>DCB_4_alpha_a_P/N_S</t>
  </si>
  <si>
    <t>DCB_0_alpha_a_P/N_S</t>
  </si>
  <si>
    <t>DCB_2_3_alpha_a_25_P/N</t>
  </si>
  <si>
    <t>DCB_6_alpha_a_P/N_S</t>
  </si>
  <si>
    <t>DCB_6_alpha_a_P/N</t>
  </si>
  <si>
    <t>DCB_9_alpha_a_P/N</t>
  </si>
  <si>
    <t>DCB_10_alpha_a_P/N_S</t>
  </si>
  <si>
    <t>DCB_10_alpha_a_P/N</t>
  </si>
  <si>
    <t>DCB_11_alpha_a_P/N_S</t>
  </si>
  <si>
    <t>DCB_0_1_alpha_a_25_P/N</t>
  </si>
  <si>
    <t>DCB_3_alpha_a_P/N</t>
  </si>
  <si>
    <t>DCB_5_alpha_a_P/N_S</t>
  </si>
  <si>
    <t>DCB_4_5_alpha_a_25_P/N</t>
  </si>
  <si>
    <t>DCB_5_alpha_a_P/N</t>
  </si>
  <si>
    <t>DCB_3_alpha_a_P/N_S</t>
  </si>
  <si>
    <t>DCB_2_alpha_a_P/N</t>
  </si>
  <si>
    <t>DCB_2_alpha_a_P/N_S</t>
  </si>
  <si>
    <t>DCB_7_beta_a_P/N</t>
  </si>
  <si>
    <t>DCB_7_beta_a_P/N_S</t>
  </si>
  <si>
    <t>DCB_8_beta_a_P/N</t>
  </si>
  <si>
    <t>DCB_8_beta_a_P/N_S</t>
  </si>
  <si>
    <t>DCB_10_11_beta_a_25_P/N</t>
  </si>
  <si>
    <t>DCB_11_beta_a_P/N</t>
  </si>
  <si>
    <t>DCB_0_beta_a_P/N</t>
  </si>
  <si>
    <t>DCB_1_beta_a_P/N_S</t>
  </si>
  <si>
    <t>DCB_1_beta_a_P/N</t>
  </si>
  <si>
    <t>DCB_4_beta_a_P/N</t>
  </si>
  <si>
    <t>DCB_4_beta_a_P/N_S</t>
  </si>
  <si>
    <t>DCB_0_beta_a_P/N_S</t>
  </si>
  <si>
    <t>DCB_6_beta_a_P/N_S</t>
  </si>
  <si>
    <t>DCB_6_beta_a_P/N</t>
  </si>
  <si>
    <t>DCB_9_beta_a_P/N</t>
  </si>
  <si>
    <t>DCB_10_beta_a_P/N_S</t>
  </si>
  <si>
    <t>DCB_10_beta_a_P/N</t>
  </si>
  <si>
    <t>DCB_11_beta_a_P/N_S</t>
  </si>
  <si>
    <t>DCB_0_1_beta_a_25_P/N</t>
  </si>
  <si>
    <t>DCB_5_beta_a_P/N_S</t>
  </si>
  <si>
    <t>DCB_4_5_beta_a_25_P/N</t>
  </si>
  <si>
    <t>DCB_5_beta_a_P/N</t>
  </si>
  <si>
    <t>DCB_7_gamma_a_P/N</t>
  </si>
  <si>
    <t>DCB_7_gamma_a_P/N_S</t>
  </si>
  <si>
    <t>DCB_8_gamma_a_P/N</t>
  </si>
  <si>
    <t>DCB_8_gamma_a_P/N_S</t>
  </si>
  <si>
    <t>DCB_0_gamma_a_P/N</t>
  </si>
  <si>
    <t>DCB_1_gamma_a_P/N_S</t>
  </si>
  <si>
    <t>DCB_1_gamma_a_P/N</t>
  </si>
  <si>
    <t>DCB_4_gamma_a_P/N</t>
  </si>
  <si>
    <t>DCB_4_gamma_a_P/N_S</t>
  </si>
  <si>
    <t>DCB_0_gamma_a_P/N_S</t>
  </si>
  <si>
    <t>DCB_6_gamma_a_P/N_S</t>
  </si>
  <si>
    <t>DCB_6_gamma_a_P/N</t>
  </si>
  <si>
    <t>DCB_9_gamma_a_P/N</t>
  </si>
  <si>
    <t>DCB_0_1_gamma_a_25_P/N</t>
  </si>
  <si>
    <t>DCB_5_gamma_a_P/N_S</t>
  </si>
  <si>
    <t>DCB_4_5_gamma_a_25_P/N</t>
  </si>
  <si>
    <t>DCB_5_gamma_a_P/N</t>
  </si>
  <si>
    <t>Depopulated PPP Lines</t>
  </si>
  <si>
    <t>61 - J12 - 6/5</t>
  </si>
  <si>
    <t>61 - J12 - 8/7</t>
  </si>
  <si>
    <t>61 - J13 - 6/5</t>
  </si>
  <si>
    <t>61 - J13 - 8/7</t>
  </si>
  <si>
    <t>Depopulated PPP pins</t>
  </si>
  <si>
    <t>See note on DCB-IP-True worksheet</t>
  </si>
  <si>
    <t>37 - J13 - 2/1</t>
  </si>
  <si>
    <t>38 - J13 - 2/1</t>
  </si>
  <si>
    <t>43 - J12 - 6/5</t>
  </si>
  <si>
    <t>43 - J12 - 8/7</t>
  </si>
  <si>
    <t>43 - J13 - 6/5</t>
  </si>
  <si>
    <t>43 - J13 - 8/7</t>
  </si>
  <si>
    <t>44 - J12 - 6/5</t>
  </si>
  <si>
    <t>44 - J12 - 8/7</t>
  </si>
  <si>
    <t>44 - J13 - 6/5</t>
  </si>
  <si>
    <t>44 - J13 - 8/7</t>
  </si>
  <si>
    <t>45 - J12 - 6/5</t>
  </si>
  <si>
    <t>45 - J12 - 8/7</t>
  </si>
  <si>
    <t>45 - J13 - 2/1</t>
  </si>
  <si>
    <t>45 - J13 - 4/3</t>
  </si>
  <si>
    <t>45 - J13 - 6/5</t>
  </si>
  <si>
    <t>46 - J12 - 4/3</t>
  </si>
  <si>
    <t>46 - J13 - 4/3</t>
  </si>
  <si>
    <t>46 - J13 - 6/5</t>
  </si>
  <si>
    <t>47 - J13 - 2/1</t>
  </si>
  <si>
    <t>48 - J13 - 2/1</t>
  </si>
  <si>
    <t>53 - J12 - 6/5</t>
  </si>
  <si>
    <t>53 - J12 - 8/7</t>
  </si>
  <si>
    <t>53 - J13 - 8/7</t>
  </si>
  <si>
    <t>53 - J13 - 6/5</t>
  </si>
  <si>
    <t>54 - J12 - 6/5</t>
  </si>
  <si>
    <t>54 - J12 - 8/7</t>
  </si>
  <si>
    <t>54 - J13 - 8/7</t>
  </si>
  <si>
    <t>54 - J13 - 6/5</t>
  </si>
  <si>
    <t>55 - J12 - 6/5</t>
  </si>
  <si>
    <t>55 - J12 - 8/7</t>
  </si>
  <si>
    <t>55 - J13 - 2/1</t>
  </si>
  <si>
    <t>55 - J13 - 4/3</t>
  </si>
  <si>
    <t>55 - J13 - 6/5</t>
  </si>
  <si>
    <t>56 - J13 - 4/3</t>
  </si>
  <si>
    <t>56 - J13 - 6/5</t>
  </si>
  <si>
    <t>56 - J12 - 4/3</t>
  </si>
  <si>
    <t>PEPI Volumes:</t>
  </si>
  <si>
    <t>Standby Line to be spliced to nominal line</t>
  </si>
  <si>
    <r>
      <t>2.5V:</t>
    </r>
    <r>
      <rPr>
        <sz val="11"/>
        <color theme="1"/>
        <rFont val="Calibri"/>
        <family val="2"/>
        <scheme val="minor"/>
      </rPr>
      <t xml:space="preserve"> 65 - J12 - 2/1</t>
    </r>
  </si>
  <si>
    <r>
      <t>2.5V:</t>
    </r>
    <r>
      <rPr>
        <sz val="11"/>
        <color theme="1"/>
        <rFont val="Calibri"/>
        <family val="2"/>
        <scheme val="minor"/>
      </rPr>
      <t xml:space="preserve"> 65 - J12 - 8/7</t>
    </r>
  </si>
  <si>
    <r>
      <t xml:space="preserve">2.5V: </t>
    </r>
    <r>
      <rPr>
        <sz val="11"/>
        <color theme="1"/>
        <rFont val="Calibri"/>
        <family val="2"/>
        <scheme val="minor"/>
      </rPr>
      <t>66 - J12 - 2/1</t>
    </r>
  </si>
  <si>
    <r>
      <t xml:space="preserve">2.5V: </t>
    </r>
    <r>
      <rPr>
        <sz val="11"/>
        <color theme="1"/>
        <rFont val="Calibri"/>
        <family val="2"/>
        <scheme val="minor"/>
      </rPr>
      <t>66 - J12 - 4/3</t>
    </r>
  </si>
  <si>
    <r>
      <t xml:space="preserve">2.5V: </t>
    </r>
    <r>
      <rPr>
        <sz val="11"/>
        <color theme="1"/>
        <rFont val="Calibri"/>
        <family val="2"/>
        <scheme val="minor"/>
      </rPr>
      <t>66 - J12 - 8/7</t>
    </r>
  </si>
  <si>
    <r>
      <t xml:space="preserve">2.5V: </t>
    </r>
    <r>
      <rPr>
        <sz val="11"/>
        <color theme="1"/>
        <rFont val="Calibri"/>
        <family val="2"/>
        <scheme val="minor"/>
      </rPr>
      <t>67 - J12 - 2/1</t>
    </r>
  </si>
  <si>
    <r>
      <t xml:space="preserve">2.5V: </t>
    </r>
    <r>
      <rPr>
        <sz val="11"/>
        <color theme="1"/>
        <rFont val="Calibri"/>
        <family val="2"/>
        <scheme val="minor"/>
      </rPr>
      <t>67 - J12 - 4/3</t>
    </r>
  </si>
  <si>
    <r>
      <t xml:space="preserve">2.5V: </t>
    </r>
    <r>
      <rPr>
        <sz val="11"/>
        <color theme="1"/>
        <rFont val="Calibri"/>
        <family val="2"/>
        <scheme val="minor"/>
      </rPr>
      <t>67 - J12 - 6/5</t>
    </r>
  </si>
  <si>
    <r>
      <t xml:space="preserve">2.5V: </t>
    </r>
    <r>
      <rPr>
        <sz val="11"/>
        <color theme="1"/>
        <rFont val="Calibri"/>
        <family val="2"/>
        <scheme val="minor"/>
      </rPr>
      <t>67 - J12 - 8/7</t>
    </r>
  </si>
  <si>
    <t>Mismatch between magnet, ip layers in Phoebe's schematic. (output channels are swapped between DCBs 3 and 11 in the schematic). Phoebe has confirmed this is an error, and assures that the output for DCBs 3 and 11 should match that from the other detector regions. This table is made with that update.</t>
  </si>
  <si>
    <r>
      <t>2.5V:</t>
    </r>
    <r>
      <rPr>
        <sz val="11"/>
        <color theme="1"/>
        <rFont val="Calibri"/>
        <family val="2"/>
        <scheme val="minor"/>
      </rPr>
      <t xml:space="preserve"> 34 - J12 - 8/7</t>
    </r>
  </si>
  <si>
    <r>
      <t>2.5V:</t>
    </r>
    <r>
      <rPr>
        <sz val="11"/>
        <color theme="1"/>
        <rFont val="Calibri"/>
        <family val="2"/>
        <scheme val="minor"/>
      </rPr>
      <t xml:space="preserve"> 34 - J13 - 2/1</t>
    </r>
  </si>
  <si>
    <r>
      <t>2.5V:</t>
    </r>
    <r>
      <rPr>
        <sz val="11"/>
        <color theme="1"/>
        <rFont val="Calibri"/>
        <family val="2"/>
        <scheme val="minor"/>
      </rPr>
      <t xml:space="preserve"> 35 - J12 - 2/1</t>
    </r>
  </si>
  <si>
    <r>
      <t xml:space="preserve">2.5V: </t>
    </r>
    <r>
      <rPr>
        <sz val="11"/>
        <color theme="1"/>
        <rFont val="Calibri"/>
        <family val="2"/>
        <scheme val="minor"/>
      </rPr>
      <t>35 - J12 - 3/4</t>
    </r>
  </si>
  <si>
    <r>
      <t>2.5V:</t>
    </r>
    <r>
      <rPr>
        <sz val="11"/>
        <color theme="1"/>
        <rFont val="Calibri"/>
        <family val="2"/>
        <scheme val="minor"/>
      </rPr>
      <t xml:space="preserve"> 35 - J12 - 8/7</t>
    </r>
  </si>
  <si>
    <r>
      <t xml:space="preserve">2.5V: </t>
    </r>
    <r>
      <rPr>
        <sz val="11"/>
        <color theme="1"/>
        <rFont val="Calibri"/>
        <family val="2"/>
        <scheme val="minor"/>
      </rPr>
      <t>36 - J12 - 2/1</t>
    </r>
  </si>
  <si>
    <r>
      <t>2.5V:</t>
    </r>
    <r>
      <rPr>
        <sz val="11"/>
        <color theme="1"/>
        <rFont val="Calibri"/>
        <family val="2"/>
        <scheme val="minor"/>
      </rPr>
      <t xml:space="preserve"> 36 - J12 - 4/3</t>
    </r>
  </si>
  <si>
    <r>
      <t xml:space="preserve">2.5V: </t>
    </r>
    <r>
      <rPr>
        <sz val="11"/>
        <color theme="1"/>
        <rFont val="Calibri"/>
        <family val="2"/>
        <scheme val="minor"/>
      </rPr>
      <t>36 - J12 - 8/7</t>
    </r>
  </si>
  <si>
    <t>Depopulated LVR Lines</t>
  </si>
  <si>
    <t>P22 - 6/14</t>
  </si>
  <si>
    <t>P22 - 7/15</t>
  </si>
  <si>
    <t>P22 - 8/16</t>
  </si>
  <si>
    <t>P7 - 7/15</t>
  </si>
  <si>
    <t>P7 - 8/16</t>
  </si>
  <si>
    <t>P8 - 7/15</t>
  </si>
  <si>
    <t>P8 - 8/16</t>
  </si>
  <si>
    <t>P9 - 7/15</t>
  </si>
  <si>
    <t>P9 - 8/16</t>
  </si>
  <si>
    <t>P28 - 5/13</t>
  </si>
  <si>
    <t>P28 - 6/14</t>
  </si>
  <si>
    <t>P28 - 7/15</t>
  </si>
  <si>
    <t>P28 - 8/16</t>
  </si>
  <si>
    <t>P13 - 7/15</t>
  </si>
  <si>
    <t>P13 - 8/16</t>
  </si>
  <si>
    <t>P14 - 7/15</t>
  </si>
  <si>
    <t>P14 - 8/16</t>
  </si>
  <si>
    <t>P15 - 7/15</t>
  </si>
  <si>
    <t>P15 - 8/16</t>
  </si>
  <si>
    <t>P34 - 5/13</t>
  </si>
  <si>
    <t>P34 - 6/14</t>
  </si>
  <si>
    <t>P34 - 7/15</t>
  </si>
  <si>
    <t>P34 - 8/16</t>
  </si>
  <si>
    <t>Green lines show repeated PPP locations, indicate that the two lines should be spliced on the LVR Side</t>
  </si>
  <si>
    <t>P19 - 4/12</t>
  </si>
  <si>
    <t>P19 - 6/14</t>
  </si>
  <si>
    <t>P19 - 7/15</t>
  </si>
  <si>
    <t>P19 - 8/16</t>
  </si>
  <si>
    <t>P11 - 7/15</t>
  </si>
  <si>
    <t>P11 - 8/16</t>
  </si>
  <si>
    <t>P12 - 7/15</t>
  </si>
  <si>
    <t>P12 - 8/16</t>
  </si>
  <si>
    <t>P10 - 7/15</t>
  </si>
  <si>
    <t>P10 - 8/16</t>
  </si>
  <si>
    <t>P17 - 7/15</t>
  </si>
  <si>
    <t>P17 - 8/16</t>
  </si>
  <si>
    <t>P16 - 7/15</t>
  </si>
  <si>
    <t>P16 - 8/16</t>
  </si>
  <si>
    <t>P18 - 7/15</t>
  </si>
  <si>
    <t>P18 - 8/16</t>
  </si>
  <si>
    <t>P25 - 4/12</t>
  </si>
  <si>
    <t>P25 - 5/13</t>
  </si>
  <si>
    <t>P25 - 6/14</t>
  </si>
  <si>
    <t>P25 - 7/15</t>
  </si>
  <si>
    <t>P25 - 8/16</t>
  </si>
  <si>
    <t>P31 - 4/12</t>
  </si>
  <si>
    <t>P31 - 5/13</t>
  </si>
  <si>
    <t>P31 - 6/14</t>
  </si>
  <si>
    <t>P31 - 7/15</t>
  </si>
  <si>
    <t>P31 - 8/16</t>
  </si>
  <si>
    <t>P16 Fully Depopulated</t>
  </si>
  <si>
    <t>P18 Fully Depopulated</t>
  </si>
  <si>
    <t>P15 Fully Depopulated</t>
  </si>
  <si>
    <t>Depopulated LVR Pins</t>
  </si>
  <si>
    <t>yel</t>
  </si>
  <si>
    <t>red</t>
  </si>
  <si>
    <t>blu</t>
  </si>
  <si>
    <t>exact lengths (m)</t>
  </si>
  <si>
    <t>rounded up lengths (m)</t>
  </si>
  <si>
    <t>A-bot</t>
  </si>
  <si>
    <t>LVR</t>
  </si>
  <si>
    <t>section</t>
  </si>
  <si>
    <t>PPP</t>
  </si>
  <si>
    <t>C-top</t>
  </si>
  <si>
    <t>A-top</t>
  </si>
  <si>
    <t>C-bot</t>
  </si>
  <si>
    <t>quad</t>
  </si>
  <si>
    <t>L</t>
  </si>
  <si>
    <t>2c</t>
  </si>
  <si>
    <t>2b</t>
  </si>
  <si>
    <t>2a</t>
  </si>
  <si>
    <t>1b</t>
  </si>
  <si>
    <t>1a</t>
  </si>
  <si>
    <t>3a</t>
  </si>
  <si>
    <t>3c</t>
  </si>
  <si>
    <t>3d</t>
  </si>
  <si>
    <t>grn</t>
  </si>
  <si>
    <t>4b</t>
  </si>
  <si>
    <t>3b</t>
  </si>
  <si>
    <t>4a</t>
  </si>
  <si>
    <t>Section</t>
  </si>
  <si>
    <r>
      <t>INDEX(INDEX($H$3:$K$77,,MATCH(</t>
    </r>
    <r>
      <rPr>
        <b/>
        <sz val="11"/>
        <color theme="0" tint="-0.249977111117893"/>
        <rFont val="Calibri"/>
        <family val="2"/>
        <scheme val="minor"/>
      </rPr>
      <t>quad</t>
    </r>
    <r>
      <rPr>
        <sz val="11"/>
        <color theme="0" tint="-0.249977111117893"/>
        <rFont val="Calibri"/>
        <family val="2"/>
        <scheme val="minor"/>
      </rPr>
      <t>,$H$2:$K$2,0)),MATCH(1,COUNTIFS(</t>
    </r>
    <r>
      <rPr>
        <b/>
        <sz val="11"/>
        <color theme="0" tint="-0.249977111117893"/>
        <rFont val="Calibri"/>
        <family val="2"/>
        <scheme val="minor"/>
      </rPr>
      <t>LVR</t>
    </r>
    <r>
      <rPr>
        <sz val="11"/>
        <color theme="0" tint="-0.249977111117893"/>
        <rFont val="Calibri"/>
        <family val="2"/>
        <scheme val="minor"/>
      </rPr>
      <t>,$A$3:$A$77,</t>
    </r>
    <r>
      <rPr>
        <b/>
        <sz val="11"/>
        <color theme="0" tint="-0.249977111117893"/>
        <rFont val="Calibri"/>
        <family val="2"/>
        <scheme val="minor"/>
      </rPr>
      <t>color</t>
    </r>
    <r>
      <rPr>
        <sz val="11"/>
        <color theme="0" tint="-0.249977111117893"/>
        <rFont val="Calibri"/>
        <family val="2"/>
        <scheme val="minor"/>
      </rPr>
      <t>,$C$3:$C$77),0))</t>
    </r>
  </si>
  <si>
    <t>DCB - IP - Mirror</t>
  </si>
  <si>
    <t>L (m)</t>
  </si>
  <si>
    <t>#</t>
  </si>
  <si>
    <t>L(m)</t>
  </si>
  <si>
    <t>color code</t>
  </si>
  <si>
    <r>
      <rPr>
        <b/>
        <sz val="9"/>
        <color theme="1"/>
        <rFont val="Calibri"/>
        <family val="2"/>
        <scheme val="minor"/>
      </rPr>
      <t>LVR</t>
    </r>
    <r>
      <rPr>
        <sz val="9"/>
        <color theme="1"/>
        <rFont val="Calibri"/>
        <family val="2"/>
        <scheme val="minor"/>
      </rPr>
      <t>s per connecor</t>
    </r>
  </si>
  <si>
    <t>PPP quadrant</t>
  </si>
  <si>
    <t>|6.8|</t>
  </si>
  <si>
    <t>Total LVRs</t>
  </si>
  <si>
    <t>INDEX(INDEX($H$3:$K$80,,MATCH(quad,$H$2:$K$2,0)),MATCH(1,COUNTIFS(LVR,$A$3:$A$80,color,$C$3:$C$80),0))</t>
  </si>
  <si>
    <t>!!!</t>
  </si>
  <si>
    <t>2e</t>
  </si>
  <si>
    <t>a-bot</t>
  </si>
  <si>
    <t>c-top</t>
  </si>
  <si>
    <t>|6.4|</t>
  </si>
  <si>
    <t>Summary of lengths</t>
  </si>
  <si>
    <t>a-top</t>
  </si>
  <si>
    <t>c-bot</t>
  </si>
  <si>
    <t>Summary of lengths HMT</t>
  </si>
  <si>
    <t>Summary of lengths HMT Straight</t>
  </si>
  <si>
    <t>Summary of lengths HMM Stereo</t>
  </si>
  <si>
    <t>|8.4|</t>
  </si>
  <si>
    <t>|7.6|</t>
  </si>
  <si>
    <t>Summary of lengths HMM Straight</t>
  </si>
  <si>
    <t>Summary of lengths HIT Stereo</t>
  </si>
  <si>
    <t>Summary of lengths HIT Straight</t>
  </si>
  <si>
    <t>Summary of length HIM Stereo</t>
  </si>
  <si>
    <t>Summary of lengths HIM Straight</t>
  </si>
  <si>
    <t>Summary of lengths DMT</t>
  </si>
  <si>
    <t>|7.2|</t>
  </si>
  <si>
    <t xml:space="preserve"> HIM Stereo</t>
  </si>
  <si>
    <t xml:space="preserve"> HMT Stereo</t>
  </si>
  <si>
    <t xml:space="preserve"> HMT Straight</t>
  </si>
  <si>
    <t xml:space="preserve"> HMM Stereo</t>
  </si>
  <si>
    <t xml:space="preserve"> HMM Straight</t>
  </si>
  <si>
    <t xml:space="preserve"> HIT Stereo</t>
  </si>
  <si>
    <t xml:space="preserve"> HIT Straight</t>
  </si>
  <si>
    <t xml:space="preserve"> HIM Straight</t>
  </si>
  <si>
    <t>DMT</t>
  </si>
  <si>
    <t>DMM</t>
  </si>
  <si>
    <t>DIT</t>
  </si>
  <si>
    <t>DIM</t>
  </si>
  <si>
    <t xml:space="preserve">&lt;&lt;&lt; specia l  LVR 49 (comes  from "Yellow" sector, goes to "green section" 4b, length taken from 4a) </t>
  </si>
  <si>
    <t>&lt;&lt;&lt; manually assigned 8 m in A-top and C-bot for HIT (Stereo)</t>
  </si>
  <si>
    <t>PPP label</t>
  </si>
  <si>
    <t>2nd line</t>
  </si>
  <si>
    <t>LVR label</t>
  </si>
  <si>
    <t>LVR Label</t>
  </si>
  <si>
    <t>2nd line label</t>
  </si>
  <si>
    <t>SBC section</t>
  </si>
  <si>
    <t>&lt;&lt;&lt;&lt;</t>
  </si>
  <si>
    <t>&lt;&lt;&lt;&lt;&lt;</t>
  </si>
  <si>
    <t>&lt;&lt;&lt;&lt;&lt;&lt;&lt;</t>
  </si>
  <si>
    <t>&lt;&lt;&lt;&lt;&lt;&lt;</t>
  </si>
  <si>
    <t>C-TOP</t>
  </si>
  <si>
    <t>Total</t>
  </si>
  <si>
    <t>C-BOT</t>
  </si>
  <si>
    <t>A-TOP</t>
  </si>
  <si>
    <t>A-BOT</t>
  </si>
  <si>
    <t>SBC-MAG</t>
  </si>
  <si>
    <t>SBC-IP</t>
  </si>
  <si>
    <t>(HMT) Stereo Staves - Mag - True Special bundles</t>
  </si>
  <si>
    <t>(HIT) Stereo Staves - IP - True (Special Bundles)</t>
  </si>
  <si>
    <t>(HMM) Stereo Staves - Mag - Mirror Special Bundles</t>
  </si>
  <si>
    <t>HMT_Stereo</t>
  </si>
  <si>
    <t>HMT_Straight</t>
  </si>
  <si>
    <t>HMM_Stereo</t>
  </si>
  <si>
    <t>HMM_Straight</t>
  </si>
  <si>
    <t>HIT_Stereo</t>
  </si>
  <si>
    <t>HIT_Straight</t>
  </si>
  <si>
    <t>HIM_Stereo</t>
  </si>
  <si>
    <t>54</t>
  </si>
  <si>
    <t>53</t>
  </si>
  <si>
    <t>49</t>
  </si>
  <si>
    <t>51</t>
  </si>
  <si>
    <t/>
  </si>
  <si>
    <t>47</t>
  </si>
  <si>
    <t>55</t>
  </si>
  <si>
    <t>52</t>
  </si>
  <si>
    <t>50</t>
  </si>
  <si>
    <t>56</t>
  </si>
  <si>
    <t>48</t>
  </si>
  <si>
    <t>HIM_Straight</t>
  </si>
  <si>
    <t>44</t>
  </si>
  <si>
    <t>43</t>
  </si>
  <si>
    <t>39</t>
  </si>
  <si>
    <t>41</t>
  </si>
  <si>
    <t>37</t>
  </si>
  <si>
    <t>45</t>
  </si>
  <si>
    <t>42</t>
  </si>
  <si>
    <t>40</t>
  </si>
  <si>
    <t>46</t>
  </si>
  <si>
    <t>38</t>
  </si>
  <si>
    <t>34 - J13 - 8/7</t>
  </si>
  <si>
    <t>34 - J12 - 6/5</t>
  </si>
  <si>
    <t>34 - J12 - 4/3</t>
  </si>
  <si>
    <t>34 - J13 - 6/5</t>
  </si>
  <si>
    <t>34 - J13 - 4/3</t>
  </si>
  <si>
    <t>35 - J13 - 8/7</t>
  </si>
  <si>
    <t>35 - J12 - 6/5</t>
  </si>
  <si>
    <t>35 - J13 - 6/5</t>
  </si>
  <si>
    <t>35 - J13 - 2/1</t>
  </si>
  <si>
    <t>35 - J13 - 4/3</t>
  </si>
  <si>
    <t>36 - J13 - 8/7</t>
  </si>
  <si>
    <t>36 - J12 - 6/5</t>
  </si>
  <si>
    <t>36 - J13 - 6/5</t>
  </si>
  <si>
    <t>36 - J13 - 2/1</t>
  </si>
  <si>
    <t>36 - J13 - 4/3</t>
  </si>
  <si>
    <t>34 - J13 - 2/1</t>
  </si>
  <si>
    <t>65 - J13 - 8/7</t>
  </si>
  <si>
    <t>65 - J12 - 6/5</t>
  </si>
  <si>
    <t>65 - J12 - 4/3</t>
  </si>
  <si>
    <t>65 - J13 - 6/5</t>
  </si>
  <si>
    <t>65 - J13 - 2/1</t>
  </si>
  <si>
    <t>65 - J13 - 4/3</t>
  </si>
  <si>
    <t>66 - J13 - 8/7</t>
  </si>
  <si>
    <t>66 - J12 - 6/5</t>
  </si>
  <si>
    <t>66 - J13 - 6/5</t>
  </si>
  <si>
    <t>66 - J13 - 2/1</t>
  </si>
  <si>
    <t>66 - J13 - 4/3</t>
  </si>
  <si>
    <t>67 - J13 - 8/7</t>
  </si>
  <si>
    <t>67 - J13 - 6/5</t>
  </si>
  <si>
    <t>67 - J13 - 2/1</t>
  </si>
  <si>
    <t>67 - J13 - 4/3</t>
  </si>
  <si>
    <t>1.2 V Stand-by</t>
  </si>
  <si>
    <t>In LV maps</t>
  </si>
  <si>
    <t>In Scott's tables it was J12</t>
  </si>
  <si>
    <r>
      <t xml:space="preserve">34 - </t>
    </r>
    <r>
      <rPr>
        <b/>
        <sz val="11"/>
        <color rgb="FFFF0000"/>
        <rFont val="Calibri"/>
        <family val="2"/>
        <scheme val="minor"/>
      </rPr>
      <t>J13</t>
    </r>
    <r>
      <rPr>
        <b/>
        <sz val="11"/>
        <color theme="1"/>
        <rFont val="Calibri"/>
        <family val="2"/>
        <scheme val="minor"/>
      </rPr>
      <t xml:space="preserve"> - 2/1</t>
    </r>
  </si>
  <si>
    <r>
      <t xml:space="preserve">34 - </t>
    </r>
    <r>
      <rPr>
        <sz val="11"/>
        <color rgb="FFFF0000"/>
        <rFont val="Calibri"/>
        <family val="2"/>
        <scheme val="minor"/>
      </rPr>
      <t>J13</t>
    </r>
    <r>
      <rPr>
        <sz val="11"/>
        <color theme="1"/>
        <rFont val="Calibri"/>
        <family val="2"/>
        <scheme val="minor"/>
      </rPr>
      <t xml:space="preserve"> - 2/1</t>
    </r>
  </si>
  <si>
    <t>In Scott's DMT it was J12</t>
  </si>
  <si>
    <t>In Scott's DMT table, it was J12</t>
  </si>
  <si>
    <t>Sanity check</t>
  </si>
  <si>
    <t>Total Samtec labels</t>
  </si>
  <si>
    <t>After splicing</t>
  </si>
  <si>
    <t>Balance (must be 0)</t>
  </si>
  <si>
    <t>Samtec pair label</t>
  </si>
  <si>
    <t>For Federico</t>
  </si>
  <si>
    <t>Must be spliced together (see LV map EDMS 2258397 v.2)</t>
  </si>
  <si>
    <t>Change Log to Reflect UT_LV_DIAGRAMS_v4 Feb. 15, 2022</t>
  </si>
  <si>
    <t>Change No.</t>
  </si>
  <si>
    <t>Affected Item</t>
  </si>
  <si>
    <t>Region</t>
  </si>
  <si>
    <t>Change</t>
  </si>
  <si>
    <t>Fixed in this Doc?</t>
  </si>
  <si>
    <t>LVR 24</t>
  </si>
  <si>
    <t>Stereo Staves, Mag Layers</t>
  </si>
  <si>
    <t>Beta S0M should route to J12 pins 1 and 2 (previous version had J12 pins 3 and 4)</t>
  </si>
  <si>
    <t>YES</t>
  </si>
  <si>
    <t>Gamma S0M should route to J13 pins 1 and 2 (previous version had J12 pins 3 and 4)</t>
  </si>
  <si>
    <t>LVR 26</t>
  </si>
  <si>
    <t>Alpha DCB 1.5V Rail</t>
  </si>
  <si>
    <t>LVR 58</t>
  </si>
  <si>
    <t>LVR 41/42</t>
  </si>
  <si>
    <t>Sense LVR 41 and LVR 42</t>
  </si>
  <si>
    <t>Fix repeated LVR 41 in sense region (this doc. Unaffected)</t>
  </si>
  <si>
    <t>N/A</t>
  </si>
  <si>
    <t>LVR 44</t>
  </si>
  <si>
    <t>Sense LVR 44</t>
  </si>
  <si>
    <t>LVR 44 duplicated in sense region, extra should be LVR 45 (this doc. Unaffected)</t>
  </si>
  <si>
    <t>Straight Staves, IP Layers</t>
  </si>
  <si>
    <t>X0S and X0M were routed to the wrong LVR output. This has been fixed: X0S should go to J12, and X0M to J13.</t>
  </si>
  <si>
    <t>LVR 34</t>
  </si>
  <si>
    <t>Mag DCBs True</t>
  </si>
  <si>
    <t>Fixed DCB 0_1, 2.5V Line. Typo showed the src/return lines routed to J12 pins 1 and 2, should go to J13 1 and 2.</t>
  </si>
  <si>
    <t>Already Correct in Prev. Doc?</t>
  </si>
  <si>
    <t>LVRs 28-33</t>
  </si>
  <si>
    <t>Mag DCBs</t>
  </si>
  <si>
    <t>From Change 2, fix DCB 3 and DCB 11 to match IP/Mag symmetry (already done when this doc. was created)</t>
  </si>
  <si>
    <t>Fixed mismatch in sense/power assignment for DCB 3 and DCB 11 (already done when this doc. was created)</t>
  </si>
  <si>
    <t>NO</t>
  </si>
  <si>
    <t>Use nonsequential numbering for LVRs; needed to be changed for sense maps, but unaltered for power maps, so this doc unaffected</t>
  </si>
  <si>
    <t>Comments</t>
  </si>
  <si>
    <t>Fixed for Samtec labels as well</t>
  </si>
  <si>
    <t>No need to fix for Samtec labels</t>
  </si>
  <si>
    <t>Stereo Staves - Mag - True (HMT Stereo)</t>
  </si>
  <si>
    <t>2nd Line Label</t>
  </si>
  <si>
    <t>PPP Label</t>
  </si>
  <si>
    <r>
      <rPr>
        <b/>
        <i/>
        <sz val="11"/>
        <color theme="1"/>
        <rFont val="Calibri"/>
        <family val="2"/>
        <scheme val="minor"/>
      </rPr>
      <t>Incorrect</t>
    </r>
    <r>
      <rPr>
        <b/>
        <sz val="11"/>
        <color theme="1"/>
        <rFont val="Calibri"/>
        <family val="2"/>
        <scheme val="minor"/>
      </rPr>
      <t xml:space="preserve"> LVR Label</t>
    </r>
  </si>
  <si>
    <r>
      <rPr>
        <b/>
        <i/>
        <sz val="11"/>
        <color theme="1"/>
        <rFont val="Calibri"/>
        <family val="2"/>
        <scheme val="minor"/>
      </rPr>
      <t>Correct</t>
    </r>
    <r>
      <rPr>
        <b/>
        <sz val="11"/>
        <color theme="1"/>
        <rFont val="Calibri"/>
        <family val="2"/>
        <scheme val="minor"/>
      </rPr>
      <t xml:space="preserve"> LVR Label</t>
    </r>
  </si>
  <si>
    <t>PT_b_beta_S0M_P1W</t>
  </si>
  <si>
    <t>24 - J12 - 4/3 1b</t>
  </si>
  <si>
    <t>24 - J12 - 2/1 1b</t>
  </si>
  <si>
    <t>PT_b_gamma_S0M_P1W</t>
  </si>
  <si>
    <t>24 - J13 - 4/3 1b</t>
  </si>
  <si>
    <t>24 - J13 - 2/1 1b</t>
  </si>
  <si>
    <t>Stereo Staves - Mag - Mirror (HMM Stereo)</t>
  </si>
  <si>
    <t>Straight Staves - IP - True (HIT Straight)</t>
  </si>
  <si>
    <t>PT_a_alpha_X0M_P1W</t>
  </si>
  <si>
    <t>44 - J12 - 4/3 4b</t>
  </si>
  <si>
    <t>44 - J13 - 4/3 4b</t>
  </si>
  <si>
    <t>44 - J12 - 8/7 4b</t>
  </si>
  <si>
    <t>44 - J13 - 8/7 4b</t>
  </si>
  <si>
    <t>PT_a_alpha_X0S_P1W</t>
  </si>
  <si>
    <t>PT_a_alpha_X0M_P1E</t>
  </si>
  <si>
    <t>44 - J12 - 2/1 4b</t>
  </si>
  <si>
    <t>44 - J13 - 2/1 4b</t>
  </si>
  <si>
    <t>44 - J12 - 6/5 4b</t>
  </si>
  <si>
    <t>44 - J13 - 6/5 4b</t>
  </si>
  <si>
    <t>PT_a_alpha_X0S_P1E</t>
  </si>
  <si>
    <t>Straight Staves - IP - Mirror (HIM Straight)</t>
  </si>
  <si>
    <t>DCB - Mag - True (DMT)</t>
  </si>
  <si>
    <t>DCB_0_1_alpha_b_25</t>
  </si>
  <si>
    <t xml:space="preserve"> 34 - J12 - 2/1   1a</t>
  </si>
  <si>
    <t xml:space="preserve"> 34 - J13 - 2/1   1a</t>
  </si>
  <si>
    <t>DCB - Mag - Mirror (DMM)</t>
  </si>
  <si>
    <t>This sheet is to be used to fix the LVR labels for lines which were found to be mapped incorrectly or had a typo (PPP labels do not change)</t>
  </si>
  <si>
    <t>Stereo Staves - IP - True (HIT Stereo)</t>
  </si>
  <si>
    <t>PT_a_alpha_S0S_P4</t>
  </si>
  <si>
    <t>47 - J13 - 4/3   3c</t>
  </si>
  <si>
    <t>Missing Cable</t>
  </si>
  <si>
    <t>There is also one cable included here which was missed when copying over the info to the sheets the shifters used for cable assembly</t>
  </si>
  <si>
    <t>JP5_JPU0_P2E_LV_Source/Return</t>
  </si>
  <si>
    <r>
      <rPr>
        <b/>
        <sz val="11"/>
        <color rgb="FF000000"/>
        <rFont val="Calibri"/>
        <family val="2"/>
        <charset val="1"/>
      </rPr>
      <t>2.5V:</t>
    </r>
    <r>
      <rPr>
        <sz val="11"/>
        <color theme="1"/>
        <rFont val="Calibri"/>
        <family val="2"/>
        <scheme val="minor"/>
      </rPr>
      <t xml:space="preserve"> 34 - J13 - 8/7</t>
    </r>
  </si>
  <si>
    <r>
      <rPr>
        <b/>
        <sz val="11"/>
        <color rgb="FF000000"/>
        <rFont val="Calibri"/>
        <family val="2"/>
        <charset val="1"/>
      </rPr>
      <t xml:space="preserve">2.5V: </t>
    </r>
    <r>
      <rPr>
        <sz val="11"/>
        <color theme="1"/>
        <rFont val="Calibri"/>
        <family val="2"/>
        <scheme val="minor"/>
      </rPr>
      <t>34 - J12 - 6/5</t>
    </r>
  </si>
  <si>
    <r>
      <rPr>
        <b/>
        <sz val="11"/>
        <color rgb="FF000000"/>
        <rFont val="Calibri"/>
        <family val="2"/>
        <charset val="1"/>
      </rPr>
      <t xml:space="preserve">2.5V: </t>
    </r>
    <r>
      <rPr>
        <sz val="11"/>
        <color theme="1"/>
        <rFont val="Calibri"/>
        <family val="2"/>
        <scheme val="minor"/>
      </rPr>
      <t>34 - J12 - 4/3</t>
    </r>
  </si>
  <si>
    <t>DCB_8_9_alpha_b_25_P/N</t>
  </si>
  <si>
    <r>
      <rPr>
        <b/>
        <sz val="11"/>
        <color rgb="FF000000"/>
        <rFont val="Calibri"/>
        <family val="2"/>
        <charset val="1"/>
      </rPr>
      <t>2.5V:</t>
    </r>
    <r>
      <rPr>
        <sz val="11"/>
        <color theme="1"/>
        <rFont val="Calibri"/>
        <family val="2"/>
        <scheme val="minor"/>
      </rPr>
      <t xml:space="preserve"> 34 - J13 - 6/5</t>
    </r>
  </si>
  <si>
    <r>
      <rPr>
        <b/>
        <sz val="11"/>
        <color rgb="FF000000"/>
        <rFont val="Calibri"/>
        <family val="2"/>
        <charset val="1"/>
      </rPr>
      <t>2.5V:</t>
    </r>
    <r>
      <rPr>
        <sz val="11"/>
        <color theme="1"/>
        <rFont val="Calibri"/>
        <family val="2"/>
        <scheme val="minor"/>
      </rPr>
      <t xml:space="preserve"> 34 - </t>
    </r>
    <r>
      <rPr>
        <sz val="11"/>
        <color rgb="FFFF0000"/>
        <rFont val="Calibri"/>
        <family val="2"/>
        <charset val="1"/>
      </rPr>
      <t xml:space="preserve">J13 </t>
    </r>
    <r>
      <rPr>
        <sz val="11"/>
        <color theme="1"/>
        <rFont val="Calibri"/>
        <family val="2"/>
        <scheme val="minor"/>
      </rPr>
      <t>- 2/1</t>
    </r>
  </si>
  <si>
    <t>JD5_JPL1_1V5_Slave_P/N</t>
  </si>
  <si>
    <r>
      <rPr>
        <b/>
        <sz val="11"/>
        <color rgb="FF000000"/>
        <rFont val="Calibri"/>
        <family val="2"/>
        <charset val="1"/>
      </rPr>
      <t xml:space="preserve">2.5V: </t>
    </r>
    <r>
      <rPr>
        <sz val="11"/>
        <color theme="1"/>
        <rFont val="Calibri"/>
        <family val="2"/>
        <scheme val="minor"/>
      </rPr>
      <t>34 - J13 - 4/3</t>
    </r>
  </si>
  <si>
    <r>
      <rPr>
        <b/>
        <sz val="11"/>
        <color rgb="FF000000"/>
        <rFont val="Calibri"/>
        <family val="2"/>
        <charset val="1"/>
      </rPr>
      <t xml:space="preserve">2.5V: </t>
    </r>
    <r>
      <rPr>
        <sz val="11"/>
        <color theme="1"/>
        <rFont val="Calibri"/>
        <family val="2"/>
        <scheme val="minor"/>
      </rPr>
      <t>35 - J13 - 8/7</t>
    </r>
  </si>
  <si>
    <r>
      <rPr>
        <b/>
        <sz val="11"/>
        <color rgb="FF000000"/>
        <rFont val="Calibri"/>
        <family val="2"/>
        <charset val="1"/>
      </rPr>
      <t>2.5V:</t>
    </r>
    <r>
      <rPr>
        <sz val="11"/>
        <color theme="1"/>
        <rFont val="Calibri"/>
        <family val="2"/>
        <scheme val="minor"/>
      </rPr>
      <t xml:space="preserve"> 35 - J12 - 6/5</t>
    </r>
  </si>
  <si>
    <t>DCB_8_9_beta_b_25_P/N</t>
  </si>
  <si>
    <r>
      <rPr>
        <b/>
        <sz val="11"/>
        <color rgb="FF000000"/>
        <rFont val="Calibri"/>
        <family val="2"/>
        <charset val="1"/>
      </rPr>
      <t xml:space="preserve">2.5V: </t>
    </r>
    <r>
      <rPr>
        <sz val="11"/>
        <color theme="1"/>
        <rFont val="Calibri"/>
        <family val="2"/>
        <scheme val="minor"/>
      </rPr>
      <t>35 - J13 - 6/5</t>
    </r>
  </si>
  <si>
    <r>
      <rPr>
        <b/>
        <sz val="11"/>
        <color rgb="FF000000"/>
        <rFont val="Calibri"/>
        <family val="2"/>
        <charset val="1"/>
      </rPr>
      <t xml:space="preserve">2.5V: </t>
    </r>
    <r>
      <rPr>
        <sz val="11"/>
        <color theme="1"/>
        <rFont val="Calibri"/>
        <family val="2"/>
        <scheme val="minor"/>
      </rPr>
      <t>35 - J13 - 2/1</t>
    </r>
  </si>
  <si>
    <r>
      <rPr>
        <b/>
        <sz val="11"/>
        <color rgb="FF000000"/>
        <rFont val="Calibri"/>
        <family val="2"/>
        <charset val="1"/>
      </rPr>
      <t xml:space="preserve">2.5V: </t>
    </r>
    <r>
      <rPr>
        <sz val="11"/>
        <color theme="1"/>
        <rFont val="Calibri"/>
        <family val="2"/>
        <scheme val="minor"/>
      </rPr>
      <t>35 - J13 - 4/3</t>
    </r>
  </si>
  <si>
    <r>
      <rPr>
        <b/>
        <sz val="11"/>
        <color rgb="FF000000"/>
        <rFont val="Calibri"/>
        <family val="2"/>
        <charset val="1"/>
      </rPr>
      <t xml:space="preserve">2.5V: </t>
    </r>
    <r>
      <rPr>
        <sz val="11"/>
        <color theme="1"/>
        <rFont val="Calibri"/>
        <family val="2"/>
        <scheme val="minor"/>
      </rPr>
      <t>36 - J13 - 8/7</t>
    </r>
  </si>
  <si>
    <r>
      <rPr>
        <b/>
        <sz val="11"/>
        <color rgb="FF000000"/>
        <rFont val="Calibri"/>
        <family val="2"/>
        <charset val="1"/>
      </rPr>
      <t xml:space="preserve">2.5V: </t>
    </r>
    <r>
      <rPr>
        <sz val="11"/>
        <color theme="1"/>
        <rFont val="Calibri"/>
        <family val="2"/>
        <scheme val="minor"/>
      </rPr>
      <t>36 - J12 - 6/5</t>
    </r>
  </si>
  <si>
    <t>DCB_8_9_gamma_b_25_P/N</t>
  </si>
  <si>
    <r>
      <rPr>
        <b/>
        <sz val="11"/>
        <color rgb="FF000000"/>
        <rFont val="Calibri"/>
        <family val="2"/>
        <charset val="1"/>
      </rPr>
      <t xml:space="preserve">2.5V: </t>
    </r>
    <r>
      <rPr>
        <sz val="11"/>
        <color theme="1"/>
        <rFont val="Calibri"/>
        <family val="2"/>
        <scheme val="minor"/>
      </rPr>
      <t>36 - J13 - 6/5</t>
    </r>
  </si>
  <si>
    <r>
      <rPr>
        <b/>
        <sz val="11"/>
        <color rgb="FF000000"/>
        <rFont val="Calibri"/>
        <family val="2"/>
        <charset val="1"/>
      </rPr>
      <t xml:space="preserve">2.5V: </t>
    </r>
    <r>
      <rPr>
        <sz val="11"/>
        <color theme="1"/>
        <rFont val="Calibri"/>
        <family val="2"/>
        <scheme val="minor"/>
      </rPr>
      <t>36 - J13 - 2/1</t>
    </r>
  </si>
  <si>
    <r>
      <rPr>
        <b/>
        <sz val="11"/>
        <color rgb="FF000000"/>
        <rFont val="Calibri"/>
        <family val="2"/>
        <charset val="1"/>
      </rPr>
      <t>2.5V:</t>
    </r>
    <r>
      <rPr>
        <sz val="11"/>
        <color theme="1"/>
        <rFont val="Calibri"/>
        <family val="2"/>
        <scheme val="minor"/>
      </rPr>
      <t xml:space="preserve"> 36 - J13 - 4/3</t>
    </r>
  </si>
  <si>
    <r>
      <rPr>
        <b/>
        <sz val="11"/>
        <color rgb="FF000000"/>
        <rFont val="Calibri"/>
        <family val="2"/>
        <charset val="1"/>
      </rPr>
      <t>2.5V:</t>
    </r>
    <r>
      <rPr>
        <sz val="11"/>
        <color theme="1"/>
        <rFont val="Calibri"/>
        <family val="2"/>
        <scheme val="minor"/>
      </rPr>
      <t xml:space="preserve"> 34 - J12 - 6/5</t>
    </r>
  </si>
  <si>
    <r>
      <rPr>
        <b/>
        <sz val="11"/>
        <color rgb="FF000000"/>
        <rFont val="Calibri"/>
        <family val="2"/>
        <charset val="1"/>
      </rPr>
      <t>2.5V:</t>
    </r>
    <r>
      <rPr>
        <sz val="11"/>
        <color theme="1"/>
        <rFont val="Calibri"/>
        <family val="2"/>
        <scheme val="minor"/>
      </rPr>
      <t xml:space="preserve"> 34 - J12 - 4/3</t>
    </r>
  </si>
  <si>
    <r>
      <rPr>
        <b/>
        <sz val="11"/>
        <color rgb="FF000000"/>
        <rFont val="Calibri"/>
        <family val="2"/>
        <charset val="1"/>
      </rPr>
      <t>2.5V:</t>
    </r>
    <r>
      <rPr>
        <sz val="11"/>
        <color theme="1"/>
        <rFont val="Calibri"/>
        <family val="2"/>
        <scheme val="minor"/>
      </rPr>
      <t xml:space="preserve"> 34 - J13 - 2/1</t>
    </r>
  </si>
  <si>
    <r>
      <rPr>
        <b/>
        <sz val="11"/>
        <color rgb="FF000000"/>
        <rFont val="Calibri"/>
        <family val="2"/>
        <charset val="1"/>
      </rPr>
      <t>2.5V:</t>
    </r>
    <r>
      <rPr>
        <sz val="11"/>
        <color theme="1"/>
        <rFont val="Calibri"/>
        <family val="2"/>
        <scheme val="minor"/>
      </rPr>
      <t xml:space="preserve"> 34 - J13 - 4/3</t>
    </r>
  </si>
  <si>
    <r>
      <rPr>
        <b/>
        <sz val="11"/>
        <color rgb="FF000000"/>
        <rFont val="Calibri"/>
        <family val="2"/>
        <charset val="1"/>
      </rPr>
      <t>2.5V:</t>
    </r>
    <r>
      <rPr>
        <sz val="11"/>
        <color theme="1"/>
        <rFont val="Calibri"/>
        <family val="2"/>
        <scheme val="minor"/>
      </rPr>
      <t xml:space="preserve"> 35 - J13 - 8/7</t>
    </r>
  </si>
  <si>
    <r>
      <rPr>
        <b/>
        <sz val="11"/>
        <color rgb="FF000000"/>
        <rFont val="Calibri"/>
        <family val="2"/>
        <charset val="1"/>
      </rPr>
      <t>2.5V:</t>
    </r>
    <r>
      <rPr>
        <sz val="11"/>
        <color theme="1"/>
        <rFont val="Calibri"/>
        <family val="2"/>
        <scheme val="minor"/>
      </rPr>
      <t xml:space="preserve"> 36 - J13 - 8/7</t>
    </r>
  </si>
  <si>
    <r>
      <rPr>
        <b/>
        <sz val="11"/>
        <color rgb="FF000000"/>
        <rFont val="Calibri"/>
        <family val="2"/>
        <charset val="1"/>
      </rPr>
      <t>2.5V:</t>
    </r>
    <r>
      <rPr>
        <sz val="11"/>
        <color theme="1"/>
        <rFont val="Calibri"/>
        <family val="2"/>
        <scheme val="minor"/>
      </rPr>
      <t xml:space="preserve"> 36 - J12 - 6/5</t>
    </r>
  </si>
  <si>
    <r>
      <rPr>
        <b/>
        <sz val="11"/>
        <color rgb="FF000000"/>
        <rFont val="Calibri"/>
        <family val="2"/>
        <charset val="1"/>
      </rPr>
      <t xml:space="preserve">2.5V: </t>
    </r>
    <r>
      <rPr>
        <sz val="11"/>
        <color theme="1"/>
        <rFont val="Calibri"/>
        <family val="2"/>
        <scheme val="minor"/>
      </rPr>
      <t>36 - J13 - 4/3</t>
    </r>
  </si>
  <si>
    <r>
      <rPr>
        <b/>
        <sz val="11"/>
        <color rgb="FF000000"/>
        <rFont val="Calibri"/>
        <family val="2"/>
        <charset val="1"/>
      </rPr>
      <t xml:space="preserve">2.5V: </t>
    </r>
    <r>
      <rPr>
        <sz val="11"/>
        <color theme="1"/>
        <rFont val="Calibri"/>
        <family val="2"/>
        <scheme val="minor"/>
      </rPr>
      <t>65 - J13 - 8/7</t>
    </r>
  </si>
  <si>
    <r>
      <rPr>
        <b/>
        <sz val="11"/>
        <color rgb="FF000000"/>
        <rFont val="Calibri"/>
        <family val="2"/>
        <charset val="1"/>
      </rPr>
      <t xml:space="preserve">2.5V: </t>
    </r>
    <r>
      <rPr>
        <sz val="11"/>
        <color theme="1"/>
        <rFont val="Calibri"/>
        <family val="2"/>
        <scheme val="minor"/>
      </rPr>
      <t>65 - J12 - 6/5</t>
    </r>
  </si>
  <si>
    <r>
      <rPr>
        <b/>
        <sz val="11"/>
        <color rgb="FF000000"/>
        <rFont val="Calibri"/>
        <family val="2"/>
        <charset val="1"/>
      </rPr>
      <t>2.5V:</t>
    </r>
    <r>
      <rPr>
        <sz val="11"/>
        <color theme="1"/>
        <rFont val="Calibri"/>
        <family val="2"/>
        <scheme val="minor"/>
      </rPr>
      <t xml:space="preserve"> 65 - J12 - 4/3</t>
    </r>
  </si>
  <si>
    <t>DCB_8_9_alpha_a_25_P/N</t>
  </si>
  <si>
    <r>
      <rPr>
        <b/>
        <sz val="11"/>
        <color rgb="FF000000"/>
        <rFont val="Calibri"/>
        <family val="2"/>
        <charset val="1"/>
      </rPr>
      <t xml:space="preserve">2.5V: </t>
    </r>
    <r>
      <rPr>
        <sz val="11"/>
        <color theme="1"/>
        <rFont val="Calibri"/>
        <family val="2"/>
        <scheme val="minor"/>
      </rPr>
      <t>65 - J13 - 6/5</t>
    </r>
  </si>
  <si>
    <r>
      <rPr>
        <b/>
        <sz val="11"/>
        <color rgb="FF000000"/>
        <rFont val="Calibri"/>
        <family val="2"/>
        <charset val="1"/>
      </rPr>
      <t xml:space="preserve">2.5V: </t>
    </r>
    <r>
      <rPr>
        <sz val="11"/>
        <color theme="1"/>
        <rFont val="Calibri"/>
        <family val="2"/>
        <scheme val="minor"/>
      </rPr>
      <t>65 - J13 - 2/1</t>
    </r>
  </si>
  <si>
    <r>
      <rPr>
        <b/>
        <sz val="11"/>
        <color rgb="FF000000"/>
        <rFont val="Calibri"/>
        <family val="2"/>
        <charset val="1"/>
      </rPr>
      <t xml:space="preserve">2.5V: </t>
    </r>
    <r>
      <rPr>
        <sz val="11"/>
        <color theme="1"/>
        <rFont val="Calibri"/>
        <family val="2"/>
        <scheme val="minor"/>
      </rPr>
      <t>65 - J13 - 4/3</t>
    </r>
  </si>
  <si>
    <r>
      <rPr>
        <b/>
        <sz val="11"/>
        <color rgb="FF000000"/>
        <rFont val="Calibri"/>
        <family val="2"/>
        <charset val="1"/>
      </rPr>
      <t xml:space="preserve">2.5V: </t>
    </r>
    <r>
      <rPr>
        <sz val="11"/>
        <color theme="1"/>
        <rFont val="Calibri"/>
        <family val="2"/>
        <scheme val="minor"/>
      </rPr>
      <t>66 - J13 - 8/7</t>
    </r>
  </si>
  <si>
    <r>
      <rPr>
        <b/>
        <sz val="11"/>
        <color rgb="FF000000"/>
        <rFont val="Calibri"/>
        <family val="2"/>
        <charset val="1"/>
      </rPr>
      <t xml:space="preserve">2.5V: </t>
    </r>
    <r>
      <rPr>
        <sz val="11"/>
        <color theme="1"/>
        <rFont val="Calibri"/>
        <family val="2"/>
        <scheme val="minor"/>
      </rPr>
      <t>66 - J12 - 6/5</t>
    </r>
  </si>
  <si>
    <t>DCB_8_9_beta_a_25_P/N</t>
  </si>
  <si>
    <r>
      <rPr>
        <b/>
        <sz val="11"/>
        <color rgb="FF000000"/>
        <rFont val="Calibri"/>
        <family val="2"/>
        <charset val="1"/>
      </rPr>
      <t xml:space="preserve">2.5V: </t>
    </r>
    <r>
      <rPr>
        <sz val="11"/>
        <color theme="1"/>
        <rFont val="Calibri"/>
        <family val="2"/>
        <scheme val="minor"/>
      </rPr>
      <t>66 - J13 - 6/5</t>
    </r>
  </si>
  <si>
    <r>
      <rPr>
        <b/>
        <sz val="11"/>
        <color rgb="FF000000"/>
        <rFont val="Calibri"/>
        <family val="2"/>
        <charset val="1"/>
      </rPr>
      <t xml:space="preserve">2.5V: </t>
    </r>
    <r>
      <rPr>
        <sz val="11"/>
        <color theme="1"/>
        <rFont val="Calibri"/>
        <family val="2"/>
        <scheme val="minor"/>
      </rPr>
      <t>66 - J13 - 2/1</t>
    </r>
  </si>
  <si>
    <r>
      <rPr>
        <b/>
        <sz val="11"/>
        <color rgb="FF000000"/>
        <rFont val="Calibri"/>
        <family val="2"/>
        <charset val="1"/>
      </rPr>
      <t xml:space="preserve">2.5V: </t>
    </r>
    <r>
      <rPr>
        <sz val="11"/>
        <color theme="1"/>
        <rFont val="Calibri"/>
        <family val="2"/>
        <scheme val="minor"/>
      </rPr>
      <t>66 - J13 - 4/3</t>
    </r>
  </si>
  <si>
    <r>
      <rPr>
        <b/>
        <sz val="11"/>
        <color rgb="FF000000"/>
        <rFont val="Calibri"/>
        <family val="2"/>
        <charset val="1"/>
      </rPr>
      <t xml:space="preserve">2.5V: </t>
    </r>
    <r>
      <rPr>
        <sz val="11"/>
        <color theme="1"/>
        <rFont val="Calibri"/>
        <family val="2"/>
        <scheme val="minor"/>
      </rPr>
      <t>67 - J13 - 8/7</t>
    </r>
  </si>
  <si>
    <t>DCB_8_9_gamma_a_25_P/N</t>
  </si>
  <si>
    <r>
      <rPr>
        <b/>
        <sz val="11"/>
        <color rgb="FF000000"/>
        <rFont val="Calibri"/>
        <family val="2"/>
        <charset val="1"/>
      </rPr>
      <t xml:space="preserve">2.5V: </t>
    </r>
    <r>
      <rPr>
        <sz val="11"/>
        <color theme="1"/>
        <rFont val="Calibri"/>
        <family val="2"/>
        <scheme val="minor"/>
      </rPr>
      <t>67 - J13 - 6/5</t>
    </r>
  </si>
  <si>
    <r>
      <rPr>
        <b/>
        <sz val="11"/>
        <color rgb="FF000000"/>
        <rFont val="Calibri"/>
        <family val="2"/>
        <charset val="1"/>
      </rPr>
      <t xml:space="preserve">2.5V: </t>
    </r>
    <r>
      <rPr>
        <sz val="11"/>
        <color theme="1"/>
        <rFont val="Calibri"/>
        <family val="2"/>
        <scheme val="minor"/>
      </rPr>
      <t>67 - J13 - 2/1</t>
    </r>
  </si>
  <si>
    <r>
      <rPr>
        <b/>
        <sz val="11"/>
        <color rgb="FF000000"/>
        <rFont val="Calibri"/>
        <family val="2"/>
        <charset val="1"/>
      </rPr>
      <t>2.5V:</t>
    </r>
    <r>
      <rPr>
        <sz val="11"/>
        <color theme="1"/>
        <rFont val="Calibri"/>
        <family val="2"/>
        <scheme val="minor"/>
      </rPr>
      <t xml:space="preserve"> 67 - J13 - 4/3</t>
    </r>
  </si>
  <si>
    <r>
      <rPr>
        <b/>
        <sz val="11"/>
        <color rgb="FF000000"/>
        <rFont val="Calibri"/>
        <family val="2"/>
        <charset val="1"/>
      </rPr>
      <t>2.5V:</t>
    </r>
    <r>
      <rPr>
        <sz val="11"/>
        <color theme="1"/>
        <rFont val="Calibri"/>
        <family val="2"/>
        <scheme val="minor"/>
      </rPr>
      <t xml:space="preserve"> 65 - J13 - 8/7</t>
    </r>
  </si>
  <si>
    <r>
      <rPr>
        <b/>
        <sz val="11"/>
        <color rgb="FF000000"/>
        <rFont val="Calibri"/>
        <family val="2"/>
        <charset val="1"/>
      </rPr>
      <t>2.5V:</t>
    </r>
    <r>
      <rPr>
        <sz val="11"/>
        <color theme="1"/>
        <rFont val="Calibri"/>
        <family val="2"/>
        <scheme val="minor"/>
      </rPr>
      <t xml:space="preserve"> 65 - J12 - 6/5</t>
    </r>
  </si>
  <si>
    <r>
      <rPr>
        <b/>
        <sz val="11"/>
        <color rgb="FF000000"/>
        <rFont val="Calibri"/>
        <family val="2"/>
        <charset val="1"/>
      </rPr>
      <t>2.5V:</t>
    </r>
    <r>
      <rPr>
        <sz val="11"/>
        <color theme="1"/>
        <rFont val="Calibri"/>
        <family val="2"/>
        <scheme val="minor"/>
      </rPr>
      <t xml:space="preserve"> 65 - J13 - 2/1</t>
    </r>
  </si>
  <si>
    <r>
      <rPr>
        <b/>
        <sz val="11"/>
        <color rgb="FF000000"/>
        <rFont val="Calibri"/>
        <family val="2"/>
        <charset val="1"/>
      </rPr>
      <t>2.5V:</t>
    </r>
    <r>
      <rPr>
        <sz val="11"/>
        <color theme="1"/>
        <rFont val="Calibri"/>
        <family val="2"/>
        <scheme val="minor"/>
      </rPr>
      <t xml:space="preserve"> 66 - J12 - 6/5</t>
    </r>
  </si>
  <si>
    <r>
      <rPr>
        <b/>
        <sz val="11"/>
        <color rgb="FF000000"/>
        <rFont val="Calibri"/>
        <family val="2"/>
        <charset val="1"/>
      </rPr>
      <t>2.5V:</t>
    </r>
    <r>
      <rPr>
        <sz val="11"/>
        <color theme="1"/>
        <rFont val="Calibri"/>
        <family val="2"/>
        <scheme val="minor"/>
      </rPr>
      <t xml:space="preserve"> 66 - J13 - 6/5</t>
    </r>
  </si>
  <si>
    <r>
      <rPr>
        <b/>
        <sz val="11"/>
        <color rgb="FF000000"/>
        <rFont val="Calibri"/>
        <family val="2"/>
        <charset val="1"/>
      </rPr>
      <t>2.5V:</t>
    </r>
    <r>
      <rPr>
        <sz val="11"/>
        <color theme="1"/>
        <rFont val="Calibri"/>
        <family val="2"/>
        <scheme val="minor"/>
      </rPr>
      <t xml:space="preserve"> 67 - J13 - 8/7</t>
    </r>
  </si>
  <si>
    <t>iBB/P2B2 Connector</t>
  </si>
  <si>
    <t>All</t>
  </si>
  <si>
    <t xml:space="preserve"> A number of typos for the iBB/P2B2 JPU/JPL connectors were found in the lines (when comparing against the document used for the surface mapping). There typos are harmless, but were fixed regardless</t>
  </si>
  <si>
    <t xml:space="preserve">Typo fixes are highlighted in red </t>
  </si>
  <si>
    <t>BP Connector</t>
  </si>
  <si>
    <t>Hybrid - IP - True - Stereo</t>
  </si>
  <si>
    <t>Wrong BP connector assigned for P34 lines, due to typo</t>
  </si>
  <si>
    <t>Typo fixes are highlighted in red</t>
  </si>
  <si>
    <t>PPP Mapping</t>
  </si>
  <si>
    <t>Hybrid - Mag - Mirror</t>
  </si>
  <si>
    <t>LVR Splices</t>
  </si>
  <si>
    <t>Sheets were indicating, in many places, the wrong LVR pins to be spliced together (in the additional columns to the right of the sheets). This misinformation was deleted from each sheet; the correct pins to splice can be deduced from the LVR ID - Connector - Pin column.</t>
  </si>
  <si>
    <t>Unsure of origin, but these two sheets have very incorrect PPP mappings. Correct PPP mapping (wrt the PPP schematics on EDMS) can be found in the surface mapping; these connections were fixed wrt the surface mapping. Almost all lines are affected, and the correpsonding cable chain cables are being fixed (by moving around labels); note that these fixes will mean that many cables will not be the correct lengths (ie. not the lengths indicated in this doc)! Note too: the cable-making _HMM sheets weren't fixed.</t>
  </si>
  <si>
    <t>Separate sheets detail how the shifters moved the Positronics and labels to account for/fix these errors. Note that these sheets were reordered so that the entries were ordered by Positronic connectors. Also, when the correct mapping required moving Positronics across PPP regions for a line, the color code for the line was also manually corrected. Finally, for completeness, two columns were added in these two sheets to indicatre the actual cable lengths that are being used.</t>
  </si>
  <si>
    <t>A-top ACTUAL</t>
  </si>
  <si>
    <t>C-bot ACTUAL</t>
  </si>
  <si>
    <t>SHEET IS BROKEN BECAUSE "HYBRID - MAG - MIRROR - STEREO" WAS EDITED!</t>
  </si>
  <si>
    <t>SHEET IS BROKEN BECAUSE "HYBRID - MAG - MIRROR - STRAIGHT" WAS EDITED!</t>
  </si>
  <si>
    <t>JP1_JPU0_P2E_LV_Source/Retrun</t>
  </si>
  <si>
    <t>A L (m)</t>
  </si>
  <si>
    <t>C L (m)</t>
  </si>
  <si>
    <t>splice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</si>
</sst>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11"/>
      <color theme="0" tint="-0.499984740745262"/>
      <name val="Calibri"/>
      <family val="2"/>
      <scheme val="minor"/>
    </font>
    <font>
      <sz val="11"/>
      <name val="Calibri"/>
      <family val="2"/>
      <scheme val="minor"/>
    </font>
    <font>
      <sz val="8"/>
      <name val="Calibri"/>
      <family val="2"/>
      <scheme val="minor"/>
    </font>
    <font>
      <sz val="11"/>
      <color rgb="FF00B050"/>
      <name val="Calibri"/>
      <family val="2"/>
      <scheme val="minor"/>
    </font>
    <font>
      <b/>
      <sz val="14"/>
      <name val="Calibri"/>
      <family val="2"/>
      <scheme val="minor"/>
    </font>
    <font>
      <b/>
      <sz val="11"/>
      <name val="Calibri"/>
      <family val="2"/>
      <scheme val="minor"/>
    </font>
    <font>
      <b/>
      <sz val="18"/>
      <name val="Calibri"/>
      <family val="2"/>
      <scheme val="minor"/>
    </font>
    <font>
      <b/>
      <sz val="11"/>
      <color theme="1"/>
      <name val="Calibri"/>
      <family val="2"/>
      <charset val="204"/>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
      <b/>
      <sz val="9"/>
      <color theme="1"/>
      <name val="Calibri"/>
      <family val="2"/>
      <scheme val="minor"/>
    </font>
    <font>
      <sz val="9"/>
      <color theme="1"/>
      <name val="Calibri"/>
      <family val="2"/>
      <scheme val="minor"/>
    </font>
    <font>
      <b/>
      <sz val="11"/>
      <color rgb="FFFF0000"/>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
      <strike/>
      <sz val="14"/>
      <color theme="1"/>
      <name val="Calibri"/>
      <family val="2"/>
      <scheme val="minor"/>
    </font>
    <font>
      <sz val="11"/>
      <color rgb="FFFF0000"/>
      <name val="Calibri"/>
      <family val="2"/>
      <scheme val="minor"/>
    </font>
    <font>
      <b/>
      <sz val="18"/>
      <color rgb="FFFF0000"/>
      <name val="Calibri"/>
      <family val="2"/>
      <scheme val="minor"/>
    </font>
    <font>
      <b/>
      <sz val="16"/>
      <color rgb="FFFF0000"/>
      <name val="Calibri"/>
      <family val="2"/>
      <scheme val="minor"/>
    </font>
    <font>
      <i/>
      <sz val="11"/>
      <color theme="1"/>
      <name val="Calibri"/>
      <family val="2"/>
      <scheme val="minor"/>
    </font>
    <font>
      <i/>
      <sz val="16"/>
      <color theme="1"/>
      <name val="Calibri"/>
      <family val="2"/>
      <scheme val="minor"/>
    </font>
    <font>
      <u/>
      <sz val="11"/>
      <color theme="10"/>
      <name val="Calibri"/>
      <family val="2"/>
      <scheme val="minor"/>
    </font>
    <font>
      <u/>
      <sz val="9"/>
      <color theme="10"/>
      <name val="Calibri"/>
      <family val="2"/>
      <scheme val="minor"/>
    </font>
    <font>
      <sz val="11"/>
      <color rgb="FF000000"/>
      <name val="Calibri"/>
      <family val="2"/>
      <scheme val="minor"/>
    </font>
    <font>
      <sz val="20"/>
      <color theme="1"/>
      <name val="Calibri"/>
      <family val="2"/>
      <scheme val="minor"/>
    </font>
    <font>
      <b/>
      <i/>
      <sz val="11"/>
      <color theme="1"/>
      <name val="Calibri"/>
      <family val="2"/>
      <scheme val="minor"/>
    </font>
    <font>
      <sz val="11"/>
      <name val="Calibri"/>
      <family val="2"/>
      <charset val="1"/>
    </font>
    <font>
      <sz val="11"/>
      <color rgb="FF808080"/>
      <name val="Calibri"/>
      <family val="2"/>
      <charset val="1"/>
    </font>
    <font>
      <sz val="11"/>
      <color rgb="FF00B050"/>
      <name val="Calibri"/>
      <family val="2"/>
      <charset val="1"/>
    </font>
    <font>
      <sz val="11"/>
      <color rgb="FF000000"/>
      <name val="Calibri"/>
      <family val="2"/>
      <charset val="1"/>
    </font>
    <font>
      <sz val="11"/>
      <color rgb="FFFF3366"/>
      <name val="Calibri"/>
      <family val="2"/>
      <charset val="1"/>
    </font>
    <font>
      <b/>
      <sz val="11"/>
      <name val="Calibri"/>
      <family val="2"/>
      <charset val="1"/>
    </font>
    <font>
      <sz val="11"/>
      <name val="Calibri"/>
      <family val="2"/>
    </font>
    <font>
      <sz val="11"/>
      <color rgb="FF00B050"/>
      <name val="Calibri"/>
      <family val="2"/>
    </font>
    <font>
      <sz val="11"/>
      <color rgb="FFFF3366"/>
      <name val="Calibri"/>
      <family val="2"/>
    </font>
    <font>
      <b/>
      <sz val="11"/>
      <name val="Calibri"/>
      <family val="2"/>
    </font>
    <font>
      <sz val="11"/>
      <color rgb="FFFF0000"/>
      <name val="Calibri"/>
      <family val="2"/>
      <charset val="1"/>
    </font>
    <font>
      <sz val="11"/>
      <color rgb="FFFF0000"/>
      <name val="Calibri"/>
      <family val="2"/>
    </font>
    <font>
      <b/>
      <sz val="11"/>
      <color rgb="FFFF3366"/>
      <name val="Calibri"/>
      <family val="2"/>
      <charset val="1"/>
    </font>
    <font>
      <b/>
      <sz val="11"/>
      <color rgb="FF000000"/>
      <name val="Calibri"/>
      <family val="2"/>
      <charset val="1"/>
    </font>
    <font>
      <sz val="11"/>
      <color theme="5" tint="-0.249977111117893"/>
      <name val="Calibri"/>
      <family val="2"/>
      <scheme val="minor"/>
    </font>
    <font>
      <sz val="11"/>
      <color theme="8" tint="0.59999389629810485"/>
      <name val="Calibri"/>
      <family val="2"/>
      <scheme val="minor"/>
    </font>
    <font>
      <b/>
      <sz val="14"/>
      <color theme="5" tint="-0.249977111117893"/>
      <name val="Calibri"/>
      <family val="2"/>
      <scheme val="minor"/>
    </font>
    <font>
      <sz val="14"/>
      <color theme="5" tint="-0.249977111117893"/>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5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5" tint="0.39997558519241921"/>
        <bgColor indexed="64"/>
      </patternFill>
    </fill>
    <fill>
      <patternFill patternType="solid">
        <fgColor theme="4" tint="0.59999389629810485"/>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27" fillId="0" borderId="0" applyNumberFormat="0" applyFill="0" applyBorder="0" applyAlignment="0" applyProtection="0"/>
  </cellStyleXfs>
  <cellXfs count="374">
    <xf numFmtId="0" fontId="0" fillId="0" borderId="0" xfId="0"/>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0" applyFont="1" applyBorder="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8" xfId="0" applyFont="1" applyBorder="1" applyAlignment="1">
      <alignment horizontal="center" vertical="center"/>
    </xf>
    <xf numFmtId="0" fontId="5" fillId="0" borderId="0" xfId="0" applyFont="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0" xfId="0" applyFont="1"/>
    <xf numFmtId="0" fontId="5" fillId="0" borderId="1"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vertical="center"/>
    </xf>
    <xf numFmtId="0" fontId="8" fillId="0" borderId="0" xfId="0" applyFont="1" applyAlignment="1">
      <alignment horizontal="center"/>
    </xf>
    <xf numFmtId="0" fontId="9" fillId="0" borderId="0" xfId="0" applyFont="1" applyAlignment="1">
      <alignment horizontal="center"/>
    </xf>
    <xf numFmtId="0" fontId="7" fillId="0" borderId="0" xfId="0" applyFont="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0" borderId="6" xfId="0" applyFont="1" applyBorder="1" applyAlignment="1">
      <alignment horizontal="center"/>
    </xf>
    <xf numFmtId="0" fontId="5" fillId="0" borderId="8"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8" xfId="0" applyFont="1" applyBorder="1" applyAlignment="1">
      <alignment horizontal="center" vertical="center"/>
    </xf>
    <xf numFmtId="0" fontId="7" fillId="0" borderId="0" xfId="0" applyFont="1" applyAlignment="1">
      <alignment horizontal="center" vertical="center" wrapText="1"/>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1" fillId="0" borderId="0" xfId="0" applyFont="1"/>
    <xf numFmtId="0" fontId="0" fillId="3" borderId="0" xfId="0" applyFill="1"/>
    <xf numFmtId="0" fontId="11" fillId="0" borderId="0" xfId="0" applyFont="1" applyAlignment="1">
      <alignment horizontal="center"/>
    </xf>
    <xf numFmtId="0" fontId="1" fillId="0" borderId="0" xfId="0" applyFont="1" applyAlignment="1">
      <alignment horizontal="center"/>
    </xf>
    <xf numFmtId="0" fontId="12" fillId="0" borderId="0" xfId="0" applyFont="1" applyAlignment="1">
      <alignment horizontal="center"/>
    </xf>
    <xf numFmtId="0" fontId="0" fillId="5" borderId="0" xfId="0" applyFill="1" applyAlignment="1">
      <alignment horizontal="center"/>
    </xf>
    <xf numFmtId="0" fontId="13" fillId="0" borderId="0" xfId="0" applyFont="1" applyAlignment="1">
      <alignment horizontal="left" vertical="center"/>
    </xf>
    <xf numFmtId="0" fontId="0" fillId="6" borderId="0" xfId="0" applyFill="1" applyAlignment="1">
      <alignment horizontal="center"/>
    </xf>
    <xf numFmtId="0" fontId="1" fillId="6" borderId="0" xfId="0" applyFont="1" applyFill="1" applyAlignment="1">
      <alignment horizontal="center" vertical="center"/>
    </xf>
    <xf numFmtId="0" fontId="0" fillId="0" borderId="0" xfId="0" applyAlignment="1">
      <alignment horizontal="center" vertical="center" wrapText="1"/>
    </xf>
    <xf numFmtId="0" fontId="0" fillId="4" borderId="15" xfId="0" applyFill="1" applyBorder="1"/>
    <xf numFmtId="0" fontId="1" fillId="4" borderId="0" xfId="0" applyFont="1" applyFill="1" applyAlignment="1">
      <alignment horizontal="center" vertical="center"/>
    </xf>
    <xf numFmtId="0" fontId="0" fillId="4" borderId="0" xfId="0" applyFill="1" applyAlignment="1">
      <alignment horizontal="center"/>
    </xf>
    <xf numFmtId="0" fontId="0" fillId="5" borderId="15" xfId="0" applyFill="1" applyBorder="1" applyAlignment="1">
      <alignment horizontal="center"/>
    </xf>
    <xf numFmtId="0" fontId="0" fillId="5" borderId="15" xfId="0" applyFill="1" applyBorder="1" applyAlignment="1">
      <alignment horizontal="center" vertical="center"/>
    </xf>
    <xf numFmtId="0" fontId="5" fillId="7" borderId="0" xfId="0" applyFont="1" applyFill="1" applyAlignment="1">
      <alignment horizontal="center"/>
    </xf>
    <xf numFmtId="0" fontId="5" fillId="7" borderId="0" xfId="0" applyFont="1" applyFill="1"/>
    <xf numFmtId="0" fontId="1" fillId="7" borderId="0" xfId="0" applyFont="1" applyFill="1" applyAlignment="1">
      <alignment horizontal="center" vertical="center"/>
    </xf>
    <xf numFmtId="0" fontId="0" fillId="0" borderId="15" xfId="0" applyBorder="1" applyAlignment="1">
      <alignment horizontal="center" vertical="center"/>
    </xf>
    <xf numFmtId="0" fontId="0" fillId="7" borderId="0" xfId="0" applyFill="1" applyAlignment="1">
      <alignment horizontal="center"/>
    </xf>
    <xf numFmtId="0" fontId="0" fillId="4" borderId="15" xfId="0" applyFill="1" applyBorder="1" applyAlignment="1">
      <alignment horizontal="center" vertical="center"/>
    </xf>
    <xf numFmtId="0" fontId="0" fillId="4" borderId="0" xfId="0" applyFill="1"/>
    <xf numFmtId="0" fontId="0" fillId="8" borderId="15" xfId="0" applyFill="1" applyBorder="1" applyAlignment="1">
      <alignment horizontal="center" vertical="center"/>
    </xf>
    <xf numFmtId="0" fontId="0" fillId="8" borderId="15" xfId="0" applyFill="1" applyBorder="1" applyAlignment="1">
      <alignment horizontal="center"/>
    </xf>
    <xf numFmtId="0" fontId="0" fillId="4" borderId="15" xfId="0" applyFill="1" applyBorder="1" applyAlignment="1">
      <alignment horizontal="center"/>
    </xf>
    <xf numFmtId="0" fontId="0" fillId="4" borderId="16" xfId="0" applyFill="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xf numFmtId="0" fontId="0" fillId="0" borderId="15" xfId="0" applyBorder="1" applyAlignment="1">
      <alignment horizontal="center"/>
    </xf>
    <xf numFmtId="0" fontId="0" fillId="6" borderId="0" xfId="0" applyFill="1"/>
    <xf numFmtId="0" fontId="0" fillId="5" borderId="16" xfId="0" applyFill="1" applyBorder="1" applyAlignment="1">
      <alignment horizontal="center"/>
    </xf>
    <xf numFmtId="0" fontId="0" fillId="5" borderId="17" xfId="0" applyFill="1" applyBorder="1" applyAlignment="1">
      <alignment horizont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4" borderId="17" xfId="0" applyFill="1" applyBorder="1" applyAlignment="1">
      <alignment horizontal="center" vertical="center"/>
    </xf>
    <xf numFmtId="0" fontId="0" fillId="4" borderId="17" xfId="0" applyFill="1" applyBorder="1"/>
    <xf numFmtId="0" fontId="0" fillId="9" borderId="15" xfId="0" applyFill="1" applyBorder="1" applyAlignment="1">
      <alignment horizontal="center" vertical="center"/>
    </xf>
    <xf numFmtId="0" fontId="0" fillId="9" borderId="15" xfId="0" applyFill="1" applyBorder="1" applyAlignment="1">
      <alignment horizontal="center"/>
    </xf>
    <xf numFmtId="0" fontId="0" fillId="9" borderId="16" xfId="0" applyFill="1" applyBorder="1" applyAlignment="1">
      <alignment horizontal="center"/>
    </xf>
    <xf numFmtId="0" fontId="0" fillId="9" borderId="17" xfId="0" applyFill="1" applyBorder="1" applyAlignment="1">
      <alignment horizontal="center"/>
    </xf>
    <xf numFmtId="0" fontId="0" fillId="10" borderId="0" xfId="0" applyFill="1" applyAlignment="1">
      <alignment horizontal="center"/>
    </xf>
    <xf numFmtId="0" fontId="1" fillId="10" borderId="0" xfId="0" applyFont="1" applyFill="1" applyAlignment="1">
      <alignment horizontal="center" vertical="center"/>
    </xf>
    <xf numFmtId="0" fontId="0" fillId="10" borderId="15" xfId="0" applyFill="1" applyBorder="1" applyAlignment="1">
      <alignment horizontal="center"/>
    </xf>
    <xf numFmtId="0" fontId="0" fillId="3" borderId="0" xfId="0" applyFill="1" applyAlignment="1">
      <alignment horizontal="center" vertical="center"/>
    </xf>
    <xf numFmtId="0" fontId="17" fillId="3" borderId="0" xfId="0" applyFont="1" applyFill="1" applyAlignment="1">
      <alignment horizontal="center" vertical="center"/>
    </xf>
    <xf numFmtId="0" fontId="0" fillId="10" borderId="16" xfId="0" applyFill="1" applyBorder="1" applyAlignment="1">
      <alignment horizontal="center"/>
    </xf>
    <xf numFmtId="0" fontId="5" fillId="10" borderId="0" xfId="0" applyFont="1" applyFill="1" applyAlignment="1">
      <alignment horizontal="center"/>
    </xf>
    <xf numFmtId="0" fontId="5" fillId="10" borderId="0" xfId="0" applyFont="1" applyFill="1"/>
    <xf numFmtId="0" fontId="0" fillId="10" borderId="0" xfId="0" applyFill="1" applyAlignment="1">
      <alignment horizontal="center" vertical="center"/>
    </xf>
    <xf numFmtId="0" fontId="18" fillId="0" borderId="0" xfId="0" applyFont="1" applyAlignment="1">
      <alignment horizontal="left" vertical="center"/>
    </xf>
    <xf numFmtId="0" fontId="18" fillId="0" borderId="0" xfId="0" applyFont="1"/>
    <xf numFmtId="0" fontId="18" fillId="10" borderId="0" xfId="0" applyFont="1" applyFill="1" applyAlignment="1">
      <alignment horizontal="center" vertical="center"/>
    </xf>
    <xf numFmtId="0" fontId="2" fillId="2" borderId="1" xfId="0" applyFont="1" applyFill="1" applyBorder="1" applyAlignment="1">
      <alignment horizontal="center" vertical="center"/>
    </xf>
    <xf numFmtId="0" fontId="18" fillId="2" borderId="3" xfId="0" applyFont="1" applyFill="1" applyBorder="1" applyAlignment="1">
      <alignment horizontal="center" vertical="center"/>
    </xf>
    <xf numFmtId="0" fontId="18" fillId="0" borderId="0" xfId="0" applyFont="1" applyAlignment="1">
      <alignment horizontal="center" vertical="center"/>
    </xf>
    <xf numFmtId="0" fontId="2"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2" fillId="0" borderId="6" xfId="0" applyFont="1" applyBorder="1" applyAlignment="1">
      <alignment horizontal="center" vertical="center"/>
    </xf>
    <xf numFmtId="0" fontId="18" fillId="0" borderId="8" xfId="0" applyFont="1" applyBorder="1" applyAlignment="1">
      <alignment horizontal="center" vertical="center"/>
    </xf>
    <xf numFmtId="0" fontId="18" fillId="7" borderId="0" xfId="0" applyFont="1" applyFill="1" applyAlignment="1">
      <alignment horizontal="center" vertical="center"/>
    </xf>
    <xf numFmtId="0" fontId="2" fillId="0" borderId="1" xfId="0" applyFont="1" applyBorder="1" applyAlignment="1">
      <alignment horizontal="center" vertical="center"/>
    </xf>
    <xf numFmtId="0" fontId="18" fillId="0" borderId="3" xfId="0" applyFont="1" applyBorder="1" applyAlignment="1">
      <alignment horizontal="center" vertical="center"/>
    </xf>
    <xf numFmtId="0" fontId="2" fillId="0" borderId="4" xfId="0" applyFont="1" applyBorder="1" applyAlignment="1">
      <alignment horizontal="center" vertical="center"/>
    </xf>
    <xf numFmtId="0" fontId="18" fillId="0" borderId="5" xfId="0" applyFont="1" applyBorder="1" applyAlignment="1">
      <alignment horizontal="center" vertical="center"/>
    </xf>
    <xf numFmtId="0" fontId="2" fillId="3" borderId="4" xfId="0" applyFont="1" applyFill="1" applyBorder="1" applyAlignment="1">
      <alignment horizontal="center" vertical="center"/>
    </xf>
    <xf numFmtId="0" fontId="18"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18" fillId="3" borderId="8" xfId="0" applyFont="1" applyFill="1" applyBorder="1" applyAlignment="1">
      <alignment horizontal="center" vertical="center"/>
    </xf>
    <xf numFmtId="0" fontId="2" fillId="3" borderId="1" xfId="0" applyFont="1" applyFill="1" applyBorder="1" applyAlignment="1">
      <alignment horizontal="center" vertical="center"/>
    </xf>
    <xf numFmtId="0" fontId="18" fillId="3" borderId="3" xfId="0" applyFont="1" applyFill="1" applyBorder="1" applyAlignment="1">
      <alignment horizontal="center" vertical="center"/>
    </xf>
    <xf numFmtId="0" fontId="2" fillId="0" borderId="0" xfId="0" applyFont="1" applyAlignment="1">
      <alignment horizontal="center" wrapText="1"/>
    </xf>
    <xf numFmtId="0" fontId="2" fillId="0" borderId="0" xfId="0" applyFont="1" applyAlignment="1">
      <alignment horizontal="left" vertical="center"/>
    </xf>
    <xf numFmtId="0" fontId="2" fillId="0" borderId="0" xfId="0" applyFont="1" applyAlignment="1">
      <alignment horizontal="center" vertical="center" wrapText="1"/>
    </xf>
    <xf numFmtId="0" fontId="8" fillId="0" borderId="0" xfId="0" applyFont="1" applyAlignment="1">
      <alignment horizontal="center" wrapText="1"/>
    </xf>
    <xf numFmtId="0" fontId="18" fillId="6" borderId="0" xfId="0" applyFont="1" applyFill="1" applyAlignment="1">
      <alignment horizontal="center" vertical="center"/>
    </xf>
    <xf numFmtId="0" fontId="18" fillId="4" borderId="0" xfId="0" applyFont="1" applyFill="1" applyAlignment="1">
      <alignment horizontal="center" vertical="center"/>
    </xf>
    <xf numFmtId="0" fontId="2" fillId="6" borderId="1" xfId="0" applyFont="1" applyFill="1" applyBorder="1" applyAlignment="1">
      <alignment horizontal="center" vertical="center"/>
    </xf>
    <xf numFmtId="0" fontId="18"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2" fillId="4" borderId="4" xfId="0" applyFont="1" applyFill="1" applyBorder="1" applyAlignment="1">
      <alignment horizontal="center" vertical="center"/>
    </xf>
    <xf numFmtId="0" fontId="18" fillId="4" borderId="5" xfId="0" applyFont="1" applyFill="1" applyBorder="1" applyAlignment="1">
      <alignment horizontal="center" vertical="center"/>
    </xf>
    <xf numFmtId="0" fontId="8" fillId="0" borderId="0" xfId="0" applyFont="1" applyAlignment="1">
      <alignment horizontal="center" vertical="center" wrapText="1"/>
    </xf>
    <xf numFmtId="0" fontId="18" fillId="3" borderId="0" xfId="0" applyFont="1" applyFill="1" applyAlignment="1">
      <alignment horizontal="center" vertical="center"/>
    </xf>
    <xf numFmtId="0" fontId="2" fillId="4" borderId="1" xfId="0" applyFont="1" applyFill="1" applyBorder="1" applyAlignment="1">
      <alignment horizontal="center" vertical="center"/>
    </xf>
    <xf numFmtId="0" fontId="18" fillId="4" borderId="3" xfId="0" applyFont="1" applyFill="1" applyBorder="1" applyAlignment="1">
      <alignment horizontal="center" vertical="center"/>
    </xf>
    <xf numFmtId="0" fontId="18" fillId="0" borderId="0" xfId="0" applyFont="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8" fillId="4" borderId="0" xfId="0" applyFont="1" applyFill="1" applyAlignment="1">
      <alignment horizontal="center"/>
    </xf>
    <xf numFmtId="0" fontId="0" fillId="10" borderId="18" xfId="0" applyFill="1" applyBorder="1" applyAlignment="1">
      <alignment horizontal="center"/>
    </xf>
    <xf numFmtId="0" fontId="0" fillId="5" borderId="0" xfId="0" applyFill="1"/>
    <xf numFmtId="0" fontId="5" fillId="5" borderId="0" xfId="0" applyFont="1" applyFill="1"/>
    <xf numFmtId="0" fontId="0" fillId="0" borderId="0" xfId="0" applyAlignment="1">
      <alignment horizontal="left"/>
    </xf>
    <xf numFmtId="49" fontId="0" fillId="0" borderId="0" xfId="0" applyNumberFormat="1" applyAlignment="1">
      <alignment horizontal="center" vertical="center"/>
    </xf>
    <xf numFmtId="49" fontId="0" fillId="8" borderId="15" xfId="0" applyNumberFormat="1" applyFill="1" applyBorder="1" applyAlignment="1">
      <alignment horizontal="center" vertical="center"/>
    </xf>
    <xf numFmtId="49" fontId="0" fillId="8" borderId="16" xfId="0" applyNumberFormat="1" applyFill="1" applyBorder="1" applyAlignment="1">
      <alignment horizontal="center"/>
    </xf>
    <xf numFmtId="49" fontId="0" fillId="0" borderId="0" xfId="0" applyNumberFormat="1" applyAlignment="1">
      <alignment horizontal="center"/>
    </xf>
    <xf numFmtId="49" fontId="0" fillId="8" borderId="17" xfId="0" applyNumberFormat="1" applyFill="1" applyBorder="1" applyAlignment="1">
      <alignment horizontal="center"/>
    </xf>
    <xf numFmtId="49" fontId="0" fillId="8" borderId="15" xfId="0" applyNumberFormat="1" applyFill="1" applyBorder="1" applyAlignment="1">
      <alignment horizontal="center"/>
    </xf>
    <xf numFmtId="49" fontId="0" fillId="4" borderId="15" xfId="0" applyNumberFormat="1" applyFill="1" applyBorder="1" applyAlignment="1">
      <alignment horizontal="center"/>
    </xf>
    <xf numFmtId="49" fontId="0" fillId="4" borderId="16" xfId="0" applyNumberFormat="1" applyFill="1" applyBorder="1" applyAlignment="1">
      <alignment horizontal="center"/>
    </xf>
    <xf numFmtId="49" fontId="0" fillId="8" borderId="13" xfId="0" applyNumberFormat="1" applyFill="1" applyBorder="1" applyAlignment="1">
      <alignment horizontal="center"/>
    </xf>
    <xf numFmtId="0" fontId="0" fillId="0" borderId="0" xfId="0" applyAlignment="1">
      <alignment vertical="center"/>
    </xf>
    <xf numFmtId="49" fontId="0" fillId="4" borderId="17" xfId="0" applyNumberFormat="1" applyFill="1" applyBorder="1" applyAlignment="1">
      <alignment horizontal="center"/>
    </xf>
    <xf numFmtId="49" fontId="0" fillId="8" borderId="6" xfId="0" applyNumberFormat="1" applyFill="1" applyBorder="1" applyAlignment="1">
      <alignment horizontal="center"/>
    </xf>
    <xf numFmtId="0" fontId="0" fillId="0" borderId="0" xfId="0" applyAlignment="1">
      <alignment horizontal="right"/>
    </xf>
    <xf numFmtId="0" fontId="0" fillId="0" borderId="0" xfId="0" applyAlignment="1">
      <alignment horizontal="right" vertical="center"/>
    </xf>
    <xf numFmtId="0" fontId="0" fillId="11" borderId="0" xfId="0" applyFill="1" applyAlignment="1">
      <alignment horizontal="right" vertical="center"/>
    </xf>
    <xf numFmtId="0" fontId="0" fillId="12" borderId="0" xfId="0" applyFill="1" applyAlignment="1">
      <alignment horizontal="right" vertical="center"/>
    </xf>
    <xf numFmtId="0" fontId="0" fillId="2" borderId="0" xfId="0" applyFill="1" applyAlignment="1">
      <alignment horizontal="right" vertical="center"/>
    </xf>
    <xf numFmtId="0" fontId="1" fillId="0" borderId="0" xfId="0" applyFont="1" applyAlignment="1">
      <alignment horizontal="right" vertical="center"/>
    </xf>
    <xf numFmtId="0" fontId="1" fillId="0" borderId="0" xfId="0" applyFont="1" applyAlignment="1">
      <alignment horizontal="right"/>
    </xf>
    <xf numFmtId="0" fontId="0" fillId="12" borderId="0" xfId="0" applyFill="1" applyAlignment="1">
      <alignment horizontal="right"/>
    </xf>
    <xf numFmtId="0" fontId="0" fillId="11" borderId="0" xfId="0" applyFill="1" applyAlignment="1">
      <alignment horizontal="right"/>
    </xf>
    <xf numFmtId="0" fontId="0" fillId="11" borderId="0" xfId="0" applyFill="1" applyAlignment="1">
      <alignment horizontal="center" vertical="center"/>
    </xf>
    <xf numFmtId="0" fontId="0" fillId="12" borderId="0" xfId="0" applyFill="1" applyAlignment="1">
      <alignment horizontal="center" vertical="center"/>
    </xf>
    <xf numFmtId="0" fontId="20" fillId="0" borderId="0" xfId="0" applyFont="1" applyAlignment="1">
      <alignment horizontal="center" vertical="center"/>
    </xf>
    <xf numFmtId="0" fontId="0" fillId="13" borderId="0" xfId="0" applyFill="1" applyAlignment="1">
      <alignment horizontal="right" vertical="center"/>
    </xf>
    <xf numFmtId="0" fontId="2" fillId="3" borderId="0" xfId="0" applyFont="1" applyFill="1" applyAlignment="1">
      <alignment horizontal="center" vertical="center"/>
    </xf>
    <xf numFmtId="0" fontId="2" fillId="6" borderId="0" xfId="0" applyFont="1" applyFill="1" applyAlignment="1">
      <alignment horizontal="center" vertical="center"/>
    </xf>
    <xf numFmtId="0" fontId="2" fillId="4" borderId="0" xfId="0" applyFont="1" applyFill="1" applyAlignment="1">
      <alignment horizontal="center" vertical="center"/>
    </xf>
    <xf numFmtId="0" fontId="21" fillId="14" borderId="0" xfId="0" applyFont="1" applyFill="1" applyAlignment="1">
      <alignment horizontal="center" vertical="center"/>
    </xf>
    <xf numFmtId="0" fontId="18" fillId="14" borderId="0" xfId="0" applyFont="1" applyFill="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17" fillId="0" borderId="0" xfId="0" applyFont="1" applyAlignment="1">
      <alignment horizontal="center" vertical="center"/>
    </xf>
    <xf numFmtId="0" fontId="24" fillId="0" borderId="0" xfId="0" applyFont="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left" vertical="center"/>
    </xf>
    <xf numFmtId="49" fontId="0" fillId="4" borderId="18" xfId="0" applyNumberFormat="1" applyFill="1" applyBorder="1" applyAlignment="1">
      <alignment horizontal="center"/>
    </xf>
    <xf numFmtId="49" fontId="0" fillId="8" borderId="18" xfId="0" applyNumberFormat="1" applyFill="1" applyBorder="1" applyAlignment="1">
      <alignment horizontal="center"/>
    </xf>
    <xf numFmtId="0" fontId="0" fillId="0" borderId="0" xfId="0" applyAlignment="1">
      <alignment vertical="center" textRotation="90" wrapText="1"/>
    </xf>
    <xf numFmtId="0" fontId="0" fillId="9" borderId="0" xfId="0" applyFill="1" applyAlignment="1">
      <alignment horizontal="center"/>
    </xf>
    <xf numFmtId="0" fontId="0" fillId="0" borderId="16" xfId="0" applyBorder="1" applyAlignment="1">
      <alignment horizontal="center"/>
    </xf>
    <xf numFmtId="0" fontId="0" fillId="9" borderId="0" xfId="0" applyFill="1" applyAlignment="1">
      <alignment horizontal="center" vertical="center"/>
    </xf>
    <xf numFmtId="49" fontId="0" fillId="0" borderId="15" xfId="0" applyNumberFormat="1" applyBorder="1" applyAlignment="1">
      <alignment horizontal="center"/>
    </xf>
    <xf numFmtId="0" fontId="0" fillId="8" borderId="0" xfId="0" applyFill="1" applyAlignment="1">
      <alignment horizontal="center"/>
    </xf>
    <xf numFmtId="49" fontId="0" fillId="8" borderId="0" xfId="0" applyNumberFormat="1" applyFill="1" applyAlignment="1">
      <alignment horizontal="center"/>
    </xf>
    <xf numFmtId="0" fontId="0" fillId="8"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9" borderId="18" xfId="0" applyFill="1" applyBorder="1" applyAlignment="1">
      <alignment horizontal="center"/>
    </xf>
    <xf numFmtId="49" fontId="0" fillId="4" borderId="0" xfId="0" applyNumberFormat="1" applyFill="1" applyAlignment="1">
      <alignment horizontal="center"/>
    </xf>
    <xf numFmtId="49" fontId="0" fillId="0" borderId="16" xfId="0" applyNumberFormat="1" applyBorder="1" applyAlignment="1">
      <alignment horizontal="center"/>
    </xf>
    <xf numFmtId="0" fontId="0" fillId="0" borderId="13" xfId="0" applyBorder="1" applyAlignment="1">
      <alignment horizontal="center"/>
    </xf>
    <xf numFmtId="49" fontId="0" fillId="0" borderId="0" xfId="0" applyNumberFormat="1"/>
    <xf numFmtId="49" fontId="2" fillId="0" borderId="0" xfId="0" applyNumberFormat="1" applyFont="1" applyAlignment="1">
      <alignment horizontal="center" wrapText="1"/>
    </xf>
    <xf numFmtId="49" fontId="0" fillId="0" borderId="3" xfId="0" applyNumberFormat="1" applyBorder="1" applyAlignment="1">
      <alignment horizontal="center"/>
    </xf>
    <xf numFmtId="49" fontId="0" fillId="0" borderId="5" xfId="0" applyNumberFormat="1" applyBorder="1" applyAlignment="1">
      <alignment horizontal="center"/>
    </xf>
    <xf numFmtId="49" fontId="7" fillId="0" borderId="5" xfId="0" applyNumberFormat="1" applyFont="1" applyBorder="1" applyAlignment="1">
      <alignment horizontal="center"/>
    </xf>
    <xf numFmtId="49" fontId="7" fillId="0" borderId="8" xfId="0" applyNumberFormat="1" applyFont="1" applyBorder="1" applyAlignment="1">
      <alignment horizontal="center"/>
    </xf>
    <xf numFmtId="49" fontId="0" fillId="0" borderId="8" xfId="0" applyNumberFormat="1" applyBorder="1" applyAlignment="1">
      <alignment horizontal="center"/>
    </xf>
    <xf numFmtId="49" fontId="7" fillId="0" borderId="0" xfId="0" applyNumberFormat="1" applyFont="1" applyAlignment="1">
      <alignment horizontal="center"/>
    </xf>
    <xf numFmtId="49" fontId="0" fillId="0" borderId="3" xfId="0" applyNumberFormat="1" applyBorder="1" applyAlignment="1">
      <alignment horizontal="center" vertical="center"/>
    </xf>
    <xf numFmtId="49" fontId="0" fillId="0" borderId="5" xfId="0" applyNumberFormat="1" applyBorder="1" applyAlignment="1">
      <alignment horizontal="center" vertical="center"/>
    </xf>
    <xf numFmtId="49" fontId="7" fillId="0" borderId="5" xfId="0" applyNumberFormat="1" applyFont="1" applyBorder="1" applyAlignment="1">
      <alignment horizontal="center" vertical="center"/>
    </xf>
    <xf numFmtId="49" fontId="0" fillId="0" borderId="8" xfId="0" applyNumberFormat="1" applyBorder="1" applyAlignment="1">
      <alignment horizontal="center" vertical="center"/>
    </xf>
    <xf numFmtId="49" fontId="7" fillId="0" borderId="8"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3"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3" xfId="0" applyNumberFormat="1" applyFont="1" applyBorder="1" applyAlignment="1">
      <alignment horizontal="center"/>
    </xf>
    <xf numFmtId="49" fontId="0" fillId="8" borderId="0" xfId="0" applyNumberFormat="1" applyFill="1" applyAlignment="1">
      <alignment horizontal="center" vertical="center"/>
    </xf>
    <xf numFmtId="0" fontId="1" fillId="15" borderId="0" xfId="0" applyFont="1" applyFill="1"/>
    <xf numFmtId="0" fontId="25" fillId="0" borderId="0" xfId="0" applyFont="1"/>
    <xf numFmtId="0" fontId="0" fillId="0" borderId="4" xfId="0" applyBorder="1"/>
    <xf numFmtId="0" fontId="0" fillId="0" borderId="5" xfId="0" applyBorder="1"/>
    <xf numFmtId="0" fontId="0" fillId="0" borderId="6" xfId="0" applyBorder="1"/>
    <xf numFmtId="0" fontId="0" fillId="0" borderId="8" xfId="0" applyBorder="1"/>
    <xf numFmtId="0" fontId="2" fillId="0" borderId="1" xfId="0" applyFont="1" applyBorder="1" applyAlignment="1">
      <alignment horizontal="center" vertical="center" wrapText="1"/>
    </xf>
    <xf numFmtId="0" fontId="28" fillId="0" borderId="3" xfId="1" applyFont="1" applyBorder="1" applyAlignment="1">
      <alignment horizontal="center" vertical="center" wrapText="1"/>
    </xf>
    <xf numFmtId="0" fontId="20"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0" fillId="0" borderId="0" xfId="0" applyFont="1"/>
    <xf numFmtId="0" fontId="0" fillId="16" borderId="0" xfId="0" applyFill="1" applyAlignment="1">
      <alignment horizontal="center"/>
    </xf>
    <xf numFmtId="0" fontId="30" fillId="0" borderId="0" xfId="0" applyFont="1" applyAlignment="1">
      <alignment horizontal="center"/>
    </xf>
    <xf numFmtId="0" fontId="25" fillId="0" borderId="0" xfId="0" applyFont="1" applyAlignment="1">
      <alignment horizontal="left"/>
    </xf>
    <xf numFmtId="0" fontId="32" fillId="0" borderId="1" xfId="0" applyFont="1" applyBorder="1" applyAlignment="1">
      <alignment horizontal="center"/>
    </xf>
    <xf numFmtId="0" fontId="32" fillId="0" borderId="2" xfId="0" applyFont="1" applyBorder="1" applyAlignment="1">
      <alignment horizontal="center"/>
    </xf>
    <xf numFmtId="0" fontId="32" fillId="0" borderId="4" xfId="0" applyFont="1" applyBorder="1" applyAlignment="1">
      <alignment horizontal="center"/>
    </xf>
    <xf numFmtId="0" fontId="32" fillId="0" borderId="0" xfId="0" applyFont="1" applyAlignment="1">
      <alignment horizontal="center"/>
    </xf>
    <xf numFmtId="0" fontId="33" fillId="0" borderId="0" xfId="0" applyFont="1" applyAlignment="1">
      <alignment horizontal="center"/>
    </xf>
    <xf numFmtId="0" fontId="34" fillId="0" borderId="4" xfId="0" applyFont="1" applyBorder="1" applyAlignment="1">
      <alignment horizontal="center"/>
    </xf>
    <xf numFmtId="0" fontId="34" fillId="0" borderId="0" xfId="0" applyFont="1" applyAlignment="1">
      <alignment horizontal="center"/>
    </xf>
    <xf numFmtId="0" fontId="34" fillId="0" borderId="5" xfId="0" applyFont="1" applyBorder="1" applyAlignment="1">
      <alignment horizontal="center"/>
    </xf>
    <xf numFmtId="0" fontId="32" fillId="0" borderId="6" xfId="0" applyFont="1" applyBorder="1" applyAlignment="1">
      <alignment horizontal="center"/>
    </xf>
    <xf numFmtId="0" fontId="34" fillId="0" borderId="7" xfId="0" applyFont="1" applyBorder="1" applyAlignment="1">
      <alignment horizontal="center"/>
    </xf>
    <xf numFmtId="0" fontId="33" fillId="0" borderId="7" xfId="0" applyFont="1" applyBorder="1" applyAlignment="1">
      <alignment horizontal="center"/>
    </xf>
    <xf numFmtId="0" fontId="34" fillId="0" borderId="8" xfId="0" applyFont="1" applyBorder="1" applyAlignment="1">
      <alignment horizontal="center"/>
    </xf>
    <xf numFmtId="0" fontId="32" fillId="0" borderId="0" xfId="0" applyFont="1"/>
    <xf numFmtId="0" fontId="34" fillId="0" borderId="6" xfId="0" applyFont="1" applyBorder="1" applyAlignment="1">
      <alignment horizontal="center"/>
    </xf>
    <xf numFmtId="0" fontId="32" fillId="0" borderId="7" xfId="0" applyFont="1" applyBorder="1" applyAlignment="1">
      <alignment horizontal="center"/>
    </xf>
    <xf numFmtId="0" fontId="32" fillId="0" borderId="8" xfId="0" applyFont="1" applyBorder="1" applyAlignment="1">
      <alignment horizontal="center"/>
    </xf>
    <xf numFmtId="0" fontId="22" fillId="0" borderId="0" xfId="0" applyFont="1" applyAlignment="1">
      <alignment horizontal="right"/>
    </xf>
    <xf numFmtId="0" fontId="32" fillId="0" borderId="1" xfId="0" applyFont="1" applyBorder="1" applyAlignment="1">
      <alignment horizontal="center" vertical="center"/>
    </xf>
    <xf numFmtId="0" fontId="32" fillId="0" borderId="2" xfId="0" applyFont="1" applyBorder="1" applyAlignment="1">
      <alignment horizontal="center" vertical="center"/>
    </xf>
    <xf numFmtId="0" fontId="32" fillId="0" borderId="4" xfId="0" applyFont="1" applyBorder="1" applyAlignment="1">
      <alignment horizontal="center" vertical="center"/>
    </xf>
    <xf numFmtId="0" fontId="32" fillId="0" borderId="0" xfId="0" applyFont="1" applyAlignment="1">
      <alignment horizontal="center" vertical="center"/>
    </xf>
    <xf numFmtId="0" fontId="34" fillId="0" borderId="4" xfId="0" applyFont="1" applyBorder="1" applyAlignment="1">
      <alignment horizontal="center" vertical="center"/>
    </xf>
    <xf numFmtId="0" fontId="34" fillId="0" borderId="0" xfId="0" applyFont="1" applyAlignment="1">
      <alignment horizontal="center" vertical="center"/>
    </xf>
    <xf numFmtId="0" fontId="34" fillId="0" borderId="5"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center" vertical="center"/>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38" fillId="0" borderId="4" xfId="0" applyFont="1" applyBorder="1" applyAlignment="1">
      <alignment horizontal="center" vertical="center"/>
    </xf>
    <xf numFmtId="0" fontId="38" fillId="0" borderId="0" xfId="0" applyFont="1" applyAlignment="1">
      <alignment horizontal="center" vertical="center"/>
    </xf>
    <xf numFmtId="0" fontId="39" fillId="0" borderId="4" xfId="0" applyFont="1" applyBorder="1" applyAlignment="1">
      <alignment horizontal="center" vertical="center"/>
    </xf>
    <xf numFmtId="0" fontId="39" fillId="0" borderId="0" xfId="0" applyFont="1" applyAlignment="1">
      <alignment horizontal="center" vertical="center"/>
    </xf>
    <xf numFmtId="0" fontId="39" fillId="0" borderId="5" xfId="0" applyFont="1" applyBorder="1" applyAlignment="1">
      <alignment horizontal="center" vertical="center"/>
    </xf>
    <xf numFmtId="0" fontId="38" fillId="0" borderId="6" xfId="0" applyFont="1" applyBorder="1" applyAlignment="1">
      <alignment horizontal="center" vertical="center"/>
    </xf>
    <xf numFmtId="0" fontId="38" fillId="0" borderId="7" xfId="0" applyFont="1" applyBorder="1" applyAlignment="1">
      <alignment horizontal="center" vertical="center"/>
    </xf>
    <xf numFmtId="0" fontId="38" fillId="0" borderId="1" xfId="0" applyFont="1" applyBorder="1" applyAlignment="1">
      <alignment horizontal="center"/>
    </xf>
    <xf numFmtId="0" fontId="38" fillId="0" borderId="2" xfId="0" applyFont="1" applyBorder="1" applyAlignment="1">
      <alignment horizontal="center"/>
    </xf>
    <xf numFmtId="0" fontId="39" fillId="0" borderId="4" xfId="0" applyFont="1" applyBorder="1" applyAlignment="1">
      <alignment horizontal="center"/>
    </xf>
    <xf numFmtId="0" fontId="39" fillId="0" borderId="0" xfId="0" applyFont="1" applyAlignment="1">
      <alignment horizontal="center"/>
    </xf>
    <xf numFmtId="0" fontId="39" fillId="0" borderId="5" xfId="0" applyFont="1" applyBorder="1" applyAlignment="1">
      <alignment horizontal="center"/>
    </xf>
    <xf numFmtId="0" fontId="38" fillId="0" borderId="4" xfId="0" applyFont="1" applyBorder="1" applyAlignment="1">
      <alignment horizontal="center"/>
    </xf>
    <xf numFmtId="0" fontId="38" fillId="0" borderId="0" xfId="0" applyFont="1" applyAlignment="1">
      <alignment horizontal="center"/>
    </xf>
    <xf numFmtId="0" fontId="39" fillId="0" borderId="6" xfId="0" applyFont="1" applyBorder="1" applyAlignment="1">
      <alignment horizontal="center"/>
    </xf>
    <xf numFmtId="0" fontId="39" fillId="0" borderId="7" xfId="0" applyFont="1" applyBorder="1" applyAlignment="1">
      <alignment horizontal="center"/>
    </xf>
    <xf numFmtId="0" fontId="39" fillId="0" borderId="8" xfId="0" applyFont="1" applyBorder="1" applyAlignment="1">
      <alignment horizontal="center"/>
    </xf>
    <xf numFmtId="0" fontId="38" fillId="0" borderId="7" xfId="0" applyFont="1" applyBorder="1" applyAlignment="1">
      <alignment horizontal="center"/>
    </xf>
    <xf numFmtId="0" fontId="40" fillId="0" borderId="2" xfId="0" applyFont="1" applyBorder="1" applyAlignment="1">
      <alignment horizontal="center"/>
    </xf>
    <xf numFmtId="0" fontId="40" fillId="0" borderId="0" xfId="0" applyFont="1" applyAlignment="1">
      <alignment horizont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42" fillId="0" borderId="0" xfId="0" applyFont="1" applyAlignment="1">
      <alignment horizontal="center" vertical="center"/>
    </xf>
    <xf numFmtId="0" fontId="36" fillId="0" borderId="2" xfId="0" applyFont="1" applyBorder="1" applyAlignment="1">
      <alignment horizontal="center" vertical="center"/>
    </xf>
    <xf numFmtId="0" fontId="36" fillId="0" borderId="0" xfId="0" applyFont="1" applyAlignment="1">
      <alignment horizontal="center" vertical="center"/>
    </xf>
    <xf numFmtId="0" fontId="42" fillId="0" borderId="2" xfId="0" applyFont="1" applyBorder="1" applyAlignment="1">
      <alignment horizontal="center" vertical="center"/>
    </xf>
    <xf numFmtId="0" fontId="32" fillId="0" borderId="8"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43" fillId="0" borderId="0" xfId="0" applyFont="1" applyAlignment="1">
      <alignment horizontal="center" vertical="center"/>
    </xf>
    <xf numFmtId="0" fontId="32" fillId="0" borderId="3" xfId="0" applyFont="1" applyBorder="1" applyAlignment="1">
      <alignment horizontal="center" vertical="center"/>
    </xf>
    <xf numFmtId="0" fontId="32" fillId="0" borderId="5" xfId="0" applyFont="1" applyBorder="1" applyAlignment="1">
      <alignment horizontal="center" vertical="center"/>
    </xf>
    <xf numFmtId="0" fontId="44" fillId="0" borderId="0" xfId="0" applyFont="1" applyAlignment="1">
      <alignment horizontal="center" vertical="center"/>
    </xf>
    <xf numFmtId="0" fontId="45" fillId="0" borderId="5" xfId="0" applyFont="1" applyBorder="1" applyAlignment="1">
      <alignment horizontal="center" vertical="center"/>
    </xf>
    <xf numFmtId="0" fontId="45" fillId="0" borderId="8" xfId="0" applyFont="1" applyBorder="1" applyAlignment="1">
      <alignment horizontal="center" vertical="center"/>
    </xf>
    <xf numFmtId="0" fontId="45" fillId="0" borderId="0" xfId="0" applyFont="1" applyAlignment="1">
      <alignment horizontal="center" vertical="center"/>
    </xf>
    <xf numFmtId="0" fontId="45" fillId="0" borderId="3" xfId="0" applyFont="1" applyBorder="1" applyAlignment="1">
      <alignment horizontal="center" vertical="center"/>
    </xf>
    <xf numFmtId="0" fontId="46" fillId="0" borderId="0" xfId="0" applyFont="1" applyAlignment="1">
      <alignment horizontal="center" vertical="center"/>
    </xf>
    <xf numFmtId="0" fontId="46" fillId="0" borderId="0" xfId="0" applyFont="1" applyAlignment="1">
      <alignment horizontal="center" vertical="center" wrapText="1"/>
    </xf>
    <xf numFmtId="0" fontId="46" fillId="0" borderId="0" xfId="0" applyFont="1" applyAlignment="1">
      <alignment horizontal="center"/>
    </xf>
    <xf numFmtId="0" fontId="7" fillId="0" borderId="0" xfId="0" applyFont="1" applyAlignment="1">
      <alignment vertical="center" wrapText="1"/>
    </xf>
    <xf numFmtId="0" fontId="0" fillId="9" borderId="17" xfId="0" applyFill="1" applyBorder="1" applyAlignment="1">
      <alignment horizontal="center" vertical="center"/>
    </xf>
    <xf numFmtId="14" fontId="5" fillId="0" borderId="0" xfId="0" applyNumberFormat="1" applyFont="1" applyAlignment="1">
      <alignment horizontal="center"/>
    </xf>
    <xf numFmtId="0" fontId="47" fillId="10" borderId="13" xfId="0" applyFont="1" applyFill="1" applyBorder="1" applyAlignment="1">
      <alignment horizontal="center"/>
    </xf>
    <xf numFmtId="0" fontId="0" fillId="9" borderId="13" xfId="0" applyFill="1" applyBorder="1" applyAlignment="1">
      <alignment horizontal="center"/>
    </xf>
    <xf numFmtId="0" fontId="48" fillId="0" borderId="0" xfId="0" applyFont="1" applyAlignment="1">
      <alignment horizontal="center" vertical="center"/>
    </xf>
    <xf numFmtId="0" fontId="49" fillId="0" borderId="0" xfId="0" applyFont="1" applyAlignment="1">
      <alignment horizontal="center" vertical="center"/>
    </xf>
    <xf numFmtId="14" fontId="0" fillId="0" borderId="0" xfId="0" applyNumberFormat="1" applyAlignment="1">
      <alignment horizontal="center"/>
    </xf>
    <xf numFmtId="0" fontId="17" fillId="0" borderId="0" xfId="0" applyFont="1"/>
    <xf numFmtId="0" fontId="22" fillId="0" borderId="0" xfId="0" applyFont="1"/>
    <xf numFmtId="0" fontId="42" fillId="0" borderId="0" xfId="0" applyFont="1" applyAlignment="1">
      <alignment horizontal="center"/>
    </xf>
    <xf numFmtId="0" fontId="42" fillId="0" borderId="7" xfId="0" applyFont="1" applyBorder="1" applyAlignment="1">
      <alignment horizontal="center"/>
    </xf>
    <xf numFmtId="0" fontId="22" fillId="0" borderId="0" xfId="0" applyFont="1" applyAlignment="1">
      <alignment horizontal="center"/>
    </xf>
    <xf numFmtId="0" fontId="22" fillId="0" borderId="2" xfId="0" applyFont="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wrapText="1"/>
    </xf>
    <xf numFmtId="0" fontId="20" fillId="0" borderId="0" xfId="0" applyFont="1" applyAlignment="1">
      <alignment horizontal="center" wrapText="1"/>
    </xf>
    <xf numFmtId="0" fontId="1" fillId="0" borderId="14" xfId="0" applyFont="1" applyBorder="1" applyAlignment="1">
      <alignment horizontal="center"/>
    </xf>
    <xf numFmtId="0" fontId="0" fillId="0" borderId="0" xfId="0" applyAlignment="1">
      <alignment horizontal="center" vertical="top" wrapText="1"/>
    </xf>
    <xf numFmtId="0" fontId="29" fillId="0" borderId="0" xfId="0" applyFont="1" applyAlignment="1">
      <alignment horizontal="center" vertical="center" wrapText="1"/>
    </xf>
    <xf numFmtId="0" fontId="3" fillId="0" borderId="0" xfId="0" applyFont="1" applyAlignment="1">
      <alignment horizont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0" xfId="0" applyAlignment="1">
      <alignment vertical="center" textRotation="90" wrapText="1"/>
    </xf>
    <xf numFmtId="0" fontId="16" fillId="0" borderId="0" xfId="0" applyFont="1" applyAlignment="1">
      <alignment horizontal="center" vertical="center" textRotation="90" wrapText="1"/>
    </xf>
    <xf numFmtId="0" fontId="0" fillId="0" borderId="0" xfId="0" applyAlignment="1">
      <alignment horizontal="center" vertical="center" textRotation="90" wrapText="1"/>
    </xf>
    <xf numFmtId="0" fontId="15" fillId="0" borderId="0" xfId="0" applyFont="1" applyAlignment="1">
      <alignment horizontal="center" vertical="center" wrapText="1"/>
    </xf>
    <xf numFmtId="0" fontId="19" fillId="0" borderId="0" xfId="0" applyFont="1" applyAlignment="1">
      <alignment vertical="center"/>
    </xf>
    <xf numFmtId="0" fontId="0" fillId="0" borderId="0" xfId="0" applyAlignment="1">
      <alignment vertical="center"/>
    </xf>
    <xf numFmtId="0" fontId="3" fillId="0" borderId="0" xfId="0" applyFont="1"/>
    <xf numFmtId="0" fontId="0" fillId="0" borderId="0" xfId="0"/>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10" fillId="0" borderId="0" xfId="0" applyFont="1" applyAlignment="1">
      <alignment horizontal="center"/>
    </xf>
    <xf numFmtId="0" fontId="20" fillId="0" borderId="0" xfId="0" applyFont="1" applyAlignment="1">
      <alignment horizontal="right"/>
    </xf>
    <xf numFmtId="0" fontId="0" fillId="0" borderId="0" xfId="0" applyAlignment="1">
      <alignment horizontal="right"/>
    </xf>
    <xf numFmtId="0" fontId="20" fillId="0" borderId="0" xfId="0" applyFont="1"/>
    <xf numFmtId="0" fontId="3" fillId="0" borderId="0" xfId="0" applyFont="1" applyAlignment="1">
      <alignment horizontal="center" vertical="center"/>
    </xf>
    <xf numFmtId="0" fontId="41" fillId="0" borderId="15" xfId="0" applyFont="1" applyBorder="1" applyAlignment="1">
      <alignment horizontal="center" vertical="center" wrapText="1"/>
    </xf>
    <xf numFmtId="49" fontId="15" fillId="0" borderId="0" xfId="0" applyNumberFormat="1" applyFont="1" applyAlignment="1">
      <alignment horizontal="center" vertical="center" wrapText="1"/>
    </xf>
    <xf numFmtId="0" fontId="37" fillId="0" borderId="15" xfId="0" applyFont="1" applyBorder="1" applyAlignment="1">
      <alignment horizontal="center" vertical="center" wrapText="1"/>
    </xf>
    <xf numFmtId="0" fontId="10" fillId="0" borderId="0" xfId="0" applyFont="1" applyAlignment="1">
      <alignment horizontal="center" vertical="center"/>
    </xf>
    <xf numFmtId="0" fontId="37" fillId="0" borderId="15" xfId="0" applyFont="1" applyBorder="1" applyAlignment="1">
      <alignment horizontal="center" vertical="center"/>
    </xf>
    <xf numFmtId="0" fontId="20" fillId="0" borderId="0" xfId="0" applyFont="1" applyAlignment="1">
      <alignment horizontal="lef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5" fillId="0" borderId="0" xfId="0" applyFont="1" applyAlignment="1">
      <alignment wrapText="1"/>
    </xf>
    <xf numFmtId="0" fontId="7" fillId="0" borderId="15" xfId="0" applyFont="1" applyBorder="1" applyAlignment="1">
      <alignment horizontal="center" vertical="center"/>
    </xf>
    <xf numFmtId="0" fontId="3" fillId="0" borderId="0" xfId="0" applyFont="1" applyAlignment="1">
      <alignment horizontal="right" vertical="center"/>
    </xf>
    <xf numFmtId="0" fontId="3" fillId="0" borderId="0" xfId="0" applyFont="1" applyAlignment="1">
      <alignment vertical="center"/>
    </xf>
    <xf numFmtId="0" fontId="1" fillId="0" borderId="0" xfId="0" applyFont="1" applyAlignment="1">
      <alignment vertical="center"/>
    </xf>
    <xf numFmtId="0" fontId="15" fillId="0" borderId="2" xfId="0" applyFont="1" applyBorder="1" applyAlignment="1">
      <alignment horizontal="center" vertical="center" wrapText="1"/>
    </xf>
    <xf numFmtId="0" fontId="26" fillId="0" borderId="7" xfId="0" applyFont="1" applyBorder="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9">
    <dxf>
      <font>
        <b/>
        <i val="0"/>
        <strike val="0"/>
      </font>
    </dxf>
    <dxf>
      <font>
        <b/>
        <i val="0"/>
        <strike val="0"/>
      </font>
    </dxf>
    <dxf>
      <font>
        <b/>
        <i val="0"/>
        <strike val="0"/>
      </font>
    </dxf>
    <dxf>
      <font>
        <b/>
        <i val="0"/>
        <strike val="0"/>
      </font>
    </dxf>
    <dxf>
      <fill>
        <patternFill>
          <bgColor theme="9" tint="0.59996337778862885"/>
        </patternFill>
      </fill>
    </dxf>
    <dxf>
      <fill>
        <patternFill>
          <bgColor theme="7" tint="0.79998168889431442"/>
        </patternFill>
      </fill>
    </dxf>
    <dxf>
      <fill>
        <patternFill>
          <bgColor theme="8" tint="0.59996337778862885"/>
        </patternFill>
      </fill>
    </dxf>
    <dxf>
      <fill>
        <patternFill>
          <bgColor theme="8" tint="0.59996337778862885"/>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microsoft.com/office/2017/06/relationships/rdRichValueTypes" Target="richData/rdRichValueTypes.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46" Type="http://schemas.openxmlformats.org/officeDocument/2006/relationships/customXml" Target="../customXml/item1.xml"/><Relationship Id="rId20" Type="http://schemas.openxmlformats.org/officeDocument/2006/relationships/worksheet" Target="worksheets/sheet20.xml"/><Relationship Id="rId41"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13</xdr:col>
      <xdr:colOff>161192</xdr:colOff>
      <xdr:row>13</xdr:row>
      <xdr:rowOff>124558</xdr:rowOff>
    </xdr:from>
    <xdr:to>
      <xdr:col>13</xdr:col>
      <xdr:colOff>212481</xdr:colOff>
      <xdr:row>15</xdr:row>
      <xdr:rowOff>117231</xdr:rowOff>
    </xdr:to>
    <xdr:sp macro="" textlink="">
      <xdr:nvSpPr>
        <xdr:cNvPr id="2" name="Right Bracket 1">
          <a:extLst>
            <a:ext uri="{FF2B5EF4-FFF2-40B4-BE49-F238E27FC236}">
              <a16:creationId xmlns:a16="http://schemas.microsoft.com/office/drawing/2014/main" id="{D80155D4-1777-404A-9971-62049EE332E9}"/>
            </a:ext>
          </a:extLst>
        </xdr:cNvPr>
        <xdr:cNvSpPr/>
      </xdr:nvSpPr>
      <xdr:spPr>
        <a:xfrm>
          <a:off x="4938346" y="317988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12</xdr:row>
      <xdr:rowOff>117231</xdr:rowOff>
    </xdr:from>
    <xdr:to>
      <xdr:col>13</xdr:col>
      <xdr:colOff>337039</xdr:colOff>
      <xdr:row>14</xdr:row>
      <xdr:rowOff>109904</xdr:rowOff>
    </xdr:to>
    <xdr:sp macro="" textlink="">
      <xdr:nvSpPr>
        <xdr:cNvPr id="3" name="Right Bracket 2">
          <a:extLst>
            <a:ext uri="{FF2B5EF4-FFF2-40B4-BE49-F238E27FC236}">
              <a16:creationId xmlns:a16="http://schemas.microsoft.com/office/drawing/2014/main" id="{2AB1BE5E-FB1A-44ED-93C4-6F9ED564B74E}"/>
            </a:ext>
          </a:extLst>
        </xdr:cNvPr>
        <xdr:cNvSpPr/>
      </xdr:nvSpPr>
      <xdr:spPr>
        <a:xfrm>
          <a:off x="5055577" y="298205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17</xdr:row>
      <xdr:rowOff>102578</xdr:rowOff>
    </xdr:from>
    <xdr:to>
      <xdr:col>13</xdr:col>
      <xdr:colOff>212481</xdr:colOff>
      <xdr:row>19</xdr:row>
      <xdr:rowOff>95251</xdr:rowOff>
    </xdr:to>
    <xdr:sp macro="" textlink="">
      <xdr:nvSpPr>
        <xdr:cNvPr id="4" name="Right Bracket 3">
          <a:extLst>
            <a:ext uri="{FF2B5EF4-FFF2-40B4-BE49-F238E27FC236}">
              <a16:creationId xmlns:a16="http://schemas.microsoft.com/office/drawing/2014/main" id="{F51558A3-5A45-4C1D-9F9E-D923FDA9FAC0}"/>
            </a:ext>
          </a:extLst>
        </xdr:cNvPr>
        <xdr:cNvSpPr/>
      </xdr:nvSpPr>
      <xdr:spPr>
        <a:xfrm>
          <a:off x="4938346" y="391990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16</xdr:row>
      <xdr:rowOff>95251</xdr:rowOff>
    </xdr:from>
    <xdr:to>
      <xdr:col>13</xdr:col>
      <xdr:colOff>337039</xdr:colOff>
      <xdr:row>18</xdr:row>
      <xdr:rowOff>87924</xdr:rowOff>
    </xdr:to>
    <xdr:sp macro="" textlink="">
      <xdr:nvSpPr>
        <xdr:cNvPr id="5" name="Right Bracket 4">
          <a:extLst>
            <a:ext uri="{FF2B5EF4-FFF2-40B4-BE49-F238E27FC236}">
              <a16:creationId xmlns:a16="http://schemas.microsoft.com/office/drawing/2014/main" id="{022687DA-A28F-4270-9F8D-7C42086AE200}"/>
            </a:ext>
          </a:extLst>
        </xdr:cNvPr>
        <xdr:cNvSpPr/>
      </xdr:nvSpPr>
      <xdr:spPr>
        <a:xfrm>
          <a:off x="5055577" y="372207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21</xdr:row>
      <xdr:rowOff>117231</xdr:rowOff>
    </xdr:from>
    <xdr:to>
      <xdr:col>13</xdr:col>
      <xdr:colOff>212481</xdr:colOff>
      <xdr:row>23</xdr:row>
      <xdr:rowOff>109904</xdr:rowOff>
    </xdr:to>
    <xdr:sp macro="" textlink="">
      <xdr:nvSpPr>
        <xdr:cNvPr id="6" name="Right Bracket 5">
          <a:extLst>
            <a:ext uri="{FF2B5EF4-FFF2-40B4-BE49-F238E27FC236}">
              <a16:creationId xmlns:a16="http://schemas.microsoft.com/office/drawing/2014/main" id="{AE3758FF-C695-47E2-A20E-B92E21295ACA}"/>
            </a:ext>
          </a:extLst>
        </xdr:cNvPr>
        <xdr:cNvSpPr/>
      </xdr:nvSpPr>
      <xdr:spPr>
        <a:xfrm>
          <a:off x="4938346" y="469655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20</xdr:row>
      <xdr:rowOff>109904</xdr:rowOff>
    </xdr:from>
    <xdr:to>
      <xdr:col>13</xdr:col>
      <xdr:colOff>337039</xdr:colOff>
      <xdr:row>22</xdr:row>
      <xdr:rowOff>102577</xdr:rowOff>
    </xdr:to>
    <xdr:sp macro="" textlink="">
      <xdr:nvSpPr>
        <xdr:cNvPr id="7" name="Right Bracket 6">
          <a:extLst>
            <a:ext uri="{FF2B5EF4-FFF2-40B4-BE49-F238E27FC236}">
              <a16:creationId xmlns:a16="http://schemas.microsoft.com/office/drawing/2014/main" id="{02404405-538F-4BBF-A556-1D8C0ECD5563}"/>
            </a:ext>
          </a:extLst>
        </xdr:cNvPr>
        <xdr:cNvSpPr/>
      </xdr:nvSpPr>
      <xdr:spPr>
        <a:xfrm>
          <a:off x="5055577" y="449873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454</xdr:row>
      <xdr:rowOff>139213</xdr:rowOff>
    </xdr:from>
    <xdr:to>
      <xdr:col>13</xdr:col>
      <xdr:colOff>65943</xdr:colOff>
      <xdr:row>456</xdr:row>
      <xdr:rowOff>131886</xdr:rowOff>
    </xdr:to>
    <xdr:sp macro="" textlink="">
      <xdr:nvSpPr>
        <xdr:cNvPr id="14" name="Right Bracket 13">
          <a:extLst>
            <a:ext uri="{FF2B5EF4-FFF2-40B4-BE49-F238E27FC236}">
              <a16:creationId xmlns:a16="http://schemas.microsoft.com/office/drawing/2014/main" id="{29160D10-870D-48AA-892B-9DEBC9FF6AB6}"/>
            </a:ext>
          </a:extLst>
        </xdr:cNvPr>
        <xdr:cNvSpPr/>
      </xdr:nvSpPr>
      <xdr:spPr>
        <a:xfrm>
          <a:off x="4791808" y="8815754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453</xdr:row>
      <xdr:rowOff>131886</xdr:rowOff>
    </xdr:from>
    <xdr:to>
      <xdr:col>13</xdr:col>
      <xdr:colOff>190501</xdr:colOff>
      <xdr:row>455</xdr:row>
      <xdr:rowOff>124559</xdr:rowOff>
    </xdr:to>
    <xdr:sp macro="" textlink="">
      <xdr:nvSpPr>
        <xdr:cNvPr id="15" name="Right Bracket 14">
          <a:extLst>
            <a:ext uri="{FF2B5EF4-FFF2-40B4-BE49-F238E27FC236}">
              <a16:creationId xmlns:a16="http://schemas.microsoft.com/office/drawing/2014/main" id="{49AEC7FE-AD68-47FB-99E0-C29F45462964}"/>
            </a:ext>
          </a:extLst>
        </xdr:cNvPr>
        <xdr:cNvSpPr/>
      </xdr:nvSpPr>
      <xdr:spPr>
        <a:xfrm>
          <a:off x="4909039" y="8795971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458</xdr:row>
      <xdr:rowOff>117233</xdr:rowOff>
    </xdr:from>
    <xdr:to>
      <xdr:col>13</xdr:col>
      <xdr:colOff>65943</xdr:colOff>
      <xdr:row>460</xdr:row>
      <xdr:rowOff>109906</xdr:rowOff>
    </xdr:to>
    <xdr:sp macro="" textlink="">
      <xdr:nvSpPr>
        <xdr:cNvPr id="16" name="Right Bracket 15">
          <a:extLst>
            <a:ext uri="{FF2B5EF4-FFF2-40B4-BE49-F238E27FC236}">
              <a16:creationId xmlns:a16="http://schemas.microsoft.com/office/drawing/2014/main" id="{5300A914-B369-4572-85D1-C774E3D9EF77}"/>
            </a:ext>
          </a:extLst>
        </xdr:cNvPr>
        <xdr:cNvSpPr/>
      </xdr:nvSpPr>
      <xdr:spPr>
        <a:xfrm>
          <a:off x="4791808" y="8889756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457</xdr:row>
      <xdr:rowOff>109906</xdr:rowOff>
    </xdr:from>
    <xdr:to>
      <xdr:col>13</xdr:col>
      <xdr:colOff>190501</xdr:colOff>
      <xdr:row>459</xdr:row>
      <xdr:rowOff>102579</xdr:rowOff>
    </xdr:to>
    <xdr:sp macro="" textlink="">
      <xdr:nvSpPr>
        <xdr:cNvPr id="17" name="Right Bracket 16">
          <a:extLst>
            <a:ext uri="{FF2B5EF4-FFF2-40B4-BE49-F238E27FC236}">
              <a16:creationId xmlns:a16="http://schemas.microsoft.com/office/drawing/2014/main" id="{DAC78AD9-109F-4019-B4A5-59EF620B54C9}"/>
            </a:ext>
          </a:extLst>
        </xdr:cNvPr>
        <xdr:cNvSpPr/>
      </xdr:nvSpPr>
      <xdr:spPr>
        <a:xfrm>
          <a:off x="4909039" y="8869973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257</xdr:row>
      <xdr:rowOff>124553</xdr:rowOff>
    </xdr:from>
    <xdr:to>
      <xdr:col>13</xdr:col>
      <xdr:colOff>51289</xdr:colOff>
      <xdr:row>259</xdr:row>
      <xdr:rowOff>117226</xdr:rowOff>
    </xdr:to>
    <xdr:sp macro="" textlink="">
      <xdr:nvSpPr>
        <xdr:cNvPr id="22" name="Right Bracket 21">
          <a:extLst>
            <a:ext uri="{FF2B5EF4-FFF2-40B4-BE49-F238E27FC236}">
              <a16:creationId xmlns:a16="http://schemas.microsoft.com/office/drawing/2014/main" id="{18D9B609-109F-4ADE-8926-96C7AE1BF243}"/>
            </a:ext>
          </a:extLst>
        </xdr:cNvPr>
        <xdr:cNvSpPr/>
      </xdr:nvSpPr>
      <xdr:spPr>
        <a:xfrm>
          <a:off x="4777154" y="4966188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256</xdr:row>
      <xdr:rowOff>117226</xdr:rowOff>
    </xdr:from>
    <xdr:to>
      <xdr:col>13</xdr:col>
      <xdr:colOff>175847</xdr:colOff>
      <xdr:row>258</xdr:row>
      <xdr:rowOff>109899</xdr:rowOff>
    </xdr:to>
    <xdr:sp macro="" textlink="">
      <xdr:nvSpPr>
        <xdr:cNvPr id="23" name="Right Bracket 22">
          <a:extLst>
            <a:ext uri="{FF2B5EF4-FFF2-40B4-BE49-F238E27FC236}">
              <a16:creationId xmlns:a16="http://schemas.microsoft.com/office/drawing/2014/main" id="{4A963A76-BB98-408A-B5DB-2B0C97143B94}"/>
            </a:ext>
          </a:extLst>
        </xdr:cNvPr>
        <xdr:cNvSpPr/>
      </xdr:nvSpPr>
      <xdr:spPr>
        <a:xfrm>
          <a:off x="4894385" y="4946405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261</xdr:row>
      <xdr:rowOff>102573</xdr:rowOff>
    </xdr:from>
    <xdr:to>
      <xdr:col>13</xdr:col>
      <xdr:colOff>51289</xdr:colOff>
      <xdr:row>263</xdr:row>
      <xdr:rowOff>95246</xdr:rowOff>
    </xdr:to>
    <xdr:sp macro="" textlink="">
      <xdr:nvSpPr>
        <xdr:cNvPr id="24" name="Right Bracket 23">
          <a:extLst>
            <a:ext uri="{FF2B5EF4-FFF2-40B4-BE49-F238E27FC236}">
              <a16:creationId xmlns:a16="http://schemas.microsoft.com/office/drawing/2014/main" id="{4CDDD8C4-DD04-434E-A929-7C768EB954BE}"/>
            </a:ext>
          </a:extLst>
        </xdr:cNvPr>
        <xdr:cNvSpPr/>
      </xdr:nvSpPr>
      <xdr:spPr>
        <a:xfrm>
          <a:off x="4777154" y="5040190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260</xdr:row>
      <xdr:rowOff>95246</xdr:rowOff>
    </xdr:from>
    <xdr:to>
      <xdr:col>13</xdr:col>
      <xdr:colOff>175847</xdr:colOff>
      <xdr:row>262</xdr:row>
      <xdr:rowOff>87919</xdr:rowOff>
    </xdr:to>
    <xdr:sp macro="" textlink="">
      <xdr:nvSpPr>
        <xdr:cNvPr id="25" name="Right Bracket 24">
          <a:extLst>
            <a:ext uri="{FF2B5EF4-FFF2-40B4-BE49-F238E27FC236}">
              <a16:creationId xmlns:a16="http://schemas.microsoft.com/office/drawing/2014/main" id="{F4D2510E-B261-4D63-AFAA-2CCE124358F5}"/>
            </a:ext>
          </a:extLst>
        </xdr:cNvPr>
        <xdr:cNvSpPr/>
      </xdr:nvSpPr>
      <xdr:spPr>
        <a:xfrm>
          <a:off x="4894385" y="5020407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265</xdr:row>
      <xdr:rowOff>131881</xdr:rowOff>
    </xdr:from>
    <xdr:to>
      <xdr:col>13</xdr:col>
      <xdr:colOff>51289</xdr:colOff>
      <xdr:row>267</xdr:row>
      <xdr:rowOff>124554</xdr:rowOff>
    </xdr:to>
    <xdr:sp macro="" textlink="">
      <xdr:nvSpPr>
        <xdr:cNvPr id="26" name="Right Bracket 25">
          <a:extLst>
            <a:ext uri="{FF2B5EF4-FFF2-40B4-BE49-F238E27FC236}">
              <a16:creationId xmlns:a16="http://schemas.microsoft.com/office/drawing/2014/main" id="{13EC39E0-E489-4315-8FBE-6F5541ADCF67}"/>
            </a:ext>
          </a:extLst>
        </xdr:cNvPr>
        <xdr:cNvSpPr/>
      </xdr:nvSpPr>
      <xdr:spPr>
        <a:xfrm>
          <a:off x="4777154" y="5119320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264</xdr:row>
      <xdr:rowOff>124554</xdr:rowOff>
    </xdr:from>
    <xdr:to>
      <xdr:col>13</xdr:col>
      <xdr:colOff>175847</xdr:colOff>
      <xdr:row>266</xdr:row>
      <xdr:rowOff>117227</xdr:rowOff>
    </xdr:to>
    <xdr:sp macro="" textlink="">
      <xdr:nvSpPr>
        <xdr:cNvPr id="27" name="Right Bracket 26">
          <a:extLst>
            <a:ext uri="{FF2B5EF4-FFF2-40B4-BE49-F238E27FC236}">
              <a16:creationId xmlns:a16="http://schemas.microsoft.com/office/drawing/2014/main" id="{4543CC95-4C8D-4252-8FC8-68F457F7DBC6}"/>
            </a:ext>
          </a:extLst>
        </xdr:cNvPr>
        <xdr:cNvSpPr/>
      </xdr:nvSpPr>
      <xdr:spPr>
        <a:xfrm>
          <a:off x="4894385" y="509953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269</xdr:row>
      <xdr:rowOff>109901</xdr:rowOff>
    </xdr:from>
    <xdr:to>
      <xdr:col>13</xdr:col>
      <xdr:colOff>51289</xdr:colOff>
      <xdr:row>271</xdr:row>
      <xdr:rowOff>102574</xdr:rowOff>
    </xdr:to>
    <xdr:sp macro="" textlink="">
      <xdr:nvSpPr>
        <xdr:cNvPr id="28" name="Right Bracket 27">
          <a:extLst>
            <a:ext uri="{FF2B5EF4-FFF2-40B4-BE49-F238E27FC236}">
              <a16:creationId xmlns:a16="http://schemas.microsoft.com/office/drawing/2014/main" id="{E7FAEA37-40AB-4B0D-83F6-2ABADC0634FF}"/>
            </a:ext>
          </a:extLst>
        </xdr:cNvPr>
        <xdr:cNvSpPr/>
      </xdr:nvSpPr>
      <xdr:spPr>
        <a:xfrm>
          <a:off x="4777154" y="519332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268</xdr:row>
      <xdr:rowOff>102574</xdr:rowOff>
    </xdr:from>
    <xdr:to>
      <xdr:col>13</xdr:col>
      <xdr:colOff>175847</xdr:colOff>
      <xdr:row>270</xdr:row>
      <xdr:rowOff>95247</xdr:rowOff>
    </xdr:to>
    <xdr:sp macro="" textlink="">
      <xdr:nvSpPr>
        <xdr:cNvPr id="29" name="Right Bracket 28">
          <a:extLst>
            <a:ext uri="{FF2B5EF4-FFF2-40B4-BE49-F238E27FC236}">
              <a16:creationId xmlns:a16="http://schemas.microsoft.com/office/drawing/2014/main" id="{2A82ABEE-61AC-4E60-83FA-27D4A9D8C92C}"/>
            </a:ext>
          </a:extLst>
        </xdr:cNvPr>
        <xdr:cNvSpPr/>
      </xdr:nvSpPr>
      <xdr:spPr>
        <a:xfrm>
          <a:off x="4894385" y="5173540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272</xdr:row>
      <xdr:rowOff>109901</xdr:rowOff>
    </xdr:from>
    <xdr:to>
      <xdr:col>13</xdr:col>
      <xdr:colOff>183174</xdr:colOff>
      <xdr:row>274</xdr:row>
      <xdr:rowOff>102574</xdr:rowOff>
    </xdr:to>
    <xdr:sp macro="" textlink="">
      <xdr:nvSpPr>
        <xdr:cNvPr id="30" name="Right Bracket 29">
          <a:extLst>
            <a:ext uri="{FF2B5EF4-FFF2-40B4-BE49-F238E27FC236}">
              <a16:creationId xmlns:a16="http://schemas.microsoft.com/office/drawing/2014/main" id="{D5B66089-78CC-4B96-9924-4FDA76E10D08}"/>
            </a:ext>
          </a:extLst>
        </xdr:cNvPr>
        <xdr:cNvSpPr/>
      </xdr:nvSpPr>
      <xdr:spPr>
        <a:xfrm>
          <a:off x="4909039" y="525047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273</xdr:row>
      <xdr:rowOff>124554</xdr:rowOff>
    </xdr:from>
    <xdr:to>
      <xdr:col>13</xdr:col>
      <xdr:colOff>80597</xdr:colOff>
      <xdr:row>275</xdr:row>
      <xdr:rowOff>117227</xdr:rowOff>
    </xdr:to>
    <xdr:sp macro="" textlink="">
      <xdr:nvSpPr>
        <xdr:cNvPr id="31" name="Right Bracket 30">
          <a:extLst>
            <a:ext uri="{FF2B5EF4-FFF2-40B4-BE49-F238E27FC236}">
              <a16:creationId xmlns:a16="http://schemas.microsoft.com/office/drawing/2014/main" id="{5CCE0EB4-03ED-4389-877D-76B312FCC105}"/>
            </a:ext>
          </a:extLst>
        </xdr:cNvPr>
        <xdr:cNvSpPr/>
      </xdr:nvSpPr>
      <xdr:spPr>
        <a:xfrm>
          <a:off x="4799135" y="527098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335</xdr:row>
      <xdr:rowOff>124559</xdr:rowOff>
    </xdr:from>
    <xdr:to>
      <xdr:col>13</xdr:col>
      <xdr:colOff>51289</xdr:colOff>
      <xdr:row>337</xdr:row>
      <xdr:rowOff>117232</xdr:rowOff>
    </xdr:to>
    <xdr:sp macro="" textlink="">
      <xdr:nvSpPr>
        <xdr:cNvPr id="32" name="Right Bracket 31">
          <a:extLst>
            <a:ext uri="{FF2B5EF4-FFF2-40B4-BE49-F238E27FC236}">
              <a16:creationId xmlns:a16="http://schemas.microsoft.com/office/drawing/2014/main" id="{475C1DC3-CEB0-45F1-BE95-4C59BF9D5F23}"/>
            </a:ext>
          </a:extLst>
        </xdr:cNvPr>
        <xdr:cNvSpPr/>
      </xdr:nvSpPr>
      <xdr:spPr>
        <a:xfrm>
          <a:off x="4777154" y="6452088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334</xdr:row>
      <xdr:rowOff>117232</xdr:rowOff>
    </xdr:from>
    <xdr:to>
      <xdr:col>13</xdr:col>
      <xdr:colOff>175847</xdr:colOff>
      <xdr:row>336</xdr:row>
      <xdr:rowOff>109905</xdr:rowOff>
    </xdr:to>
    <xdr:sp macro="" textlink="">
      <xdr:nvSpPr>
        <xdr:cNvPr id="33" name="Right Bracket 32">
          <a:extLst>
            <a:ext uri="{FF2B5EF4-FFF2-40B4-BE49-F238E27FC236}">
              <a16:creationId xmlns:a16="http://schemas.microsoft.com/office/drawing/2014/main" id="{98BA9F10-3F1B-406D-B523-ECEF3ADF2DED}"/>
            </a:ext>
          </a:extLst>
        </xdr:cNvPr>
        <xdr:cNvSpPr/>
      </xdr:nvSpPr>
      <xdr:spPr>
        <a:xfrm>
          <a:off x="4894385" y="6432305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339</xdr:row>
      <xdr:rowOff>102579</xdr:rowOff>
    </xdr:from>
    <xdr:to>
      <xdr:col>13</xdr:col>
      <xdr:colOff>51289</xdr:colOff>
      <xdr:row>341</xdr:row>
      <xdr:rowOff>95252</xdr:rowOff>
    </xdr:to>
    <xdr:sp macro="" textlink="">
      <xdr:nvSpPr>
        <xdr:cNvPr id="34" name="Right Bracket 33">
          <a:extLst>
            <a:ext uri="{FF2B5EF4-FFF2-40B4-BE49-F238E27FC236}">
              <a16:creationId xmlns:a16="http://schemas.microsoft.com/office/drawing/2014/main" id="{4E801513-5409-49E7-90D8-BA9EAF3C7C3C}"/>
            </a:ext>
          </a:extLst>
        </xdr:cNvPr>
        <xdr:cNvSpPr/>
      </xdr:nvSpPr>
      <xdr:spPr>
        <a:xfrm>
          <a:off x="4777154" y="6526090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338</xdr:row>
      <xdr:rowOff>95252</xdr:rowOff>
    </xdr:from>
    <xdr:to>
      <xdr:col>13</xdr:col>
      <xdr:colOff>175847</xdr:colOff>
      <xdr:row>340</xdr:row>
      <xdr:rowOff>87925</xdr:rowOff>
    </xdr:to>
    <xdr:sp macro="" textlink="">
      <xdr:nvSpPr>
        <xdr:cNvPr id="35" name="Right Bracket 34">
          <a:extLst>
            <a:ext uri="{FF2B5EF4-FFF2-40B4-BE49-F238E27FC236}">
              <a16:creationId xmlns:a16="http://schemas.microsoft.com/office/drawing/2014/main" id="{999FC980-4E12-4258-A03E-FA573C08E516}"/>
            </a:ext>
          </a:extLst>
        </xdr:cNvPr>
        <xdr:cNvSpPr/>
      </xdr:nvSpPr>
      <xdr:spPr>
        <a:xfrm>
          <a:off x="4894385" y="6506307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343</xdr:row>
      <xdr:rowOff>131887</xdr:rowOff>
    </xdr:from>
    <xdr:to>
      <xdr:col>13</xdr:col>
      <xdr:colOff>51289</xdr:colOff>
      <xdr:row>345</xdr:row>
      <xdr:rowOff>124560</xdr:rowOff>
    </xdr:to>
    <xdr:sp macro="" textlink="">
      <xdr:nvSpPr>
        <xdr:cNvPr id="36" name="Right Bracket 35">
          <a:extLst>
            <a:ext uri="{FF2B5EF4-FFF2-40B4-BE49-F238E27FC236}">
              <a16:creationId xmlns:a16="http://schemas.microsoft.com/office/drawing/2014/main" id="{460936F7-5366-41CB-AB8C-8BDA0BCE09F6}"/>
            </a:ext>
          </a:extLst>
        </xdr:cNvPr>
        <xdr:cNvSpPr/>
      </xdr:nvSpPr>
      <xdr:spPr>
        <a:xfrm>
          <a:off x="4777154" y="6605221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342</xdr:row>
      <xdr:rowOff>124560</xdr:rowOff>
    </xdr:from>
    <xdr:to>
      <xdr:col>13</xdr:col>
      <xdr:colOff>175847</xdr:colOff>
      <xdr:row>344</xdr:row>
      <xdr:rowOff>117233</xdr:rowOff>
    </xdr:to>
    <xdr:sp macro="" textlink="">
      <xdr:nvSpPr>
        <xdr:cNvPr id="37" name="Right Bracket 36">
          <a:extLst>
            <a:ext uri="{FF2B5EF4-FFF2-40B4-BE49-F238E27FC236}">
              <a16:creationId xmlns:a16="http://schemas.microsoft.com/office/drawing/2014/main" id="{1F9045FC-0623-4DD1-90A5-DA1871119AEB}"/>
            </a:ext>
          </a:extLst>
        </xdr:cNvPr>
        <xdr:cNvSpPr/>
      </xdr:nvSpPr>
      <xdr:spPr>
        <a:xfrm>
          <a:off x="4894385" y="658543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347</xdr:row>
      <xdr:rowOff>109907</xdr:rowOff>
    </xdr:from>
    <xdr:to>
      <xdr:col>13</xdr:col>
      <xdr:colOff>51289</xdr:colOff>
      <xdr:row>349</xdr:row>
      <xdr:rowOff>102580</xdr:rowOff>
    </xdr:to>
    <xdr:sp macro="" textlink="">
      <xdr:nvSpPr>
        <xdr:cNvPr id="38" name="Right Bracket 37">
          <a:extLst>
            <a:ext uri="{FF2B5EF4-FFF2-40B4-BE49-F238E27FC236}">
              <a16:creationId xmlns:a16="http://schemas.microsoft.com/office/drawing/2014/main" id="{79B6EE74-066A-4212-9219-AF6CFA497A7D}"/>
            </a:ext>
          </a:extLst>
        </xdr:cNvPr>
        <xdr:cNvSpPr/>
      </xdr:nvSpPr>
      <xdr:spPr>
        <a:xfrm>
          <a:off x="4777154" y="667922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346</xdr:row>
      <xdr:rowOff>102580</xdr:rowOff>
    </xdr:from>
    <xdr:to>
      <xdr:col>13</xdr:col>
      <xdr:colOff>175847</xdr:colOff>
      <xdr:row>348</xdr:row>
      <xdr:rowOff>95253</xdr:rowOff>
    </xdr:to>
    <xdr:sp macro="" textlink="">
      <xdr:nvSpPr>
        <xdr:cNvPr id="39" name="Right Bracket 38">
          <a:extLst>
            <a:ext uri="{FF2B5EF4-FFF2-40B4-BE49-F238E27FC236}">
              <a16:creationId xmlns:a16="http://schemas.microsoft.com/office/drawing/2014/main" id="{0EE82433-78EF-429E-9749-2058BA442099}"/>
            </a:ext>
          </a:extLst>
        </xdr:cNvPr>
        <xdr:cNvSpPr/>
      </xdr:nvSpPr>
      <xdr:spPr>
        <a:xfrm>
          <a:off x="4894385" y="6659440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350</xdr:row>
      <xdr:rowOff>109907</xdr:rowOff>
    </xdr:from>
    <xdr:to>
      <xdr:col>13</xdr:col>
      <xdr:colOff>183174</xdr:colOff>
      <xdr:row>352</xdr:row>
      <xdr:rowOff>102580</xdr:rowOff>
    </xdr:to>
    <xdr:sp macro="" textlink="">
      <xdr:nvSpPr>
        <xdr:cNvPr id="40" name="Right Bracket 39">
          <a:extLst>
            <a:ext uri="{FF2B5EF4-FFF2-40B4-BE49-F238E27FC236}">
              <a16:creationId xmlns:a16="http://schemas.microsoft.com/office/drawing/2014/main" id="{A79517AA-2F5B-44FF-9F65-0860610A9D4D}"/>
            </a:ext>
          </a:extLst>
        </xdr:cNvPr>
        <xdr:cNvSpPr/>
      </xdr:nvSpPr>
      <xdr:spPr>
        <a:xfrm>
          <a:off x="4909039" y="673637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351</xdr:row>
      <xdr:rowOff>124560</xdr:rowOff>
    </xdr:from>
    <xdr:to>
      <xdr:col>13</xdr:col>
      <xdr:colOff>80597</xdr:colOff>
      <xdr:row>353</xdr:row>
      <xdr:rowOff>117233</xdr:rowOff>
    </xdr:to>
    <xdr:sp macro="" textlink="">
      <xdr:nvSpPr>
        <xdr:cNvPr id="41" name="Right Bracket 40">
          <a:extLst>
            <a:ext uri="{FF2B5EF4-FFF2-40B4-BE49-F238E27FC236}">
              <a16:creationId xmlns:a16="http://schemas.microsoft.com/office/drawing/2014/main" id="{C418D225-898C-4491-BAE8-5B983515FAD2}"/>
            </a:ext>
          </a:extLst>
        </xdr:cNvPr>
        <xdr:cNvSpPr/>
      </xdr:nvSpPr>
      <xdr:spPr>
        <a:xfrm>
          <a:off x="4799135" y="675688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3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Sheet1"/>
      <sheetName val="Breakout by cable chains"/>
    </sheetNames>
    <sheetDataSet>
      <sheetData sheetId="0" refreshError="1">
        <row r="2">
          <cell r="A2">
            <v>4</v>
          </cell>
          <cell r="B2" t="str">
            <v>1a</v>
          </cell>
          <cell r="D2">
            <v>0</v>
          </cell>
          <cell r="E2" t="str">
            <v>[b/iBB]</v>
          </cell>
          <cell r="F2">
            <v>70</v>
          </cell>
          <cell r="H2" t="str">
            <v>red</v>
          </cell>
        </row>
        <row r="3">
          <cell r="A3">
            <v>1</v>
          </cell>
          <cell r="B3" t="str">
            <v>1b</v>
          </cell>
          <cell r="D3">
            <v>-330</v>
          </cell>
          <cell r="E3" t="str">
            <v>[b/P2B2]</v>
          </cell>
          <cell r="F3">
            <v>35</v>
          </cell>
          <cell r="H3" t="str">
            <v>blu</v>
          </cell>
        </row>
        <row r="4">
          <cell r="A4">
            <v>2</v>
          </cell>
          <cell r="B4" t="str">
            <v>2a</v>
          </cell>
          <cell r="D4">
            <v>-863</v>
          </cell>
          <cell r="E4" t="str">
            <v>[b/P2B2]</v>
          </cell>
          <cell r="F4">
            <v>71</v>
          </cell>
          <cell r="H4" t="str">
            <v>blu</v>
          </cell>
        </row>
        <row r="5">
          <cell r="A5">
            <v>3</v>
          </cell>
          <cell r="B5" t="str">
            <v>2b</v>
          </cell>
          <cell r="D5">
            <v>-1292</v>
          </cell>
          <cell r="E5" t="str">
            <v>[b/P2B2]</v>
          </cell>
          <cell r="F5">
            <v>16</v>
          </cell>
          <cell r="H5" t="str">
            <v>blu</v>
          </cell>
        </row>
        <row r="6">
          <cell r="A6">
            <v>5</v>
          </cell>
          <cell r="B6" t="str">
            <v>2c</v>
          </cell>
          <cell r="D6">
            <v>-1292</v>
          </cell>
          <cell r="E6" t="str">
            <v>[b/iBB]</v>
          </cell>
          <cell r="F6">
            <v>16</v>
          </cell>
          <cell r="H6" t="str">
            <v>red</v>
          </cell>
        </row>
        <row r="7">
          <cell r="A7">
            <v>6</v>
          </cell>
          <cell r="B7" t="str">
            <v>3a</v>
          </cell>
          <cell r="D7">
            <v>-33</v>
          </cell>
          <cell r="E7" t="str">
            <v>[3a]</v>
          </cell>
          <cell r="F7">
            <v>10</v>
          </cell>
          <cell r="H7" t="str">
            <v>red</v>
          </cell>
        </row>
        <row r="8">
          <cell r="A8">
            <v>7</v>
          </cell>
          <cell r="B8" t="str">
            <v>3b</v>
          </cell>
          <cell r="D8">
            <v>-99</v>
          </cell>
          <cell r="E8" t="str">
            <v>[a/iBB]</v>
          </cell>
          <cell r="F8">
            <v>67</v>
          </cell>
          <cell r="H8" t="str">
            <v>yel</v>
          </cell>
        </row>
        <row r="9">
          <cell r="A9">
            <v>8</v>
          </cell>
          <cell r="B9" t="str">
            <v>3c</v>
          </cell>
          <cell r="D9">
            <v>-429</v>
          </cell>
          <cell r="E9" t="str">
            <v>[a/iBB]</v>
          </cell>
          <cell r="F9">
            <v>18</v>
          </cell>
          <cell r="H9" t="str">
            <v>yel</v>
          </cell>
        </row>
        <row r="10">
          <cell r="A10">
            <v>9</v>
          </cell>
          <cell r="B10" t="str">
            <v>3d</v>
          </cell>
          <cell r="D10">
            <v>-429</v>
          </cell>
          <cell r="E10" t="str">
            <v>[a/P2B2]</v>
          </cell>
          <cell r="F10">
            <v>10</v>
          </cell>
          <cell r="H10" t="str">
            <v>grn</v>
          </cell>
        </row>
        <row r="11">
          <cell r="A11">
            <v>10</v>
          </cell>
          <cell r="B11" t="str">
            <v>4b</v>
          </cell>
          <cell r="D11">
            <v>-896</v>
          </cell>
          <cell r="E11" t="str">
            <v>[a/P2B2]</v>
          </cell>
          <cell r="F11">
            <v>96</v>
          </cell>
          <cell r="H11" t="str">
            <v>grn</v>
          </cell>
        </row>
        <row r="12">
          <cell r="A12">
            <v>11</v>
          </cell>
          <cell r="B12" t="str">
            <v>4a</v>
          </cell>
          <cell r="D12">
            <v>-429</v>
          </cell>
          <cell r="E12" t="str">
            <v>[a/iBB]</v>
          </cell>
          <cell r="F12">
            <v>8</v>
          </cell>
          <cell r="H12" t="str">
            <v>yel</v>
          </cell>
        </row>
        <row r="14">
          <cell r="B14">
            <v>1</v>
          </cell>
        </row>
        <row r="16">
          <cell r="B16">
            <v>200</v>
          </cell>
        </row>
        <row r="17">
          <cell r="B17">
            <v>0.2</v>
          </cell>
        </row>
        <row r="18">
          <cell r="B18" t="str">
            <v>1.06</v>
          </cell>
        </row>
      </sheetData>
      <sheetData sheetId="1" refreshError="1"/>
      <sheetData sheetId="2" refreshError="1">
        <row r="18">
          <cell r="C18" t="str">
            <v>[a/P2B2]</v>
          </cell>
          <cell r="D18" t="str">
            <v>[a/iBB]</v>
          </cell>
          <cell r="E18" t="str">
            <v>[b/P2B2]</v>
          </cell>
          <cell r="F18" t="str">
            <v>[b/iBB]</v>
          </cell>
          <cell r="G18" t="str">
            <v>[3a]</v>
          </cell>
        </row>
        <row r="63">
          <cell r="C63">
            <v>6938</v>
          </cell>
          <cell r="D63">
            <v>6959</v>
          </cell>
          <cell r="E63">
            <v>7170</v>
          </cell>
          <cell r="F63">
            <v>7612</v>
          </cell>
          <cell r="G63">
            <v>6732</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LVRs"/>
    </sheetNames>
    <sheetDataSet>
      <sheetData sheetId="0" refreshError="1"/>
      <sheetData sheetId="1" refreshError="1"/>
      <sheetData sheetId="2" refreshError="1"/>
      <sheetData sheetId="3" refreshError="1"/>
      <sheetData sheetId="4" refreshError="1"/>
      <sheetData sheetId="5" refreshError="1"/>
      <sheetData sheetId="6" refreshError="1">
        <row r="3">
          <cell r="E3">
            <v>8</v>
          </cell>
          <cell r="F3">
            <v>9</v>
          </cell>
          <cell r="G3">
            <v>8.7999999999999989</v>
          </cell>
          <cell r="H3">
            <v>9.1999999999999993</v>
          </cell>
        </row>
        <row r="4">
          <cell r="E4">
            <v>7.2</v>
          </cell>
          <cell r="F4">
            <v>8.1999999999999993</v>
          </cell>
          <cell r="G4">
            <v>7.6000000000000005</v>
          </cell>
          <cell r="H4">
            <v>8</v>
          </cell>
        </row>
        <row r="5">
          <cell r="E5">
            <v>6.6000000000000005</v>
          </cell>
          <cell r="F5">
            <v>7.8000000000000007</v>
          </cell>
          <cell r="G5">
            <v>7.2</v>
          </cell>
          <cell r="H5">
            <v>7.6000000000000005</v>
          </cell>
        </row>
        <row r="6">
          <cell r="E6">
            <v>6.2</v>
          </cell>
          <cell r="F6">
            <v>7.2</v>
          </cell>
          <cell r="G6">
            <v>6.6000000000000005</v>
          </cell>
          <cell r="H6">
            <v>7.2</v>
          </cell>
        </row>
        <row r="7">
          <cell r="E7">
            <v>6.6000000000000005</v>
          </cell>
          <cell r="F7">
            <v>7.6000000000000005</v>
          </cell>
          <cell r="G7">
            <v>7.4</v>
          </cell>
          <cell r="H7">
            <v>8</v>
          </cell>
        </row>
        <row r="8">
          <cell r="E8">
            <v>7</v>
          </cell>
          <cell r="F8">
            <v>8</v>
          </cell>
          <cell r="G8">
            <v>7.8000000000000007</v>
          </cell>
          <cell r="H8">
            <v>7.6000000000000005</v>
          </cell>
        </row>
        <row r="9">
          <cell r="E9">
            <v>7.2</v>
          </cell>
          <cell r="F9">
            <v>8.3999999999999986</v>
          </cell>
          <cell r="G9">
            <v>8.3999999999999986</v>
          </cell>
          <cell r="H9">
            <v>7.8000000000000007</v>
          </cell>
        </row>
        <row r="10">
          <cell r="E10">
            <v>6.8000000000000007</v>
          </cell>
          <cell r="F10">
            <v>8</v>
          </cell>
          <cell r="G10">
            <v>8</v>
          </cell>
          <cell r="H10">
            <v>7.4</v>
          </cell>
        </row>
        <row r="11">
          <cell r="E11">
            <v>6.8000000000000007</v>
          </cell>
          <cell r="F11">
            <v>8.3999999999999986</v>
          </cell>
          <cell r="G11">
            <v>8</v>
          </cell>
          <cell r="H11">
            <v>7.2</v>
          </cell>
        </row>
        <row r="12">
          <cell r="E12">
            <v>6.4</v>
          </cell>
          <cell r="F12">
            <v>7.8000000000000007</v>
          </cell>
          <cell r="G12">
            <v>7.6000000000000005</v>
          </cell>
          <cell r="H12">
            <v>7.6000000000000005</v>
          </cell>
        </row>
        <row r="13">
          <cell r="E13">
            <v>6.8000000000000007</v>
          </cell>
          <cell r="F13">
            <v>8</v>
          </cell>
          <cell r="G13">
            <v>8</v>
          </cell>
          <cell r="H13">
            <v>7.4</v>
          </cell>
        </row>
      </sheetData>
      <sheetData sheetId="7" refreshError="1">
        <row r="3">
          <cell r="B3" t="str">
            <v>2c</v>
          </cell>
          <cell r="D3">
            <v>6.6000000000000005</v>
          </cell>
          <cell r="E3">
            <v>7.6000000000000005</v>
          </cell>
          <cell r="F3">
            <v>7.4</v>
          </cell>
          <cell r="G3">
            <v>8</v>
          </cell>
        </row>
        <row r="4">
          <cell r="B4" t="str">
            <v>2b</v>
          </cell>
          <cell r="D4">
            <v>6.2</v>
          </cell>
          <cell r="E4">
            <v>7.2</v>
          </cell>
          <cell r="F4">
            <v>6.6000000000000005</v>
          </cell>
          <cell r="G4">
            <v>7.2</v>
          </cell>
        </row>
        <row r="5">
          <cell r="B5" t="str">
            <v>2c</v>
          </cell>
          <cell r="D5">
            <v>6.6000000000000005</v>
          </cell>
          <cell r="E5">
            <v>7.6000000000000005</v>
          </cell>
          <cell r="F5">
            <v>7.4</v>
          </cell>
          <cell r="G5">
            <v>8</v>
          </cell>
        </row>
        <row r="6">
          <cell r="B6" t="str">
            <v>2b</v>
          </cell>
          <cell r="D6">
            <v>6.2</v>
          </cell>
          <cell r="E6">
            <v>7.2</v>
          </cell>
          <cell r="F6">
            <v>6.6000000000000005</v>
          </cell>
          <cell r="G6">
            <v>7.2</v>
          </cell>
        </row>
        <row r="7">
          <cell r="B7" t="str">
            <v>2a</v>
          </cell>
          <cell r="D7">
            <v>6.6000000000000005</v>
          </cell>
          <cell r="E7">
            <v>7.8000000000000007</v>
          </cell>
          <cell r="F7">
            <v>7.2</v>
          </cell>
          <cell r="G7">
            <v>7.6000000000000005</v>
          </cell>
        </row>
        <row r="8">
          <cell r="B8" t="str">
            <v>2a</v>
          </cell>
          <cell r="D8">
            <v>6.6000000000000005</v>
          </cell>
          <cell r="E8">
            <v>7.8000000000000007</v>
          </cell>
          <cell r="F8">
            <v>7.2</v>
          </cell>
          <cell r="G8">
            <v>7.6000000000000005</v>
          </cell>
        </row>
        <row r="9">
          <cell r="B9" t="str">
            <v>2a</v>
          </cell>
          <cell r="D9">
            <v>6.6000000000000005</v>
          </cell>
          <cell r="E9">
            <v>7.8000000000000007</v>
          </cell>
          <cell r="F9">
            <v>7.2</v>
          </cell>
          <cell r="G9">
            <v>7.6000000000000005</v>
          </cell>
        </row>
        <row r="10">
          <cell r="B10" t="str">
            <v>2a</v>
          </cell>
          <cell r="D10">
            <v>6.6000000000000005</v>
          </cell>
          <cell r="E10">
            <v>7.8000000000000007</v>
          </cell>
          <cell r="F10">
            <v>7.2</v>
          </cell>
          <cell r="G10">
            <v>7.6000000000000005</v>
          </cell>
        </row>
        <row r="11">
          <cell r="B11" t="str">
            <v>2a</v>
          </cell>
          <cell r="D11">
            <v>6.6000000000000005</v>
          </cell>
          <cell r="E11">
            <v>7.8000000000000007</v>
          </cell>
          <cell r="F11">
            <v>7.2</v>
          </cell>
          <cell r="G11">
            <v>7.6000000000000005</v>
          </cell>
        </row>
        <row r="12">
          <cell r="B12" t="str">
            <v>2a</v>
          </cell>
          <cell r="D12">
            <v>6.6000000000000005</v>
          </cell>
          <cell r="E12">
            <v>7.8000000000000007</v>
          </cell>
          <cell r="F12">
            <v>7.2</v>
          </cell>
          <cell r="G12">
            <v>7.6000000000000005</v>
          </cell>
        </row>
        <row r="13">
          <cell r="B13" t="str">
            <v>2a</v>
          </cell>
          <cell r="D13">
            <v>6.6000000000000005</v>
          </cell>
          <cell r="E13">
            <v>7.8000000000000007</v>
          </cell>
          <cell r="F13">
            <v>7.2</v>
          </cell>
          <cell r="G13">
            <v>7.6000000000000005</v>
          </cell>
        </row>
        <row r="14">
          <cell r="B14" t="str">
            <v>2a</v>
          </cell>
          <cell r="D14">
            <v>6.6000000000000005</v>
          </cell>
          <cell r="E14">
            <v>7.8000000000000007</v>
          </cell>
          <cell r="F14">
            <v>7.2</v>
          </cell>
          <cell r="G14">
            <v>7.6000000000000005</v>
          </cell>
        </row>
        <row r="15">
          <cell r="B15" t="str">
            <v>2a</v>
          </cell>
          <cell r="D15">
            <v>6.6000000000000005</v>
          </cell>
          <cell r="E15">
            <v>7.8000000000000007</v>
          </cell>
          <cell r="F15">
            <v>7.2</v>
          </cell>
          <cell r="G15">
            <v>7.6000000000000005</v>
          </cell>
        </row>
        <row r="16">
          <cell r="B16" t="str">
            <v>2a</v>
          </cell>
          <cell r="D16">
            <v>6.6000000000000005</v>
          </cell>
          <cell r="E16">
            <v>7.8000000000000007</v>
          </cell>
          <cell r="F16">
            <v>7.2</v>
          </cell>
          <cell r="G16">
            <v>7.6000000000000005</v>
          </cell>
        </row>
        <row r="17">
          <cell r="B17" t="str">
            <v>2b</v>
          </cell>
          <cell r="D17">
            <v>6.2</v>
          </cell>
          <cell r="E17">
            <v>7.2</v>
          </cell>
          <cell r="F17">
            <v>6.6000000000000005</v>
          </cell>
          <cell r="G17">
            <v>7.2</v>
          </cell>
        </row>
        <row r="18">
          <cell r="B18" t="str">
            <v>2c</v>
          </cell>
          <cell r="D18">
            <v>6.6000000000000005</v>
          </cell>
          <cell r="E18">
            <v>7.6000000000000005</v>
          </cell>
          <cell r="F18">
            <v>7.4</v>
          </cell>
          <cell r="G18">
            <v>8</v>
          </cell>
        </row>
        <row r="19">
          <cell r="B19" t="str">
            <v>2b</v>
          </cell>
          <cell r="D19">
            <v>6.2</v>
          </cell>
          <cell r="E19">
            <v>7.2</v>
          </cell>
          <cell r="F19">
            <v>6.6000000000000005</v>
          </cell>
          <cell r="G19">
            <v>7.2</v>
          </cell>
        </row>
        <row r="20">
          <cell r="B20" t="str">
            <v>2c</v>
          </cell>
          <cell r="D20">
            <v>6.6000000000000005</v>
          </cell>
          <cell r="E20">
            <v>7.6000000000000005</v>
          </cell>
          <cell r="F20">
            <v>7.4</v>
          </cell>
          <cell r="G20">
            <v>8</v>
          </cell>
        </row>
        <row r="21">
          <cell r="B21" t="str">
            <v>2a</v>
          </cell>
          <cell r="D21">
            <v>6.6000000000000005</v>
          </cell>
          <cell r="E21">
            <v>7.8000000000000007</v>
          </cell>
          <cell r="F21">
            <v>7.2</v>
          </cell>
          <cell r="G21">
            <v>7.6000000000000005</v>
          </cell>
        </row>
        <row r="22">
          <cell r="B22" t="str">
            <v>2a</v>
          </cell>
          <cell r="D22">
            <v>6.6000000000000005</v>
          </cell>
          <cell r="E22">
            <v>7.8000000000000007</v>
          </cell>
          <cell r="F22">
            <v>7.2</v>
          </cell>
          <cell r="G22">
            <v>7.6000000000000005</v>
          </cell>
        </row>
        <row r="23">
          <cell r="B23" t="str">
            <v>2a</v>
          </cell>
          <cell r="D23">
            <v>6.6000000000000005</v>
          </cell>
          <cell r="E23">
            <v>7.8000000000000007</v>
          </cell>
          <cell r="F23">
            <v>7.2</v>
          </cell>
          <cell r="G23">
            <v>7.6000000000000005</v>
          </cell>
        </row>
        <row r="24">
          <cell r="B24" t="str">
            <v>1b</v>
          </cell>
          <cell r="D24">
            <v>7.2</v>
          </cell>
          <cell r="E24">
            <v>8.1999999999999993</v>
          </cell>
          <cell r="F24">
            <v>7.6000000000000005</v>
          </cell>
          <cell r="G24">
            <v>8</v>
          </cell>
        </row>
        <row r="25">
          <cell r="B25" t="str">
            <v>1b</v>
          </cell>
          <cell r="D25">
            <v>7.2</v>
          </cell>
          <cell r="E25">
            <v>8.1999999999999993</v>
          </cell>
          <cell r="F25">
            <v>7.6000000000000005</v>
          </cell>
          <cell r="G25">
            <v>8</v>
          </cell>
        </row>
        <row r="26">
          <cell r="B26" t="str">
            <v>1b</v>
          </cell>
          <cell r="D26">
            <v>7.2</v>
          </cell>
          <cell r="E26">
            <v>8.1999999999999993</v>
          </cell>
          <cell r="F26">
            <v>7.6000000000000005</v>
          </cell>
          <cell r="G26">
            <v>8</v>
          </cell>
        </row>
        <row r="27">
          <cell r="B27" t="str">
            <v>1b</v>
          </cell>
          <cell r="D27">
            <v>7.2</v>
          </cell>
          <cell r="E27">
            <v>8.1999999999999993</v>
          </cell>
          <cell r="F27">
            <v>7.6000000000000005</v>
          </cell>
          <cell r="G27">
            <v>8</v>
          </cell>
        </row>
        <row r="28">
          <cell r="B28" t="str">
            <v>1b</v>
          </cell>
          <cell r="D28">
            <v>7.2</v>
          </cell>
          <cell r="E28">
            <v>8.1999999999999993</v>
          </cell>
          <cell r="F28">
            <v>7.6000000000000005</v>
          </cell>
          <cell r="G28">
            <v>8</v>
          </cell>
        </row>
        <row r="29">
          <cell r="B29" t="str">
            <v>1b</v>
          </cell>
          <cell r="D29">
            <v>7.2</v>
          </cell>
          <cell r="E29">
            <v>8.1999999999999993</v>
          </cell>
          <cell r="F29">
            <v>7.6000000000000005</v>
          </cell>
          <cell r="G29">
            <v>8</v>
          </cell>
        </row>
        <row r="30">
          <cell r="B30" t="str">
            <v>1b</v>
          </cell>
          <cell r="D30">
            <v>7.2</v>
          </cell>
          <cell r="E30">
            <v>8.1999999999999993</v>
          </cell>
          <cell r="F30">
            <v>7.6000000000000005</v>
          </cell>
          <cell r="G30">
            <v>8</v>
          </cell>
        </row>
        <row r="31">
          <cell r="B31" t="str">
            <v>1a</v>
          </cell>
          <cell r="D31">
            <v>8</v>
          </cell>
          <cell r="E31">
            <v>9</v>
          </cell>
          <cell r="F31">
            <v>8.7999999999999989</v>
          </cell>
          <cell r="G31">
            <v>9.1999999999999993</v>
          </cell>
        </row>
        <row r="32">
          <cell r="B32" t="str">
            <v>1a</v>
          </cell>
          <cell r="D32">
            <v>8</v>
          </cell>
          <cell r="E32">
            <v>9</v>
          </cell>
          <cell r="F32">
            <v>8.7999999999999989</v>
          </cell>
          <cell r="G32">
            <v>9.1999999999999993</v>
          </cell>
        </row>
        <row r="33">
          <cell r="B33" t="str">
            <v>1a</v>
          </cell>
          <cell r="D33">
            <v>8</v>
          </cell>
          <cell r="E33">
            <v>9</v>
          </cell>
          <cell r="F33">
            <v>8.7999999999999989</v>
          </cell>
          <cell r="G33">
            <v>9.1999999999999993</v>
          </cell>
        </row>
        <row r="34">
          <cell r="B34" t="str">
            <v>1a</v>
          </cell>
          <cell r="D34">
            <v>8</v>
          </cell>
          <cell r="E34">
            <v>9</v>
          </cell>
          <cell r="F34">
            <v>8.7999999999999989</v>
          </cell>
          <cell r="G34">
            <v>9.1999999999999993</v>
          </cell>
        </row>
        <row r="35">
          <cell r="B35" t="str">
            <v>1a</v>
          </cell>
          <cell r="D35">
            <v>8</v>
          </cell>
          <cell r="E35">
            <v>9</v>
          </cell>
          <cell r="F35">
            <v>8.7999999999999989</v>
          </cell>
          <cell r="G35">
            <v>9.1999999999999993</v>
          </cell>
        </row>
        <row r="36">
          <cell r="B36" t="str">
            <v>1a</v>
          </cell>
          <cell r="D36">
            <v>8</v>
          </cell>
          <cell r="E36">
            <v>9</v>
          </cell>
          <cell r="F36">
            <v>8.7999999999999989</v>
          </cell>
          <cell r="G36">
            <v>9.1999999999999993</v>
          </cell>
        </row>
        <row r="37">
          <cell r="B37" t="str">
            <v>1a</v>
          </cell>
          <cell r="D37">
            <v>8</v>
          </cell>
          <cell r="E37">
            <v>9</v>
          </cell>
          <cell r="F37">
            <v>8.7999999999999989</v>
          </cell>
          <cell r="G37">
            <v>9.1999999999999993</v>
          </cell>
        </row>
        <row r="38">
          <cell r="B38" t="str">
            <v>1a</v>
          </cell>
          <cell r="D38">
            <v>8</v>
          </cell>
          <cell r="E38">
            <v>9</v>
          </cell>
          <cell r="F38">
            <v>8.7999999999999989</v>
          </cell>
          <cell r="G38">
            <v>9.1999999999999993</v>
          </cell>
        </row>
        <row r="39">
          <cell r="B39" t="str">
            <v>1a</v>
          </cell>
          <cell r="D39">
            <v>8</v>
          </cell>
          <cell r="E39">
            <v>9</v>
          </cell>
          <cell r="F39">
            <v>8.7999999999999989</v>
          </cell>
          <cell r="G39">
            <v>9.1999999999999993</v>
          </cell>
        </row>
        <row r="40">
          <cell r="B40" t="str">
            <v>1a</v>
          </cell>
          <cell r="D40">
            <v>8</v>
          </cell>
          <cell r="E40">
            <v>9</v>
          </cell>
          <cell r="F40">
            <v>8.7999999999999989</v>
          </cell>
          <cell r="G40">
            <v>9.1999999999999993</v>
          </cell>
        </row>
        <row r="41">
          <cell r="B41" t="str">
            <v>3a</v>
          </cell>
          <cell r="D41">
            <v>7</v>
          </cell>
          <cell r="E41">
            <v>8</v>
          </cell>
          <cell r="F41">
            <v>7.8000000000000007</v>
          </cell>
          <cell r="G41">
            <v>7.6000000000000005</v>
          </cell>
        </row>
        <row r="42">
          <cell r="B42" t="str">
            <v>3a</v>
          </cell>
          <cell r="D42">
            <v>7</v>
          </cell>
          <cell r="E42">
            <v>8</v>
          </cell>
          <cell r="F42">
            <v>7.8000000000000007</v>
          </cell>
          <cell r="G42">
            <v>7.6000000000000005</v>
          </cell>
        </row>
        <row r="43">
          <cell r="B43" t="str">
            <v>3c</v>
          </cell>
          <cell r="D43">
            <v>6.8000000000000007</v>
          </cell>
          <cell r="E43">
            <v>8</v>
          </cell>
          <cell r="F43">
            <v>8</v>
          </cell>
          <cell r="G43">
            <v>7.4</v>
          </cell>
        </row>
        <row r="44">
          <cell r="B44" t="str">
            <v>3d</v>
          </cell>
          <cell r="D44">
            <v>6.8000000000000007</v>
          </cell>
          <cell r="E44">
            <v>8.3999999999999986</v>
          </cell>
          <cell r="F44">
            <v>8</v>
          </cell>
          <cell r="G44">
            <v>7.2</v>
          </cell>
        </row>
        <row r="45">
          <cell r="B45" t="str">
            <v>3c</v>
          </cell>
          <cell r="D45">
            <v>6.8000000000000007</v>
          </cell>
          <cell r="E45">
            <v>8</v>
          </cell>
          <cell r="F45">
            <v>8</v>
          </cell>
          <cell r="G45">
            <v>7.4</v>
          </cell>
        </row>
        <row r="46">
          <cell r="B46" t="str">
            <v>3d</v>
          </cell>
          <cell r="D46">
            <v>6.8000000000000007</v>
          </cell>
          <cell r="E46">
            <v>8.3999999999999986</v>
          </cell>
          <cell r="F46">
            <v>8</v>
          </cell>
          <cell r="G46">
            <v>7.2</v>
          </cell>
        </row>
        <row r="47">
          <cell r="B47" t="str">
            <v>4b</v>
          </cell>
          <cell r="D47">
            <v>6.4</v>
          </cell>
          <cell r="E47">
            <v>7.8000000000000007</v>
          </cell>
          <cell r="F47">
            <v>7.6000000000000005</v>
          </cell>
          <cell r="G47">
            <v>7.6000000000000005</v>
          </cell>
        </row>
        <row r="48">
          <cell r="B48" t="str">
            <v>4b</v>
          </cell>
          <cell r="D48">
            <v>6.4</v>
          </cell>
          <cell r="E48">
            <v>7.8000000000000007</v>
          </cell>
          <cell r="F48">
            <v>7.6000000000000005</v>
          </cell>
          <cell r="G48">
            <v>7.6000000000000005</v>
          </cell>
        </row>
        <row r="49">
          <cell r="B49" t="str">
            <v>4b</v>
          </cell>
          <cell r="D49">
            <v>6.4</v>
          </cell>
          <cell r="E49">
            <v>7.8000000000000007</v>
          </cell>
          <cell r="F49">
            <v>7.6000000000000005</v>
          </cell>
          <cell r="G49">
            <v>7.6000000000000005</v>
          </cell>
        </row>
        <row r="50">
          <cell r="B50" t="str">
            <v>4b</v>
          </cell>
          <cell r="D50">
            <v>6.4</v>
          </cell>
          <cell r="E50">
            <v>7.8000000000000007</v>
          </cell>
          <cell r="F50">
            <v>7.6000000000000005</v>
          </cell>
          <cell r="G50">
            <v>7.6000000000000005</v>
          </cell>
        </row>
        <row r="51">
          <cell r="B51" t="str">
            <v>4b</v>
          </cell>
          <cell r="D51">
            <v>6.4</v>
          </cell>
          <cell r="E51">
            <v>7.8000000000000007</v>
          </cell>
          <cell r="F51">
            <v>7.6000000000000005</v>
          </cell>
          <cell r="G51">
            <v>7.6000000000000005</v>
          </cell>
        </row>
        <row r="52">
          <cell r="B52" t="str">
            <v>4b</v>
          </cell>
          <cell r="D52">
            <v>6.4</v>
          </cell>
          <cell r="E52">
            <v>7.8000000000000007</v>
          </cell>
          <cell r="F52">
            <v>7.6000000000000005</v>
          </cell>
          <cell r="G52">
            <v>7.6000000000000005</v>
          </cell>
        </row>
        <row r="53">
          <cell r="B53" t="str">
            <v>4b</v>
          </cell>
          <cell r="D53">
            <v>6.4</v>
          </cell>
          <cell r="E53">
            <v>7.8000000000000007</v>
          </cell>
          <cell r="F53">
            <v>7.6000000000000005</v>
          </cell>
          <cell r="G53">
            <v>7.6000000000000005</v>
          </cell>
        </row>
        <row r="54">
          <cell r="B54" t="str">
            <v>4b</v>
          </cell>
          <cell r="D54">
            <v>6.4</v>
          </cell>
          <cell r="E54">
            <v>7.8000000000000007</v>
          </cell>
          <cell r="F54">
            <v>7.6000000000000005</v>
          </cell>
          <cell r="G54">
            <v>7.6000000000000005</v>
          </cell>
        </row>
        <row r="55">
          <cell r="B55" t="str">
            <v>3c</v>
          </cell>
          <cell r="D55">
            <v>6.8000000000000007</v>
          </cell>
          <cell r="E55">
            <v>8</v>
          </cell>
          <cell r="F55">
            <v>8</v>
          </cell>
          <cell r="G55">
            <v>7.4</v>
          </cell>
        </row>
        <row r="56">
          <cell r="B56" t="str">
            <v>3d</v>
          </cell>
          <cell r="D56">
            <v>6.8000000000000007</v>
          </cell>
          <cell r="E56">
            <v>8.3999999999999986</v>
          </cell>
          <cell r="F56">
            <v>8</v>
          </cell>
          <cell r="G56">
            <v>7.2</v>
          </cell>
        </row>
        <row r="57">
          <cell r="B57" t="str">
            <v>3c</v>
          </cell>
          <cell r="D57">
            <v>6.8000000000000007</v>
          </cell>
          <cell r="E57">
            <v>8</v>
          </cell>
          <cell r="F57">
            <v>8</v>
          </cell>
          <cell r="G57">
            <v>7.4</v>
          </cell>
        </row>
        <row r="58">
          <cell r="B58" t="str">
            <v>3d</v>
          </cell>
          <cell r="D58">
            <v>6.8000000000000007</v>
          </cell>
          <cell r="E58">
            <v>8.3999999999999986</v>
          </cell>
          <cell r="F58">
            <v>8</v>
          </cell>
          <cell r="G58">
            <v>7.2</v>
          </cell>
        </row>
        <row r="59">
          <cell r="B59" t="str">
            <v>4b</v>
          </cell>
          <cell r="D59">
            <v>6.4</v>
          </cell>
          <cell r="E59">
            <v>7.8000000000000007</v>
          </cell>
          <cell r="F59">
            <v>7.6000000000000005</v>
          </cell>
          <cell r="G59">
            <v>7.6000000000000005</v>
          </cell>
        </row>
        <row r="60">
          <cell r="B60" t="str">
            <v>4b</v>
          </cell>
          <cell r="D60">
            <v>6.4</v>
          </cell>
          <cell r="E60">
            <v>7.8000000000000007</v>
          </cell>
          <cell r="F60">
            <v>7.6000000000000005</v>
          </cell>
          <cell r="G60">
            <v>7.6000000000000005</v>
          </cell>
        </row>
        <row r="61">
          <cell r="B61" t="str">
            <v>4b</v>
          </cell>
          <cell r="D61">
            <v>6.4</v>
          </cell>
          <cell r="E61">
            <v>7.8000000000000007</v>
          </cell>
          <cell r="F61">
            <v>7.6000000000000005</v>
          </cell>
          <cell r="G61">
            <v>7.6000000000000005</v>
          </cell>
        </row>
        <row r="62">
          <cell r="B62" t="str">
            <v>4b</v>
          </cell>
          <cell r="D62">
            <v>6.4</v>
          </cell>
          <cell r="E62">
            <v>7.8000000000000007</v>
          </cell>
          <cell r="F62">
            <v>7.6000000000000005</v>
          </cell>
          <cell r="G62">
            <v>7.6000000000000005</v>
          </cell>
        </row>
        <row r="63">
          <cell r="B63" t="str">
            <v>4b</v>
          </cell>
          <cell r="D63">
            <v>6.4</v>
          </cell>
          <cell r="E63">
            <v>7.8000000000000007</v>
          </cell>
          <cell r="F63">
            <v>7.6000000000000005</v>
          </cell>
          <cell r="G63">
            <v>7.6000000000000005</v>
          </cell>
        </row>
        <row r="64">
          <cell r="B64" t="str">
            <v>4b</v>
          </cell>
          <cell r="D64">
            <v>6.4</v>
          </cell>
          <cell r="E64">
            <v>7.8000000000000007</v>
          </cell>
          <cell r="F64">
            <v>7.6000000000000005</v>
          </cell>
          <cell r="G64">
            <v>7.6000000000000005</v>
          </cell>
        </row>
        <row r="65">
          <cell r="B65" t="str">
            <v>4b</v>
          </cell>
          <cell r="D65">
            <v>6.4</v>
          </cell>
          <cell r="E65">
            <v>7.8000000000000007</v>
          </cell>
          <cell r="F65">
            <v>7.6000000000000005</v>
          </cell>
          <cell r="G65">
            <v>7.6000000000000005</v>
          </cell>
        </row>
        <row r="66">
          <cell r="B66" t="str">
            <v>4b</v>
          </cell>
          <cell r="D66">
            <v>6.4</v>
          </cell>
          <cell r="E66">
            <v>7.8000000000000007</v>
          </cell>
          <cell r="F66">
            <v>7.6000000000000005</v>
          </cell>
          <cell r="G66">
            <v>7.6000000000000005</v>
          </cell>
        </row>
        <row r="67">
          <cell r="B67" t="str">
            <v>3b</v>
          </cell>
          <cell r="D67">
            <v>7.2</v>
          </cell>
          <cell r="E67">
            <v>8.3999999999999986</v>
          </cell>
          <cell r="F67">
            <v>8.3999999999999986</v>
          </cell>
          <cell r="G67">
            <v>7.8000000000000007</v>
          </cell>
        </row>
        <row r="68">
          <cell r="B68" t="str">
            <v>3b</v>
          </cell>
          <cell r="D68">
            <v>7.2</v>
          </cell>
          <cell r="E68">
            <v>8.3999999999999986</v>
          </cell>
          <cell r="F68">
            <v>8.3999999999999986</v>
          </cell>
          <cell r="G68">
            <v>7.8000000000000007</v>
          </cell>
        </row>
        <row r="69">
          <cell r="B69" t="str">
            <v>3b</v>
          </cell>
          <cell r="D69">
            <v>7.2</v>
          </cell>
          <cell r="E69">
            <v>8.3999999999999986</v>
          </cell>
          <cell r="F69">
            <v>8.3999999999999986</v>
          </cell>
          <cell r="G69">
            <v>7.8000000000000007</v>
          </cell>
        </row>
        <row r="70">
          <cell r="B70" t="str">
            <v>3b</v>
          </cell>
          <cell r="D70">
            <v>7.2</v>
          </cell>
          <cell r="E70">
            <v>8.3999999999999986</v>
          </cell>
          <cell r="F70">
            <v>8.3999999999999986</v>
          </cell>
          <cell r="G70">
            <v>7.8000000000000007</v>
          </cell>
        </row>
        <row r="71">
          <cell r="B71" t="str">
            <v>3b</v>
          </cell>
          <cell r="D71">
            <v>7.2</v>
          </cell>
          <cell r="E71">
            <v>8.3999999999999986</v>
          </cell>
          <cell r="F71">
            <v>8.3999999999999986</v>
          </cell>
          <cell r="G71">
            <v>7.8000000000000007</v>
          </cell>
        </row>
        <row r="72">
          <cell r="B72" t="str">
            <v>3b</v>
          </cell>
          <cell r="D72">
            <v>7.2</v>
          </cell>
          <cell r="E72">
            <v>8.3999999999999986</v>
          </cell>
          <cell r="F72">
            <v>8.3999999999999986</v>
          </cell>
          <cell r="G72">
            <v>7.8000000000000007</v>
          </cell>
        </row>
        <row r="73">
          <cell r="B73" t="str">
            <v>3b</v>
          </cell>
          <cell r="D73">
            <v>7.2</v>
          </cell>
          <cell r="E73">
            <v>8.3999999999999986</v>
          </cell>
          <cell r="F73">
            <v>8.3999999999999986</v>
          </cell>
          <cell r="G73">
            <v>7.8000000000000007</v>
          </cell>
        </row>
        <row r="74">
          <cell r="B74" t="str">
            <v>4a</v>
          </cell>
          <cell r="D74">
            <v>6.8000000000000007</v>
          </cell>
          <cell r="E74">
            <v>8</v>
          </cell>
          <cell r="F74">
            <v>8</v>
          </cell>
          <cell r="G74">
            <v>7.4</v>
          </cell>
        </row>
        <row r="75">
          <cell r="B75" t="str">
            <v>3b</v>
          </cell>
          <cell r="D75">
            <v>7.2</v>
          </cell>
          <cell r="E75">
            <v>8.3999999999999986</v>
          </cell>
          <cell r="F75">
            <v>8.3999999999999986</v>
          </cell>
          <cell r="G75">
            <v>7.8000000000000007</v>
          </cell>
        </row>
        <row r="76">
          <cell r="B76" t="str">
            <v>3b</v>
          </cell>
          <cell r="D76">
            <v>7.2</v>
          </cell>
          <cell r="E76">
            <v>8.3999999999999986</v>
          </cell>
          <cell r="F76">
            <v>8.3999999999999986</v>
          </cell>
          <cell r="G76">
            <v>7.8000000000000007</v>
          </cell>
        </row>
        <row r="77">
          <cell r="B77" t="str">
            <v>3b</v>
          </cell>
          <cell r="D77">
            <v>7.2</v>
          </cell>
          <cell r="E77">
            <v>8.3999999999999986</v>
          </cell>
          <cell r="F77">
            <v>8.3999999999999986</v>
          </cell>
          <cell r="G77">
            <v>7.8000000000000007</v>
          </cell>
        </row>
      </sheetData>
    </sheetDataSet>
  </externalBook>
</externalLink>
</file>

<file path=xl/persons/person.xml><?xml version="1.0" encoding="utf-8"?>
<personList xmlns="http://schemas.microsoft.com/office/spreadsheetml/2018/threadedcomments" xmlns:x="http://schemas.openxmlformats.org/spreadsheetml/2006/main">
  <person displayName="Alex Fernez" id="{51B975E3-20C2-43C9-AEDA-A40CB683EB5B}" userId="8968fecf8f275d44" providerId="Windows Live"/>
  <person displayName="Phoebe M Hamilton" id="{7D0B713F-5A1B-4399-B01C-EB6C1C7EBD98}" userId="Phoebe M Hamilton" providerId="Non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8</v>
    <v>4</v>
    <v>1</v>
  </rv>
  <rv s="0">
    <v>0</v>
    <v>8</v>
    <v>3</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 dT="2022-02-18T03:13:28.31" personId="{51B975E3-20C2-43C9-AEDA-A40CB683EB5B}" id="{A5C563AE-9306-4074-87DD-B97D56937B28}">
    <text>Previous doc: https://edms.cern.ch/file/2647452/1/LVR_PPP_Underground_Mapping_PPPSorted_PG.9_04.02.2022_LVR_Samtec_cables.xlsx</text>
  </threadedComment>
</ThreadedComments>
</file>

<file path=xl/threadedComments/threadedComment2.xml><?xml version="1.0" encoding="utf-8"?>
<ThreadedComments xmlns="http://schemas.microsoft.com/office/spreadsheetml/2018/threadedcomments" xmlns:x="http://schemas.openxmlformats.org/spreadsheetml/2006/main">
  <threadedComment ref="F53" dT="2022-02-17T21:21:30.73" personId="{51B975E3-20C2-43C9-AEDA-A40CB683EB5B}" id="{EE02BB7C-4698-44B0-9E35-59EFADA401EE}">
    <text>Changes from 24-J12-4/3 to 24-J12-2/1</text>
  </threadedComment>
  <threadedComment ref="F53" dT="2022-02-17T21:21:34.74" personId="{51B975E3-20C2-43C9-AEDA-A40CB683EB5B}" id="{EC74709C-B3F4-4CE3-A0DF-FE251968FD4C}" parentId="{EE02BB7C-4698-44B0-9E35-59EFADA401EE}">
    <text>Corrected.</text>
  </threadedComment>
  <threadedComment ref="F89" dT="2022-02-16T19:55:02.69" personId="{7D0B713F-5A1B-4399-B01C-EB6C1C7EBD98}" id="{F43104FF-DC4D-469B-803E-7BD7C8F83D67}">
    <text>Moves to 24-J13-2/1</text>
  </threadedComment>
  <threadedComment ref="F89" dT="2022-02-17T06:46:05.09" personId="{51B975E3-20C2-43C9-AEDA-A40CB683EB5B}" id="{6BDCBC0E-B78F-41FC-9A39-6F48C1EB2555}" parentId="{F43104FF-DC4D-469B-803E-7BD7C8F83D67}">
    <text>Corrected. Changed from 24-J13-4/3</text>
  </threadedComment>
</ThreadedComments>
</file>

<file path=xl/threadedComments/threadedComment3.xml><?xml version="1.0" encoding="utf-8"?>
<ThreadedComments xmlns="http://schemas.microsoft.com/office/spreadsheetml/2018/threadedcomments" xmlns:x="http://schemas.openxmlformats.org/spreadsheetml/2006/main">
  <threadedComment ref="A69" dT="2022-02-17T21:22:09.77" personId="{51B975E3-20C2-43C9-AEDA-A40CB683EB5B}" id="{1F0D5B9F-5A97-46C2-806F-EA46F5DB2C75}">
    <text>Changes from 24-J12-4/3 to 24-J12-2/1</text>
  </threadedComment>
  <threadedComment ref="A69" dT="2022-02-17T21:22:23.25" personId="{51B975E3-20C2-43C9-AEDA-A40CB683EB5B}" id="{912C9D8B-D803-46FC-8AE5-19BA537F54CD}" parentId="{1F0D5B9F-5A97-46C2-806F-EA46F5DB2C75}">
    <text>Corrected.</text>
  </threadedComment>
  <threadedComment ref="A105" dT="2022-02-16T20:03:12.29" personId="{7D0B713F-5A1B-4399-B01C-EB6C1C7EBD98}" id="{9914B112-A99E-467A-B593-9CDF238E4A3C}">
    <text>change to 24_J13_2/1</text>
  </threadedComment>
  <threadedComment ref="A105" dT="2022-02-17T06:46:52.52" personId="{51B975E3-20C2-43C9-AEDA-A40CB683EB5B}" id="{10F7F85F-1BC0-47D0-9D06-F8744D677DD4}" parentId="{9914B112-A99E-467A-B593-9CDF238E4A3C}">
    <text>Corrected. Changed from 24-J13-4/3</text>
  </threadedComment>
  <threadedComment ref="A296" dT="2022-02-17T21:22:52.21" personId="{51B975E3-20C2-43C9-AEDA-A40CB683EB5B}" id="{CB19F877-D59F-467E-B659-C7828E65DAB6}">
    <text>Changes from 24-J12-4/3 to 24-J12-2/1</text>
  </threadedComment>
  <threadedComment ref="A296" dT="2022-02-17T21:22:56.22" personId="{51B975E3-20C2-43C9-AEDA-A40CB683EB5B}" id="{645A0E44-58F4-4818-A96F-925D5B872007}" parentId="{CB19F877-D59F-467E-B659-C7828E65DAB6}">
    <text>Corrected.</text>
  </threadedComment>
  <threadedComment ref="A331" dT="2022-02-17T06:08:51.08" personId="{51B975E3-20C2-43C9-AEDA-A40CB683EB5B}" id="{27E41A34-1825-49E8-B6F4-635281B6B4D8}">
    <text>Changes to 24 - J13 - 2/1</text>
  </threadedComment>
  <threadedComment ref="A331" dT="2022-02-17T06:47:17.16" personId="{51B975E3-20C2-43C9-AEDA-A40CB683EB5B}" id="{CCD953F8-817F-4E75-8B59-AC4B0C3BB849}" parentId="{27E41A34-1825-49E8-B6F4-635281B6B4D8}">
    <text>Corrected. Changed from 24-J13-4/3</text>
  </threadedComment>
</ThreadedComments>
</file>

<file path=xl/threadedComments/threadedComment4.xml><?xml version="1.0" encoding="utf-8"?>
<ThreadedComments xmlns="http://schemas.microsoft.com/office/spreadsheetml/2018/threadedcomments" xmlns:x="http://schemas.openxmlformats.org/spreadsheetml/2006/main">
  <threadedComment ref="B113" dT="2022-02-17T21:23:24.02" personId="{51B975E3-20C2-43C9-AEDA-A40CB683EB5B}" id="{D3874591-2AC0-4A5C-9FF1-03FE7B547436}">
    <text>Changes from 24-J12-4/3 to 24-J12-2/1</text>
  </threadedComment>
  <threadedComment ref="B113" dT="2022-02-17T21:23:27.83" personId="{51B975E3-20C2-43C9-AEDA-A40CB683EB5B}" id="{9EB27A43-4DD9-459F-AEA6-AD9FA5063CB5}" parentId="{D3874591-2AC0-4A5C-9FF1-03FE7B547436}">
    <text>Corrected.</text>
  </threadedComment>
  <threadedComment ref="A116" dT="2022-02-16T20:03:55.57" personId="{7D0B713F-5A1B-4399-B01C-EB6C1C7EBD98}" id="{50F49FC3-EAD0-4858-8536-05F24AFDDEC2}">
    <text>Change to 24-J13-2/1</text>
  </threadedComment>
  <threadedComment ref="A116" dT="2022-02-17T06:48:16.71" personId="{51B975E3-20C2-43C9-AEDA-A40CB683EB5B}" id="{F846798A-7DBA-4CE2-9081-95782901307B}" parentId="{50F49FC3-EAD0-4858-8536-05F24AFDDEC2}">
    <text>Corrected. Changed from 24-J13-4/3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7.bin"/><Relationship Id="rId4" Type="http://schemas.microsoft.com/office/2017/10/relationships/threadedComment" Target="../threadedComments/threadedComment3.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xml"/><Relationship Id="rId1" Type="http://schemas.openxmlformats.org/officeDocument/2006/relationships/hyperlink" Target="https://edms.cern.ch/document/2258397/2" TargetMode="External"/><Relationship Id="rId5" Type="http://schemas.microsoft.com/office/2017/10/relationships/threadedComment" Target="../threadedComments/threadedComment4.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30A8-65DB-4437-8233-54AAB603163E}">
  <dimension ref="B2:M72"/>
  <sheetViews>
    <sheetView tabSelected="1" zoomScale="60" zoomScaleNormal="60" workbookViewId="0">
      <selection activeCell="N8" sqref="N8"/>
    </sheetView>
  </sheetViews>
  <sheetFormatPr defaultRowHeight="15" x14ac:dyDescent="0.25"/>
  <cols>
    <col min="2" max="2" width="13.85546875" customWidth="1"/>
    <col min="3" max="3" width="24.140625" customWidth="1"/>
    <col min="4" max="4" width="28.140625" customWidth="1"/>
    <col min="5" max="5" width="42.85546875" customWidth="1"/>
    <col min="11" max="11" width="37.85546875" customWidth="1"/>
    <col min="12" max="12" width="24.42578125" customWidth="1"/>
    <col min="13" max="13" width="81" customWidth="1"/>
  </cols>
  <sheetData>
    <row r="2" spans="2:13" ht="21" x14ac:dyDescent="0.35">
      <c r="C2" s="327" t="s">
        <v>1523</v>
      </c>
      <c r="D2" s="327"/>
      <c r="E2" s="327"/>
      <c r="F2" s="327"/>
      <c r="G2" s="327"/>
      <c r="H2" s="327"/>
      <c r="I2" s="327"/>
      <c r="J2" s="327"/>
      <c r="K2" s="327"/>
      <c r="L2" s="327"/>
      <c r="M2" s="327"/>
    </row>
    <row r="3" spans="2:13" ht="21" x14ac:dyDescent="0.35">
      <c r="B3" s="2"/>
      <c r="C3" s="231"/>
      <c r="D3" s="2"/>
      <c r="E3" s="2"/>
      <c r="F3" s="2"/>
      <c r="G3" s="2"/>
      <c r="H3" s="2"/>
      <c r="I3" s="2"/>
      <c r="J3" s="2"/>
      <c r="K3" s="2"/>
      <c r="L3" s="2"/>
      <c r="M3" s="2"/>
    </row>
    <row r="4" spans="2:13" x14ac:dyDescent="0.25">
      <c r="B4" s="232" t="s">
        <v>1524</v>
      </c>
      <c r="C4" s="233" t="s">
        <v>1525</v>
      </c>
      <c r="D4" s="233" t="s">
        <v>1526</v>
      </c>
      <c r="E4" s="328" t="s">
        <v>1527</v>
      </c>
      <c r="F4" s="328"/>
      <c r="G4" s="328"/>
      <c r="H4" s="328"/>
      <c r="I4" s="328"/>
      <c r="J4" s="328"/>
      <c r="K4" s="233" t="s">
        <v>1549</v>
      </c>
      <c r="L4" s="233" t="s">
        <v>1528</v>
      </c>
      <c r="M4" s="233" t="s">
        <v>1556</v>
      </c>
    </row>
    <row r="5" spans="2:13" x14ac:dyDescent="0.25">
      <c r="B5" s="2">
        <v>1</v>
      </c>
      <c r="C5" s="2" t="s">
        <v>1529</v>
      </c>
      <c r="D5" s="2" t="s">
        <v>1530</v>
      </c>
      <c r="E5" s="325" t="s">
        <v>1531</v>
      </c>
      <c r="F5" s="325"/>
      <c r="G5" s="325"/>
      <c r="H5" s="325"/>
      <c r="I5" s="325"/>
      <c r="J5" s="325"/>
      <c r="K5" s="2" t="s">
        <v>1554</v>
      </c>
      <c r="L5" s="2" t="s">
        <v>1532</v>
      </c>
      <c r="M5" s="2" t="s">
        <v>1557</v>
      </c>
    </row>
    <row r="6" spans="2:13" x14ac:dyDescent="0.25">
      <c r="B6" s="2"/>
      <c r="C6" s="2"/>
      <c r="D6" s="2"/>
      <c r="E6" s="325" t="s">
        <v>1533</v>
      </c>
      <c r="F6" s="325"/>
      <c r="G6" s="325"/>
      <c r="H6" s="325"/>
      <c r="I6" s="325"/>
      <c r="J6" s="325"/>
      <c r="K6" s="2" t="s">
        <v>1554</v>
      </c>
      <c r="L6" s="2" t="s">
        <v>1532</v>
      </c>
      <c r="M6" s="2" t="s">
        <v>1557</v>
      </c>
    </row>
    <row r="7" spans="2:13" x14ac:dyDescent="0.25">
      <c r="B7" s="2"/>
      <c r="C7" s="2"/>
      <c r="D7" s="2"/>
      <c r="E7" s="2"/>
      <c r="F7" s="2"/>
      <c r="G7" s="2"/>
      <c r="H7" s="2"/>
      <c r="I7" s="2"/>
      <c r="J7" s="2"/>
      <c r="K7" s="2"/>
      <c r="L7" s="2"/>
      <c r="M7" s="2"/>
    </row>
    <row r="8" spans="2:13" x14ac:dyDescent="0.25">
      <c r="B8" s="2">
        <v>2</v>
      </c>
      <c r="C8" s="2" t="s">
        <v>1534</v>
      </c>
      <c r="D8" s="2" t="s">
        <v>1535</v>
      </c>
      <c r="E8" s="326" t="s">
        <v>1553</v>
      </c>
      <c r="F8" s="326"/>
      <c r="G8" s="326"/>
      <c r="H8" s="326"/>
      <c r="I8" s="326"/>
      <c r="J8" s="326"/>
      <c r="K8" s="323" t="s">
        <v>1532</v>
      </c>
      <c r="L8" s="324" t="s">
        <v>1532</v>
      </c>
      <c r="M8" s="323" t="s">
        <v>1558</v>
      </c>
    </row>
    <row r="9" spans="2:13" x14ac:dyDescent="0.25">
      <c r="B9" s="2"/>
      <c r="C9" s="2"/>
      <c r="D9" s="2"/>
      <c r="E9" s="326"/>
      <c r="F9" s="326"/>
      <c r="G9" s="326"/>
      <c r="H9" s="326"/>
      <c r="I9" s="326"/>
      <c r="J9" s="326"/>
      <c r="K9" s="323"/>
      <c r="L9" s="324"/>
      <c r="M9" s="323"/>
    </row>
    <row r="10" spans="2:13" x14ac:dyDescent="0.25">
      <c r="B10" s="2"/>
      <c r="C10" s="2"/>
      <c r="D10" s="2"/>
      <c r="E10" s="234"/>
      <c r="F10" s="234"/>
      <c r="G10" s="234"/>
      <c r="H10" s="234"/>
      <c r="I10" s="234"/>
      <c r="J10" s="234"/>
      <c r="K10" s="234"/>
      <c r="L10" s="2"/>
      <c r="M10" s="2"/>
    </row>
    <row r="11" spans="2:13" x14ac:dyDescent="0.25">
      <c r="B11" s="2">
        <v>3</v>
      </c>
      <c r="C11" s="2" t="s">
        <v>1536</v>
      </c>
      <c r="D11" s="2" t="s">
        <v>1535</v>
      </c>
      <c r="E11" s="326" t="s">
        <v>1552</v>
      </c>
      <c r="F11" s="326"/>
      <c r="G11" s="326"/>
      <c r="H11" s="326"/>
      <c r="I11" s="326"/>
      <c r="J11" s="326"/>
      <c r="K11" s="324" t="s">
        <v>1532</v>
      </c>
      <c r="L11" s="324" t="s">
        <v>1532</v>
      </c>
      <c r="M11" s="323" t="s">
        <v>1558</v>
      </c>
    </row>
    <row r="12" spans="2:13" x14ac:dyDescent="0.25">
      <c r="B12" s="2"/>
      <c r="C12" s="2"/>
      <c r="D12" s="2"/>
      <c r="E12" s="326"/>
      <c r="F12" s="326"/>
      <c r="G12" s="326"/>
      <c r="H12" s="326"/>
      <c r="I12" s="326"/>
      <c r="J12" s="326"/>
      <c r="K12" s="324"/>
      <c r="L12" s="324"/>
      <c r="M12" s="323"/>
    </row>
    <row r="13" spans="2:13" x14ac:dyDescent="0.25">
      <c r="B13" s="2"/>
      <c r="C13" s="2"/>
      <c r="D13" s="2"/>
      <c r="E13" s="2"/>
      <c r="F13" s="2"/>
      <c r="G13" s="2"/>
      <c r="H13" s="2"/>
      <c r="I13" s="2"/>
      <c r="J13" s="2"/>
      <c r="K13" s="2"/>
      <c r="L13" s="2"/>
      <c r="M13" s="2"/>
    </row>
    <row r="14" spans="2:13" x14ac:dyDescent="0.25">
      <c r="B14" s="2">
        <v>4</v>
      </c>
      <c r="C14" s="2" t="s">
        <v>1537</v>
      </c>
      <c r="D14" s="2" t="s">
        <v>1538</v>
      </c>
      <c r="E14" s="325" t="s">
        <v>1539</v>
      </c>
      <c r="F14" s="325"/>
      <c r="G14" s="325"/>
      <c r="H14" s="325"/>
      <c r="I14" s="325"/>
      <c r="J14" s="325"/>
      <c r="K14" s="2" t="s">
        <v>1540</v>
      </c>
      <c r="L14" s="2" t="s">
        <v>1540</v>
      </c>
      <c r="M14" s="2"/>
    </row>
    <row r="15" spans="2:13" x14ac:dyDescent="0.25">
      <c r="B15" s="2"/>
      <c r="C15" s="2"/>
      <c r="D15" s="2"/>
      <c r="E15" s="2"/>
      <c r="F15" s="2"/>
      <c r="G15" s="2"/>
      <c r="H15" s="2"/>
      <c r="I15" s="2"/>
      <c r="J15" s="2"/>
      <c r="K15" s="2"/>
      <c r="L15" s="2"/>
      <c r="M15" s="2"/>
    </row>
    <row r="16" spans="2:13" x14ac:dyDescent="0.25">
      <c r="B16" s="2">
        <v>5</v>
      </c>
      <c r="C16" s="2" t="s">
        <v>1541</v>
      </c>
      <c r="D16" s="2" t="s">
        <v>1542</v>
      </c>
      <c r="E16" s="325" t="s">
        <v>1543</v>
      </c>
      <c r="F16" s="325"/>
      <c r="G16" s="325"/>
      <c r="H16" s="325"/>
      <c r="I16" s="325"/>
      <c r="J16" s="325"/>
      <c r="K16" s="2" t="s">
        <v>1540</v>
      </c>
      <c r="L16" s="2" t="s">
        <v>1540</v>
      </c>
      <c r="M16" s="2"/>
    </row>
    <row r="17" spans="2:13" x14ac:dyDescent="0.25">
      <c r="B17" s="2"/>
      <c r="C17" s="2"/>
      <c r="D17" s="2"/>
      <c r="E17" s="2"/>
      <c r="F17" s="2"/>
      <c r="G17" s="2"/>
      <c r="H17" s="2"/>
      <c r="I17" s="2"/>
      <c r="J17" s="2"/>
      <c r="K17" s="2"/>
      <c r="L17" s="2"/>
      <c r="M17" s="2"/>
    </row>
    <row r="18" spans="2:13" x14ac:dyDescent="0.25">
      <c r="B18" s="2">
        <v>6</v>
      </c>
      <c r="C18" s="2" t="s">
        <v>1541</v>
      </c>
      <c r="D18" s="2" t="s">
        <v>1544</v>
      </c>
      <c r="E18" s="326" t="s">
        <v>1545</v>
      </c>
      <c r="F18" s="326"/>
      <c r="G18" s="326"/>
      <c r="H18" s="326"/>
      <c r="I18" s="326"/>
      <c r="J18" s="326"/>
      <c r="K18" s="323" t="s">
        <v>1554</v>
      </c>
      <c r="L18" s="324" t="s">
        <v>1532</v>
      </c>
      <c r="M18" s="323" t="s">
        <v>1558</v>
      </c>
    </row>
    <row r="19" spans="2:13" x14ac:dyDescent="0.25">
      <c r="B19" s="2"/>
      <c r="C19" s="2"/>
      <c r="D19" s="2"/>
      <c r="E19" s="326"/>
      <c r="F19" s="326"/>
      <c r="G19" s="326"/>
      <c r="H19" s="326"/>
      <c r="I19" s="326"/>
      <c r="J19" s="326"/>
      <c r="K19" s="323"/>
      <c r="L19" s="324"/>
      <c r="M19" s="323"/>
    </row>
    <row r="20" spans="2:13" x14ac:dyDescent="0.25">
      <c r="B20" s="2"/>
      <c r="C20" s="2"/>
      <c r="D20" s="2"/>
      <c r="E20" s="2"/>
      <c r="F20" s="2"/>
      <c r="G20" s="2"/>
      <c r="H20" s="2"/>
      <c r="I20" s="2"/>
      <c r="J20" s="2"/>
      <c r="K20" s="2"/>
      <c r="L20" s="2"/>
      <c r="M20" s="2"/>
    </row>
    <row r="21" spans="2:13" x14ac:dyDescent="0.25">
      <c r="B21" s="2">
        <v>7</v>
      </c>
      <c r="C21" s="2" t="s">
        <v>1546</v>
      </c>
      <c r="D21" s="2" t="s">
        <v>1547</v>
      </c>
      <c r="E21" s="330" t="s">
        <v>1548</v>
      </c>
      <c r="F21" s="330"/>
      <c r="G21" s="330"/>
      <c r="H21" s="330"/>
      <c r="I21" s="330"/>
      <c r="J21" s="330"/>
      <c r="K21" s="330" t="s">
        <v>1554</v>
      </c>
      <c r="L21" s="324" t="s">
        <v>1532</v>
      </c>
      <c r="M21" s="323" t="s">
        <v>1557</v>
      </c>
    </row>
    <row r="22" spans="2:13" x14ac:dyDescent="0.25">
      <c r="B22" s="2"/>
      <c r="C22" s="2"/>
      <c r="D22" s="2"/>
      <c r="E22" s="330"/>
      <c r="F22" s="330"/>
      <c r="G22" s="330"/>
      <c r="H22" s="330"/>
      <c r="I22" s="330"/>
      <c r="J22" s="330"/>
      <c r="K22" s="330"/>
      <c r="L22" s="324"/>
      <c r="M22" s="323"/>
    </row>
    <row r="23" spans="2:13" x14ac:dyDescent="0.25">
      <c r="B23" s="2"/>
      <c r="C23" s="2"/>
      <c r="D23" s="2"/>
      <c r="E23" s="2"/>
      <c r="F23" s="2"/>
      <c r="G23" s="2"/>
      <c r="H23" s="2"/>
      <c r="I23" s="2"/>
      <c r="J23" s="2"/>
      <c r="K23" s="2"/>
      <c r="L23" s="2"/>
      <c r="M23" s="2"/>
    </row>
    <row r="24" spans="2:13" x14ac:dyDescent="0.25">
      <c r="B24" s="2">
        <v>8</v>
      </c>
      <c r="C24" s="2" t="s">
        <v>1550</v>
      </c>
      <c r="D24" s="2" t="s">
        <v>1551</v>
      </c>
      <c r="E24" s="323" t="s">
        <v>1555</v>
      </c>
      <c r="F24" s="323"/>
      <c r="G24" s="323"/>
      <c r="H24" s="323"/>
      <c r="I24" s="323"/>
      <c r="J24" s="323"/>
      <c r="K24" s="324" t="s">
        <v>1540</v>
      </c>
      <c r="L24" s="324" t="s">
        <v>1540</v>
      </c>
      <c r="M24" s="323"/>
    </row>
    <row r="25" spans="2:13" x14ac:dyDescent="0.25">
      <c r="B25" s="2"/>
      <c r="C25" s="2"/>
      <c r="D25" s="2"/>
      <c r="E25" s="323"/>
      <c r="F25" s="323"/>
      <c r="G25" s="323"/>
      <c r="H25" s="323"/>
      <c r="I25" s="323"/>
      <c r="J25" s="323"/>
      <c r="K25" s="324"/>
      <c r="L25" s="324"/>
      <c r="M25" s="323"/>
    </row>
    <row r="26" spans="2:13" x14ac:dyDescent="0.25">
      <c r="B26" s="2"/>
      <c r="C26" s="2"/>
      <c r="D26" s="2"/>
      <c r="E26" s="2"/>
      <c r="F26" s="2"/>
      <c r="G26" s="2"/>
      <c r="H26" s="2"/>
      <c r="I26" s="2"/>
      <c r="J26" s="2"/>
      <c r="K26" s="2"/>
      <c r="L26" s="2"/>
      <c r="M26" s="2"/>
    </row>
    <row r="27" spans="2:13" ht="15" customHeight="1" x14ac:dyDescent="0.25">
      <c r="B27" s="2">
        <v>9</v>
      </c>
      <c r="C27" s="2" t="s">
        <v>1649</v>
      </c>
      <c r="D27" s="2" t="s">
        <v>1650</v>
      </c>
      <c r="E27" s="329" t="s">
        <v>1651</v>
      </c>
      <c r="F27" s="329"/>
      <c r="G27" s="329"/>
      <c r="H27" s="329"/>
      <c r="I27" s="329"/>
      <c r="J27" s="329"/>
      <c r="K27" s="324" t="s">
        <v>1554</v>
      </c>
      <c r="L27" s="324" t="s">
        <v>1532</v>
      </c>
      <c r="M27" s="324" t="s">
        <v>1652</v>
      </c>
    </row>
    <row r="28" spans="2:13" x14ac:dyDescent="0.25">
      <c r="B28" s="2"/>
      <c r="C28" s="2"/>
      <c r="D28" s="2"/>
      <c r="E28" s="329"/>
      <c r="F28" s="329"/>
      <c r="G28" s="329"/>
      <c r="H28" s="329"/>
      <c r="I28" s="329"/>
      <c r="J28" s="329"/>
      <c r="K28" s="324"/>
      <c r="L28" s="324"/>
      <c r="M28" s="324"/>
    </row>
    <row r="29" spans="2:13" x14ac:dyDescent="0.25">
      <c r="B29" s="2"/>
      <c r="C29" s="2"/>
      <c r="D29" s="2"/>
      <c r="E29" s="329"/>
      <c r="F29" s="329"/>
      <c r="G29" s="329"/>
      <c r="H29" s="329"/>
      <c r="I29" s="329"/>
      <c r="J29" s="329"/>
      <c r="K29" s="324"/>
      <c r="L29" s="324"/>
      <c r="M29" s="324"/>
    </row>
    <row r="30" spans="2:13" x14ac:dyDescent="0.25">
      <c r="B30" s="2"/>
      <c r="C30" s="2"/>
      <c r="D30" s="2"/>
      <c r="E30" s="2"/>
      <c r="F30" s="2"/>
      <c r="G30" s="2"/>
      <c r="H30" s="2"/>
      <c r="I30" s="2"/>
      <c r="J30" s="2"/>
      <c r="K30" s="2"/>
      <c r="L30" s="2"/>
      <c r="M30" s="2"/>
    </row>
    <row r="31" spans="2:13" x14ac:dyDescent="0.25">
      <c r="B31" s="2">
        <v>10</v>
      </c>
      <c r="C31" s="2" t="s">
        <v>1653</v>
      </c>
      <c r="D31" s="2" t="s">
        <v>1654</v>
      </c>
      <c r="E31" s="324" t="s">
        <v>1655</v>
      </c>
      <c r="F31" s="324"/>
      <c r="G31" s="324"/>
      <c r="H31" s="324"/>
      <c r="I31" s="324"/>
      <c r="J31" s="324"/>
      <c r="K31" s="324" t="s">
        <v>1554</v>
      </c>
      <c r="L31" s="324" t="s">
        <v>1532</v>
      </c>
      <c r="M31" s="324" t="s">
        <v>1656</v>
      </c>
    </row>
    <row r="32" spans="2:13" x14ac:dyDescent="0.25">
      <c r="B32" s="2"/>
      <c r="C32" s="2"/>
      <c r="D32" s="2"/>
      <c r="E32" s="324"/>
      <c r="F32" s="324"/>
      <c r="G32" s="324"/>
      <c r="H32" s="324"/>
      <c r="I32" s="324"/>
      <c r="J32" s="324"/>
      <c r="K32" s="324"/>
      <c r="L32" s="324"/>
      <c r="M32" s="324"/>
    </row>
    <row r="33" spans="2:13" x14ac:dyDescent="0.25">
      <c r="B33" s="2"/>
      <c r="C33" s="2"/>
      <c r="D33" s="2"/>
      <c r="E33" s="2"/>
      <c r="F33" s="2"/>
      <c r="G33" s="2"/>
      <c r="H33" s="2"/>
      <c r="I33" s="2"/>
      <c r="J33" s="2"/>
      <c r="K33" s="2"/>
      <c r="L33" s="2"/>
      <c r="M33" s="2"/>
    </row>
    <row r="34" spans="2:13" ht="15" customHeight="1" x14ac:dyDescent="0.25">
      <c r="B34" s="2">
        <v>11</v>
      </c>
      <c r="C34" s="2" t="s">
        <v>1657</v>
      </c>
      <c r="D34" s="2" t="s">
        <v>1658</v>
      </c>
      <c r="E34" s="323" t="s">
        <v>1661</v>
      </c>
      <c r="F34" s="323"/>
      <c r="G34" s="323"/>
      <c r="H34" s="323"/>
      <c r="I34" s="323"/>
      <c r="J34" s="323"/>
      <c r="K34" s="324" t="s">
        <v>1554</v>
      </c>
      <c r="L34" s="324" t="s">
        <v>1532</v>
      </c>
      <c r="M34" s="323" t="s">
        <v>1662</v>
      </c>
    </row>
    <row r="35" spans="2:13" x14ac:dyDescent="0.25">
      <c r="B35" s="2"/>
      <c r="C35" s="2"/>
      <c r="D35" s="2"/>
      <c r="E35" s="323"/>
      <c r="F35" s="323"/>
      <c r="G35" s="323"/>
      <c r="H35" s="323"/>
      <c r="I35" s="323"/>
      <c r="J35" s="323"/>
      <c r="K35" s="324"/>
      <c r="L35" s="324"/>
      <c r="M35" s="323"/>
    </row>
    <row r="36" spans="2:13" x14ac:dyDescent="0.25">
      <c r="B36" s="2"/>
      <c r="C36" s="2"/>
      <c r="D36" s="2"/>
      <c r="E36" s="323"/>
      <c r="F36" s="323"/>
      <c r="G36" s="323"/>
      <c r="H36" s="323"/>
      <c r="I36" s="323"/>
      <c r="J36" s="323"/>
      <c r="K36" s="324"/>
      <c r="L36" s="324"/>
      <c r="M36" s="323"/>
    </row>
    <row r="37" spans="2:13" x14ac:dyDescent="0.25">
      <c r="B37" s="2"/>
      <c r="C37" s="2"/>
      <c r="D37" s="2"/>
      <c r="E37" s="323"/>
      <c r="F37" s="323"/>
      <c r="G37" s="323"/>
      <c r="H37" s="323"/>
      <c r="I37" s="323"/>
      <c r="J37" s="323"/>
      <c r="K37" s="324"/>
      <c r="L37" s="324"/>
      <c r="M37" s="323"/>
    </row>
    <row r="38" spans="2:13" x14ac:dyDescent="0.25">
      <c r="B38" s="2"/>
      <c r="C38" s="2"/>
      <c r="D38" s="2"/>
      <c r="E38" s="323"/>
      <c r="F38" s="323"/>
      <c r="G38" s="323"/>
      <c r="H38" s="323"/>
      <c r="I38" s="323"/>
      <c r="J38" s="323"/>
      <c r="K38" s="324"/>
      <c r="L38" s="324"/>
      <c r="M38" s="323"/>
    </row>
    <row r="39" spans="2:13" x14ac:dyDescent="0.25">
      <c r="B39" s="2"/>
      <c r="C39" s="2"/>
      <c r="D39" s="2"/>
      <c r="E39" s="323"/>
      <c r="F39" s="323"/>
      <c r="G39" s="323"/>
      <c r="H39" s="323"/>
      <c r="I39" s="323"/>
      <c r="J39" s="323"/>
      <c r="K39" s="324"/>
      <c r="L39" s="324"/>
      <c r="M39" s="323"/>
    </row>
    <row r="40" spans="2:13" x14ac:dyDescent="0.25">
      <c r="B40" s="2"/>
      <c r="C40" s="2"/>
      <c r="D40" s="2"/>
      <c r="E40" s="2"/>
      <c r="F40" s="2"/>
      <c r="G40" s="2"/>
      <c r="H40" s="2"/>
      <c r="I40" s="2"/>
      <c r="J40" s="2"/>
      <c r="K40" s="2"/>
      <c r="L40" s="2"/>
      <c r="M40" s="2"/>
    </row>
    <row r="41" spans="2:13" ht="14.45" customHeight="1" x14ac:dyDescent="0.25">
      <c r="B41" s="2">
        <v>12</v>
      </c>
      <c r="C41" s="2" t="s">
        <v>1659</v>
      </c>
      <c r="D41" s="2" t="s">
        <v>1650</v>
      </c>
      <c r="E41" s="323" t="s">
        <v>1660</v>
      </c>
      <c r="F41" s="323"/>
      <c r="G41" s="323"/>
      <c r="H41" s="323"/>
      <c r="I41" s="323"/>
      <c r="J41" s="323"/>
      <c r="K41" s="323" t="s">
        <v>1554</v>
      </c>
      <c r="L41" s="323" t="s">
        <v>1532</v>
      </c>
      <c r="M41" s="323"/>
    </row>
    <row r="42" spans="2:13" x14ac:dyDescent="0.25">
      <c r="B42" s="2"/>
      <c r="C42" s="2"/>
      <c r="D42" s="2"/>
      <c r="E42" s="323"/>
      <c r="F42" s="323"/>
      <c r="G42" s="323"/>
      <c r="H42" s="323"/>
      <c r="I42" s="323"/>
      <c r="J42" s="323"/>
      <c r="K42" s="323"/>
      <c r="L42" s="323"/>
      <c r="M42" s="323"/>
    </row>
    <row r="43" spans="2:13" x14ac:dyDescent="0.25">
      <c r="B43" s="2"/>
      <c r="C43" s="2"/>
      <c r="D43" s="2"/>
      <c r="E43" s="323"/>
      <c r="F43" s="323"/>
      <c r="G43" s="323"/>
      <c r="H43" s="323"/>
      <c r="I43" s="323"/>
      <c r="J43" s="323"/>
      <c r="K43" s="323"/>
      <c r="L43" s="323"/>
      <c r="M43" s="323"/>
    </row>
    <row r="44" spans="2:13" x14ac:dyDescent="0.25">
      <c r="B44" s="2"/>
      <c r="C44" s="2"/>
      <c r="D44" s="2"/>
      <c r="E44" s="323"/>
      <c r="F44" s="323"/>
      <c r="G44" s="323"/>
      <c r="H44" s="323"/>
      <c r="I44" s="323"/>
      <c r="J44" s="323"/>
      <c r="K44" s="323"/>
      <c r="L44" s="323"/>
      <c r="M44" s="323"/>
    </row>
    <row r="45" spans="2:13" x14ac:dyDescent="0.25">
      <c r="B45" s="2"/>
      <c r="C45" s="2"/>
      <c r="D45" s="2"/>
      <c r="E45" s="2"/>
      <c r="F45" s="2"/>
      <c r="G45" s="2"/>
      <c r="H45" s="2"/>
      <c r="I45" s="2"/>
      <c r="J45" s="2"/>
      <c r="K45" s="2"/>
      <c r="L45" s="2"/>
      <c r="M45" s="2"/>
    </row>
    <row r="46" spans="2:13" x14ac:dyDescent="0.25">
      <c r="B46" s="2"/>
      <c r="C46" s="2"/>
      <c r="D46" s="2"/>
      <c r="E46" s="2"/>
      <c r="F46" s="2"/>
      <c r="G46" s="2"/>
      <c r="H46" s="2"/>
      <c r="I46" s="2"/>
      <c r="J46" s="2"/>
      <c r="K46" s="2"/>
      <c r="L46" s="2"/>
      <c r="M46" s="2"/>
    </row>
    <row r="47" spans="2:13" x14ac:dyDescent="0.25">
      <c r="B47" s="2"/>
      <c r="C47" s="2"/>
      <c r="D47" s="2"/>
      <c r="E47" s="2"/>
      <c r="F47" s="2"/>
      <c r="G47" s="2"/>
      <c r="H47" s="2"/>
      <c r="I47" s="2"/>
      <c r="J47" s="2"/>
      <c r="K47" s="2"/>
      <c r="L47" s="2"/>
      <c r="M47" s="2"/>
    </row>
    <row r="48" spans="2:13" x14ac:dyDescent="0.25">
      <c r="B48" s="2"/>
      <c r="C48" s="2"/>
      <c r="D48" s="2"/>
      <c r="E48" s="2"/>
      <c r="F48" s="2"/>
      <c r="G48" s="2"/>
      <c r="H48" s="2"/>
      <c r="I48" s="2"/>
      <c r="J48" s="2"/>
      <c r="K48" s="2"/>
      <c r="L48" s="2"/>
      <c r="M48" s="2"/>
    </row>
    <row r="49" spans="2:13" x14ac:dyDescent="0.25">
      <c r="B49" s="2"/>
      <c r="C49" s="2"/>
      <c r="D49" s="2"/>
      <c r="E49" s="2"/>
      <c r="F49" s="2"/>
      <c r="G49" s="2"/>
      <c r="H49" s="2"/>
      <c r="I49" s="2"/>
      <c r="J49" s="2"/>
      <c r="K49" s="2"/>
      <c r="L49" s="2"/>
      <c r="M49" s="2"/>
    </row>
    <row r="50" spans="2:13" x14ac:dyDescent="0.25">
      <c r="B50" s="2"/>
      <c r="C50" s="2"/>
      <c r="D50" s="2"/>
      <c r="E50" s="2"/>
      <c r="F50" s="2"/>
      <c r="G50" s="2"/>
      <c r="H50" s="2"/>
      <c r="I50" s="2"/>
      <c r="J50" s="2"/>
      <c r="K50" s="2"/>
      <c r="L50" s="2"/>
      <c r="M50" s="2"/>
    </row>
    <row r="51" spans="2:13" x14ac:dyDescent="0.25">
      <c r="B51" s="2"/>
      <c r="C51" s="2"/>
      <c r="D51" s="2"/>
      <c r="E51" s="2"/>
      <c r="F51" s="2"/>
      <c r="G51" s="2"/>
      <c r="H51" s="2"/>
      <c r="I51" s="2"/>
      <c r="J51" s="2"/>
      <c r="K51" s="2"/>
      <c r="L51" s="2"/>
      <c r="M51" s="2"/>
    </row>
    <row r="52" spans="2:13" x14ac:dyDescent="0.25">
      <c r="B52" s="2"/>
      <c r="C52" s="2"/>
      <c r="D52" s="2"/>
      <c r="E52" s="2"/>
      <c r="F52" s="2"/>
      <c r="G52" s="2"/>
      <c r="H52" s="2"/>
      <c r="I52" s="2"/>
      <c r="J52" s="2"/>
      <c r="K52" s="2"/>
      <c r="L52" s="2"/>
      <c r="M52" s="2"/>
    </row>
    <row r="53" spans="2:13" x14ac:dyDescent="0.25">
      <c r="B53" s="2"/>
      <c r="C53" s="2"/>
      <c r="D53" s="2"/>
      <c r="E53" s="2"/>
      <c r="F53" s="2"/>
      <c r="G53" s="2"/>
      <c r="H53" s="2"/>
      <c r="I53" s="2"/>
      <c r="J53" s="2"/>
      <c r="K53" s="2"/>
      <c r="L53" s="2"/>
      <c r="M53" s="2"/>
    </row>
    <row r="54" spans="2:13" x14ac:dyDescent="0.25">
      <c r="B54" s="2"/>
      <c r="C54" s="2"/>
      <c r="D54" s="2"/>
      <c r="E54" s="2"/>
      <c r="F54" s="2"/>
      <c r="G54" s="2"/>
      <c r="H54" s="2"/>
      <c r="I54" s="2"/>
      <c r="J54" s="2"/>
      <c r="K54" s="2"/>
      <c r="L54" s="2"/>
      <c r="M54" s="2"/>
    </row>
    <row r="55" spans="2:13" x14ac:dyDescent="0.25">
      <c r="B55" s="2"/>
      <c r="C55" s="2"/>
      <c r="D55" s="2"/>
      <c r="E55" s="2"/>
      <c r="F55" s="2"/>
      <c r="G55" s="2"/>
      <c r="H55" s="2"/>
      <c r="I55" s="2"/>
      <c r="J55" s="2"/>
      <c r="K55" s="2"/>
      <c r="L55" s="2"/>
      <c r="M55" s="2"/>
    </row>
    <row r="56" spans="2:13" x14ac:dyDescent="0.25">
      <c r="B56" s="2"/>
      <c r="C56" s="2"/>
      <c r="D56" s="2"/>
      <c r="E56" s="2"/>
      <c r="F56" s="2"/>
      <c r="G56" s="2"/>
      <c r="H56" s="2"/>
      <c r="I56" s="2"/>
      <c r="J56" s="2"/>
      <c r="K56" s="2"/>
      <c r="L56" s="2"/>
      <c r="M56" s="2"/>
    </row>
    <row r="57" spans="2:13" x14ac:dyDescent="0.25">
      <c r="B57" s="2"/>
      <c r="C57" s="2"/>
      <c r="D57" s="2"/>
      <c r="E57" s="2"/>
      <c r="F57" s="2"/>
      <c r="G57" s="2"/>
      <c r="H57" s="2"/>
      <c r="I57" s="2"/>
      <c r="J57" s="2"/>
      <c r="K57" s="2"/>
      <c r="L57" s="2"/>
      <c r="M57" s="2"/>
    </row>
    <row r="58" spans="2:13" x14ac:dyDescent="0.25">
      <c r="B58" s="2"/>
      <c r="C58" s="2"/>
      <c r="D58" s="2"/>
      <c r="E58" s="2"/>
      <c r="F58" s="2"/>
      <c r="G58" s="2"/>
      <c r="H58" s="2"/>
      <c r="I58" s="2"/>
      <c r="J58" s="2"/>
      <c r="K58" s="2"/>
      <c r="L58" s="2"/>
      <c r="M58" s="2"/>
    </row>
    <row r="59" spans="2:13" x14ac:dyDescent="0.25">
      <c r="B59" s="2"/>
      <c r="C59" s="2"/>
      <c r="D59" s="2"/>
      <c r="E59" s="2"/>
      <c r="F59" s="2"/>
      <c r="G59" s="2"/>
      <c r="H59" s="2"/>
      <c r="I59" s="2"/>
      <c r="J59" s="2"/>
      <c r="K59" s="2"/>
      <c r="L59" s="2"/>
      <c r="M59" s="2"/>
    </row>
    <row r="60" spans="2:13" x14ac:dyDescent="0.25">
      <c r="B60" s="2"/>
      <c r="C60" s="2"/>
      <c r="D60" s="2"/>
      <c r="E60" s="2"/>
      <c r="F60" s="2"/>
      <c r="G60" s="2"/>
      <c r="H60" s="2"/>
      <c r="I60" s="2"/>
      <c r="J60" s="2"/>
      <c r="K60" s="2"/>
      <c r="L60" s="2"/>
      <c r="M60" s="2"/>
    </row>
    <row r="61" spans="2:13" x14ac:dyDescent="0.25">
      <c r="B61" s="2"/>
      <c r="C61" s="2"/>
      <c r="D61" s="2"/>
      <c r="E61" s="2"/>
      <c r="F61" s="2"/>
      <c r="G61" s="2"/>
      <c r="H61" s="2"/>
      <c r="I61" s="2"/>
      <c r="J61" s="2"/>
      <c r="K61" s="2"/>
      <c r="L61" s="2"/>
      <c r="M61" s="2"/>
    </row>
    <row r="62" spans="2:13" x14ac:dyDescent="0.25">
      <c r="B62" s="2"/>
      <c r="C62" s="2"/>
      <c r="D62" s="2"/>
      <c r="E62" s="2"/>
      <c r="F62" s="2"/>
      <c r="G62" s="2"/>
      <c r="H62" s="2"/>
      <c r="I62" s="2"/>
      <c r="J62" s="2"/>
      <c r="K62" s="2"/>
      <c r="L62" s="2"/>
      <c r="M62" s="2"/>
    </row>
    <row r="63" spans="2:13" x14ac:dyDescent="0.25">
      <c r="B63" s="2"/>
      <c r="C63" s="2"/>
      <c r="D63" s="2"/>
      <c r="E63" s="2"/>
      <c r="F63" s="2"/>
      <c r="G63" s="2"/>
      <c r="H63" s="2"/>
      <c r="I63" s="2"/>
      <c r="J63" s="2"/>
      <c r="K63" s="2"/>
      <c r="L63" s="2"/>
      <c r="M63" s="2"/>
    </row>
    <row r="64" spans="2:13" x14ac:dyDescent="0.25">
      <c r="B64" s="2"/>
      <c r="C64" s="2"/>
      <c r="D64" s="2"/>
      <c r="E64" s="2"/>
      <c r="F64" s="2"/>
      <c r="G64" s="2"/>
      <c r="H64" s="2"/>
      <c r="I64" s="2"/>
      <c r="J64" s="2"/>
      <c r="K64" s="2"/>
      <c r="L64" s="2"/>
      <c r="M64" s="2"/>
    </row>
    <row r="65" spans="2:13" x14ac:dyDescent="0.25">
      <c r="B65" s="2"/>
      <c r="C65" s="2"/>
      <c r="D65" s="2"/>
      <c r="E65" s="2"/>
      <c r="F65" s="2"/>
      <c r="G65" s="2"/>
      <c r="H65" s="2"/>
      <c r="I65" s="2"/>
      <c r="J65" s="2"/>
      <c r="K65" s="2"/>
      <c r="L65" s="2"/>
      <c r="M65" s="2"/>
    </row>
    <row r="66" spans="2:13" x14ac:dyDescent="0.25">
      <c r="B66" s="2"/>
      <c r="C66" s="2"/>
      <c r="D66" s="2"/>
      <c r="E66" s="2"/>
      <c r="F66" s="2"/>
      <c r="G66" s="2"/>
      <c r="H66" s="2"/>
      <c r="I66" s="2"/>
      <c r="J66" s="2"/>
      <c r="K66" s="2"/>
      <c r="L66" s="2"/>
      <c r="M66" s="2"/>
    </row>
    <row r="67" spans="2:13" x14ac:dyDescent="0.25">
      <c r="B67" s="2"/>
      <c r="C67" s="2"/>
      <c r="D67" s="2"/>
      <c r="E67" s="2"/>
      <c r="F67" s="2"/>
      <c r="G67" s="2"/>
      <c r="H67" s="2"/>
      <c r="I67" s="2"/>
      <c r="J67" s="2"/>
      <c r="K67" s="2"/>
      <c r="L67" s="2"/>
      <c r="M67" s="2"/>
    </row>
    <row r="68" spans="2:13" x14ac:dyDescent="0.25">
      <c r="B68" s="2"/>
      <c r="C68" s="2"/>
      <c r="D68" s="2"/>
      <c r="E68" s="2"/>
      <c r="F68" s="2"/>
      <c r="G68" s="2"/>
      <c r="H68" s="2"/>
      <c r="I68" s="2"/>
      <c r="J68" s="2"/>
      <c r="K68" s="2"/>
      <c r="L68" s="2"/>
      <c r="M68" s="2"/>
    </row>
    <row r="69" spans="2:13" x14ac:dyDescent="0.25">
      <c r="B69" s="2"/>
      <c r="C69" s="2"/>
      <c r="D69" s="2"/>
      <c r="E69" s="2"/>
      <c r="F69" s="2"/>
      <c r="G69" s="2"/>
      <c r="H69" s="2"/>
      <c r="I69" s="2"/>
      <c r="J69" s="2"/>
      <c r="K69" s="2"/>
      <c r="L69" s="2"/>
      <c r="M69" s="2"/>
    </row>
    <row r="70" spans="2:13" x14ac:dyDescent="0.25">
      <c r="B70" s="2"/>
      <c r="C70" s="2"/>
      <c r="D70" s="2"/>
      <c r="E70" s="2"/>
      <c r="F70" s="2"/>
      <c r="G70" s="2"/>
      <c r="H70" s="2"/>
      <c r="I70" s="2"/>
      <c r="J70" s="2"/>
      <c r="K70" s="2"/>
      <c r="L70" s="2"/>
      <c r="M70" s="2"/>
    </row>
    <row r="71" spans="2:13" x14ac:dyDescent="0.25">
      <c r="B71" s="2"/>
      <c r="C71" s="2"/>
      <c r="D71" s="2"/>
      <c r="E71" s="2"/>
      <c r="F71" s="2"/>
      <c r="G71" s="2"/>
      <c r="H71" s="2"/>
      <c r="I71" s="2"/>
      <c r="J71" s="2"/>
      <c r="K71" s="2"/>
      <c r="L71" s="2"/>
      <c r="M71" s="2"/>
    </row>
    <row r="72" spans="2:13" x14ac:dyDescent="0.25">
      <c r="B72" s="2"/>
      <c r="C72" s="2"/>
      <c r="D72" s="2"/>
      <c r="E72" s="2"/>
      <c r="F72" s="2"/>
      <c r="G72" s="2"/>
      <c r="H72" s="2"/>
      <c r="I72" s="2"/>
      <c r="J72" s="2"/>
      <c r="K72" s="2"/>
      <c r="L72" s="2"/>
      <c r="M72" s="2"/>
    </row>
  </sheetData>
  <mergeCells count="42">
    <mergeCell ref="E31:J32"/>
    <mergeCell ref="K31:K32"/>
    <mergeCell ref="L31:L32"/>
    <mergeCell ref="M31:M32"/>
    <mergeCell ref="E34:J39"/>
    <mergeCell ref="K34:K39"/>
    <mergeCell ref="L34:L39"/>
    <mergeCell ref="M34:M39"/>
    <mergeCell ref="E27:J29"/>
    <mergeCell ref="K27:K29"/>
    <mergeCell ref="L27:L29"/>
    <mergeCell ref="M27:M29"/>
    <mergeCell ref="K21:K22"/>
    <mergeCell ref="E24:J25"/>
    <mergeCell ref="K24:K25"/>
    <mergeCell ref="L24:L25"/>
    <mergeCell ref="E21:J22"/>
    <mergeCell ref="L21:L22"/>
    <mergeCell ref="C2:M2"/>
    <mergeCell ref="E5:J5"/>
    <mergeCell ref="E6:J6"/>
    <mergeCell ref="E4:J4"/>
    <mergeCell ref="E8:J9"/>
    <mergeCell ref="M8:M9"/>
    <mergeCell ref="L8:L9"/>
    <mergeCell ref="K8:K9"/>
    <mergeCell ref="E41:J44"/>
    <mergeCell ref="K41:K44"/>
    <mergeCell ref="L41:L44"/>
    <mergeCell ref="M41:M44"/>
    <mergeCell ref="M11:M12"/>
    <mergeCell ref="M18:M19"/>
    <mergeCell ref="M21:M22"/>
    <mergeCell ref="M24:M25"/>
    <mergeCell ref="L18:L19"/>
    <mergeCell ref="E14:J14"/>
    <mergeCell ref="E16:J16"/>
    <mergeCell ref="E18:J19"/>
    <mergeCell ref="E11:J12"/>
    <mergeCell ref="L11:L12"/>
    <mergeCell ref="K11:K12"/>
    <mergeCell ref="K18:K1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1C14-D34F-44D9-9380-D958A06002A6}">
  <sheetPr>
    <pageSetUpPr fitToPage="1"/>
  </sheetPr>
  <dimension ref="B1:AC140"/>
  <sheetViews>
    <sheetView topLeftCell="A33" zoomScale="90" zoomScaleNormal="90" workbookViewId="0">
      <selection activeCell="N52" sqref="N52"/>
    </sheetView>
  </sheetViews>
  <sheetFormatPr defaultRowHeight="15" x14ac:dyDescent="0.25"/>
  <cols>
    <col min="2" max="2" width="8.7109375" customWidth="1"/>
    <col min="3" max="3" width="47.42578125" style="35" customWidth="1"/>
    <col min="4" max="4" width="41.42578125" style="35" customWidth="1"/>
    <col min="5" max="5" width="16.85546875" style="2" customWidth="1"/>
    <col min="6" max="6" width="17.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4.57031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7" max="27" width="33.42578125" customWidth="1"/>
    <col min="28" max="28" width="37.140625" customWidth="1"/>
    <col min="29" max="29" width="44.5703125" customWidth="1"/>
  </cols>
  <sheetData>
    <row r="1" spans="3:29" ht="15" customHeight="1" x14ac:dyDescent="0.25">
      <c r="H1" s="336" t="s">
        <v>1391</v>
      </c>
      <c r="L1" s="189"/>
      <c r="M1" s="337" t="s">
        <v>1390</v>
      </c>
      <c r="T1" s="338" t="s">
        <v>1393</v>
      </c>
    </row>
    <row r="2" spans="3:29" ht="23.25" x14ac:dyDescent="0.35">
      <c r="C2" s="331" t="s">
        <v>812</v>
      </c>
      <c r="D2" s="331"/>
      <c r="E2" s="331"/>
      <c r="F2" s="331"/>
      <c r="G2" s="21" t="s">
        <v>1363</v>
      </c>
      <c r="H2" s="336"/>
      <c r="I2" s="339" t="s">
        <v>1389</v>
      </c>
      <c r="J2" s="339"/>
      <c r="K2" s="339"/>
      <c r="L2" s="189"/>
      <c r="M2" s="338"/>
      <c r="N2" s="104" t="s">
        <v>1362</v>
      </c>
      <c r="O2" s="104" t="s">
        <v>1366</v>
      </c>
      <c r="P2" s="21" t="str">
        <f>N2</f>
        <v>A-bot</v>
      </c>
      <c r="R2" s="21" t="str">
        <f>O2</f>
        <v>C-top</v>
      </c>
      <c r="T2" s="338"/>
      <c r="V2" s="1" t="s">
        <v>1282</v>
      </c>
      <c r="W2"/>
    </row>
    <row r="3" spans="3:29" ht="83.25" customHeight="1" thickBot="1" x14ac:dyDescent="0.35">
      <c r="C3" s="39" t="s">
        <v>237</v>
      </c>
      <c r="D3" s="39" t="s">
        <v>238</v>
      </c>
      <c r="E3" s="126" t="s">
        <v>239</v>
      </c>
      <c r="F3" s="126" t="s">
        <v>240</v>
      </c>
      <c r="H3" s="336"/>
      <c r="L3" s="189" t="s">
        <v>1434</v>
      </c>
      <c r="M3" s="338"/>
      <c r="N3" s="14" t="s">
        <v>1668</v>
      </c>
      <c r="O3" s="14" t="s">
        <v>1669</v>
      </c>
      <c r="P3" s="21" t="s">
        <v>1386</v>
      </c>
      <c r="Q3" s="14" t="s">
        <v>1387</v>
      </c>
      <c r="R3" s="21" t="s">
        <v>1388</v>
      </c>
      <c r="S3" s="14" t="s">
        <v>1387</v>
      </c>
      <c r="T3" s="338"/>
      <c r="V3" s="2" t="s">
        <v>546</v>
      </c>
      <c r="W3" t="b">
        <v>1</v>
      </c>
    </row>
    <row r="4" spans="3:29" ht="18.600000000000001" customHeight="1" x14ac:dyDescent="0.25">
      <c r="C4" s="239" t="s">
        <v>0</v>
      </c>
      <c r="D4" s="240" t="s">
        <v>1</v>
      </c>
      <c r="E4" s="5" t="s">
        <v>2</v>
      </c>
      <c r="F4" s="6" t="s">
        <v>3</v>
      </c>
      <c r="G4" s="65" t="str">
        <f>IF(LEFT(F4,3)="2.5", MID(F4,7,2),LEFT(F4,2))</f>
        <v>23</v>
      </c>
      <c r="H4" s="14" t="s">
        <v>1359</v>
      </c>
      <c r="I4" s="92"/>
      <c r="L4" s="14" t="str" cm="1">
        <f t="array" ref="L4">INDEX(Cable_L!$B$3:$B$80,MATCH(1,COUNTIFS($G4,Cable_L!$A$3:$A$80,$H4,Cable_L!$C$3:$C$80),0))</f>
        <v>1b</v>
      </c>
      <c r="M4" s="21" t="str" cm="1">
        <f t="array" ref="M4:M7">_xlfn._xlws.SORT(_xlfn._xlws.FILTER(_xlfn.UNIQUE(G4:G11),_xlfn.UNIQUE(G4:G11)&lt;&gt;""))</f>
        <v>13</v>
      </c>
      <c r="N4" s="14" cm="1">
        <f t="array" ref="N4">INDEX(INDEX(Cable_L!$H$3:$K$80,,MATCH(N$2,Cable_L!$H$2:$K$2,0)),MATCH(1,COUNTIFS($G4,Cable_L!$A$3:$A$80,$H4,Cable_L!$C$3:$C$80),0))</f>
        <v>8</v>
      </c>
      <c r="O4" s="14" cm="1">
        <f t="array" ref="O4">INDEX(INDEX(Cable_L!$H$3:$K$80,,MATCH(O$2,Cable_L!$H$2:$K$2,0)),MATCH(1,COUNTIFS($G4,Cable_L!$A$3:$A$80,$H4,Cable_L!$C$3:$C$80),0))</f>
        <v>7.2</v>
      </c>
      <c r="P4" s="21" cm="1">
        <f t="array" ref="P4:P7">_xlfn._xlws.FILTER(_xlfn.UNIQUE(N4:N12),_xlfn.UNIQUE(N4:N12)&lt;&gt;"")</f>
        <v>8</v>
      </c>
      <c r="Q4" s="14">
        <f>COUNTIF(N4:N12,P4)</f>
        <v>4</v>
      </c>
      <c r="R4" s="21" cm="1">
        <f t="array" ref="R4:R7">_xlfn._xlws.FILTER(_xlfn.UNIQUE(O4:O12),_xlfn.UNIQUE(O4:O12)&lt;&gt;"")</f>
        <v>7.2</v>
      </c>
      <c r="S4" s="14">
        <f>COUNTIF(O4:O12,R4)</f>
        <v>4</v>
      </c>
      <c r="T4" s="14">
        <f>COUNTA($G4:$G12)</f>
        <v>7</v>
      </c>
      <c r="V4" s="2" t="s">
        <v>545</v>
      </c>
      <c r="W4" s="2" t="s">
        <v>553</v>
      </c>
      <c r="AB4" s="332" t="s">
        <v>1326</v>
      </c>
      <c r="AC4" s="333"/>
    </row>
    <row r="5" spans="3:29" ht="15.75" thickBot="1" x14ac:dyDescent="0.3">
      <c r="C5" s="241" t="s">
        <v>4</v>
      </c>
      <c r="D5" s="242" t="s">
        <v>5</v>
      </c>
      <c r="E5" s="2" t="s">
        <v>6</v>
      </c>
      <c r="F5" s="8" t="s">
        <v>7</v>
      </c>
      <c r="G5" s="65" t="str">
        <f t="shared" ref="G5:G11" si="0">IF(LEFT(F5,3)="2.5", MID(F5,7,2),LEFT(F5,2))</f>
        <v>18</v>
      </c>
      <c r="H5" s="2" t="s">
        <v>1359</v>
      </c>
      <c r="I5" s="94"/>
      <c r="J5" s="2"/>
      <c r="K5" s="2"/>
      <c r="L5" s="14" t="str" cm="1">
        <f t="array" ref="L5">INDEX(Cable_L!$B$3:$B$80,MATCH(1,COUNTIFS($G5,Cable_L!$A$3:$A$80,$H5,Cable_L!$C$3:$C$80),0))</f>
        <v>1b</v>
      </c>
      <c r="M5" s="21" t="str">
        <v>15</v>
      </c>
      <c r="N5" s="14" cm="1">
        <f t="array" ref="N5">INDEX(INDEX(Cable_L!$H$3:$K$80,,MATCH(N$2,Cable_L!$H$2:$K$2,0)),MATCH(1,COUNTIFS($G5,Cable_L!$A$3:$A$80,$H5,Cable_L!$C$3:$C$80),0))</f>
        <v>8</v>
      </c>
      <c r="O5" s="14" cm="1">
        <f t="array" ref="O5">INDEX(INDEX(Cable_L!$H$3:$K$80,,MATCH(O$2,Cable_L!$H$2:$K$2,0)),MATCH(1,COUNTIFS($G5,Cable_L!$A$3:$A$80,$H5,Cable_L!$C$3:$C$80),0))</f>
        <v>7.2</v>
      </c>
      <c r="P5" s="21">
        <v>7.6000000000000005</v>
      </c>
      <c r="Q5" s="14">
        <f>COUNTIF(N4:N12,P5)</f>
        <v>1</v>
      </c>
      <c r="R5" s="21" t="str">
        <v>|6.8|</v>
      </c>
      <c r="S5" s="14">
        <f>COUNTIF(O4:O12,R5)</f>
        <v>1</v>
      </c>
      <c r="V5" s="2" t="s">
        <v>547</v>
      </c>
      <c r="W5" s="2" t="s">
        <v>553</v>
      </c>
      <c r="AB5" s="334"/>
      <c r="AC5" s="335"/>
    </row>
    <row r="6" spans="3:29" x14ac:dyDescent="0.25">
      <c r="C6" s="241" t="s">
        <v>406</v>
      </c>
      <c r="D6" s="242"/>
      <c r="E6" s="243" t="s">
        <v>671</v>
      </c>
      <c r="F6" s="8"/>
      <c r="G6" s="65"/>
      <c r="H6" s="2"/>
      <c r="I6" s="2"/>
      <c r="J6" s="2"/>
      <c r="K6" s="2"/>
      <c r="M6" s="21" t="str">
        <v>18</v>
      </c>
      <c r="P6" s="21">
        <v>7.2</v>
      </c>
      <c r="Q6" s="14">
        <f>COUNTIF(N4:N12,P6)</f>
        <v>1</v>
      </c>
      <c r="R6" s="21" t="str">
        <v>|6.4|</v>
      </c>
      <c r="S6" s="14">
        <f>COUNTIF(O4:O12,R6)</f>
        <v>1</v>
      </c>
      <c r="V6" s="102" t="s">
        <v>548</v>
      </c>
      <c r="W6" s="103" t="b">
        <v>1</v>
      </c>
    </row>
    <row r="7" spans="3:29" x14ac:dyDescent="0.25">
      <c r="C7" s="241" t="s">
        <v>8</v>
      </c>
      <c r="D7" s="242" t="s">
        <v>9</v>
      </c>
      <c r="E7" s="2" t="s">
        <v>10</v>
      </c>
      <c r="F7" s="8" t="s">
        <v>11</v>
      </c>
      <c r="G7" s="65" t="str">
        <f t="shared" si="0"/>
        <v>18</v>
      </c>
      <c r="H7" s="2" t="s">
        <v>1359</v>
      </c>
      <c r="I7" s="95"/>
      <c r="J7" s="2"/>
      <c r="K7" s="2"/>
      <c r="L7" s="14" t="str" cm="1">
        <f t="array" ref="L7">INDEX(Cable_L!$B$3:$B$80,MATCH(1,COUNTIFS($G7,Cable_L!$A$3:$A$80,$H7,Cable_L!$C$3:$C$80),0))</f>
        <v>1b</v>
      </c>
      <c r="M7" s="21" t="str">
        <v>23</v>
      </c>
      <c r="N7" s="14" cm="1">
        <f t="array" ref="N7">INDEX(INDEX(Cable_L!$H$3:$K$80,,MATCH(N$2,Cable_L!$H$2:$K$2,0)),MATCH(1,COUNTIFS($G7,Cable_L!$A$3:$A$80,$H7,Cable_L!$C$3:$C$80),0))</f>
        <v>8</v>
      </c>
      <c r="O7" s="14" cm="1">
        <f t="array" ref="O7">INDEX(INDEX(Cable_L!$H$3:$K$80,,MATCH(O$2,Cable_L!$H$2:$K$2,0)),MATCH(1,COUNTIFS($G7,Cable_L!$A$3:$A$80,$H7,Cable_L!$C$3:$C$80),0))</f>
        <v>7.2</v>
      </c>
      <c r="P7" s="21" t="str">
        <v>splice</v>
      </c>
      <c r="R7" s="21" t="str">
        <v>splice</v>
      </c>
      <c r="V7" s="2" t="s">
        <v>549</v>
      </c>
      <c r="W7" s="2" t="s">
        <v>553</v>
      </c>
    </row>
    <row r="8" spans="3:29" x14ac:dyDescent="0.25">
      <c r="C8" s="241" t="s">
        <v>12</v>
      </c>
      <c r="D8" s="242" t="s">
        <v>13</v>
      </c>
      <c r="E8" s="2" t="s">
        <v>14</v>
      </c>
      <c r="F8" s="8" t="s">
        <v>15</v>
      </c>
      <c r="G8" s="65" t="str">
        <f t="shared" si="0"/>
        <v>15</v>
      </c>
      <c r="H8" s="2" t="s">
        <v>1359</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550</v>
      </c>
      <c r="W8" s="103" t="b">
        <v>1</v>
      </c>
    </row>
    <row r="9" spans="3:29" x14ac:dyDescent="0.25">
      <c r="C9" s="241" t="s">
        <v>16</v>
      </c>
      <c r="D9" s="242" t="s">
        <v>17</v>
      </c>
      <c r="E9" s="2" t="s">
        <v>18</v>
      </c>
      <c r="F9" s="8" t="s">
        <v>19</v>
      </c>
      <c r="G9" s="65" t="str">
        <f t="shared" si="0"/>
        <v>13</v>
      </c>
      <c r="H9" s="2" t="s">
        <v>1359</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551</v>
      </c>
      <c r="W9" t="b">
        <v>1</v>
      </c>
    </row>
    <row r="10" spans="3:29" x14ac:dyDescent="0.25">
      <c r="C10" s="241" t="s">
        <v>103</v>
      </c>
      <c r="D10" s="242" t="s">
        <v>104</v>
      </c>
      <c r="E10" s="2" t="s">
        <v>105</v>
      </c>
      <c r="F10" s="8" t="s">
        <v>106</v>
      </c>
      <c r="G10" s="65" t="str">
        <f t="shared" si="0"/>
        <v>23</v>
      </c>
      <c r="H10" s="2" t="s">
        <v>1359</v>
      </c>
      <c r="I10" s="94"/>
      <c r="J10" s="2"/>
      <c r="K10" s="2"/>
      <c r="L10" s="14" t="str" cm="1">
        <f t="array" ref="L10">INDEX(Cable_L!$B$3:$B$80,MATCH(1,COUNTIFS($G10,Cable_L!$A$3:$A$80,$H10,Cable_L!$C$3:$C$80),0))</f>
        <v>1b</v>
      </c>
      <c r="N10" s="14" cm="1">
        <f t="array" ref="N10">INDEX(INDEX(Cable_L!$H$3:$K$80,,MATCH(N$2,Cable_L!$H$2:$K$2,0)),MATCH(1,COUNTIFS($G10,Cable_L!$A$3:$A$80,$H10,Cable_L!$C$3:$C$80),0))</f>
        <v>8</v>
      </c>
      <c r="O10" s="14" cm="1">
        <f t="array" ref="O10">INDEX(INDEX(Cable_L!$H$3:$K$80,,MATCH(O$2,Cable_L!$H$2:$K$2,0)),MATCH(1,COUNTIFS($G10,Cable_L!$A$3:$A$80,$H10,Cable_L!$C$3:$C$80),0))</f>
        <v>7.2</v>
      </c>
      <c r="V10" s="2"/>
      <c r="W10"/>
      <c r="AA10" s="2" t="s">
        <v>432</v>
      </c>
      <c r="AB10" s="2"/>
    </row>
    <row r="11" spans="3:29" x14ac:dyDescent="0.25">
      <c r="C11" s="244" t="s">
        <v>103</v>
      </c>
      <c r="D11" s="245" t="s">
        <v>104</v>
      </c>
      <c r="E11" s="245" t="s">
        <v>105</v>
      </c>
      <c r="F11" s="246" t="s">
        <v>427</v>
      </c>
      <c r="G11" s="65" t="str">
        <f t="shared" si="0"/>
        <v>23</v>
      </c>
      <c r="H11" s="2" t="s">
        <v>1359</v>
      </c>
      <c r="I11" s="93"/>
      <c r="J11" s="2"/>
      <c r="K11" s="2"/>
      <c r="L11" s="14" t="str" cm="1">
        <f t="array" ref="L11">INDEX(Cable_L!$B$3:$B$80,MATCH(1,COUNTIFS($G11,Cable_L!$A$3:$A$80,$H11,Cable_L!$C$3:$C$80),0))</f>
        <v>1b</v>
      </c>
      <c r="N11" s="14" t="s">
        <v>1670</v>
      </c>
      <c r="O11" s="14" t="s">
        <v>1670</v>
      </c>
      <c r="V11" s="2" t="s">
        <v>552</v>
      </c>
      <c r="W11" s="2" t="s">
        <v>553</v>
      </c>
      <c r="AA11" s="2" t="s">
        <v>422</v>
      </c>
      <c r="AB11" s="2"/>
      <c r="AC11" s="2" t="s">
        <v>1283</v>
      </c>
    </row>
    <row r="12" spans="3:29" x14ac:dyDescent="0.25">
      <c r="C12" s="247" t="s">
        <v>406</v>
      </c>
      <c r="D12" s="248"/>
      <c r="E12" s="249" t="s">
        <v>672</v>
      </c>
      <c r="F12" s="250"/>
      <c r="G12" s="65"/>
      <c r="H12" s="2"/>
      <c r="I12" s="2"/>
      <c r="J12" s="2"/>
      <c r="K12" s="2"/>
    </row>
    <row r="13" spans="3:29" x14ac:dyDescent="0.25">
      <c r="C13" s="251"/>
      <c r="D13" s="251"/>
      <c r="G13" s="65"/>
      <c r="H13" s="2"/>
      <c r="I13" s="2"/>
      <c r="J13" s="2"/>
      <c r="K13" s="2"/>
    </row>
    <row r="14" spans="3:29" x14ac:dyDescent="0.25">
      <c r="C14" s="239" t="s">
        <v>20</v>
      </c>
      <c r="D14" s="240" t="s">
        <v>21</v>
      </c>
      <c r="E14" s="5" t="s">
        <v>617</v>
      </c>
      <c r="F14" s="6" t="s">
        <v>22</v>
      </c>
      <c r="G14" s="65" t="str">
        <f t="shared" ref="G14:G25" si="1">IF(LEFT(F14,3)="2.5", MID(F14,7,2),LEFT(F14,2))</f>
        <v>23</v>
      </c>
      <c r="H14" s="2" t="s">
        <v>1359</v>
      </c>
      <c r="I14" s="93"/>
      <c r="J14" s="2"/>
      <c r="K14" s="2"/>
      <c r="L14" s="14" t="str" cm="1">
        <f t="array" ref="L14">INDEX(Cable_L!$B$3:$B$80,MATCH(1,COUNTIFS($G14,Cable_L!$A$3:$A$80,$H14,Cable_L!$C$3:$C$80),0))</f>
        <v>1b</v>
      </c>
      <c r="N14" s="14" cm="1">
        <f t="array" ref="N14">INDEX(INDEX(Cable_L!$H$3:$K$80,,MATCH(N$2,Cable_L!$H$2:$K$2,0)),MATCH(1,COUNTIFS($G14,Cable_L!$A$3:$A$80,$H14,Cable_L!$C$3:$C$80),0))</f>
        <v>8</v>
      </c>
      <c r="O14" s="14" cm="1">
        <f t="array" ref="O14">INDEX(INDEX(Cable_L!$H$3:$K$80,,MATCH(O$2,Cable_L!$H$2:$K$2,0)),MATCH(1,COUNTIFS($G14,Cable_L!$A$3:$A$80,$H14,Cable_L!$C$3:$C$80),0))</f>
        <v>7.2</v>
      </c>
      <c r="P14" s="21" cm="1">
        <f t="array" ref="P14:P17">_xlfn._xlws.FILTER(_xlfn.UNIQUE(N14:N25),_xlfn.UNIQUE(N14:N25)&lt;&gt;"")</f>
        <v>8</v>
      </c>
      <c r="Q14" s="14">
        <f>COUNTIF(N14:N25,P14)</f>
        <v>5</v>
      </c>
      <c r="R14" s="21" cm="1">
        <f t="array" ref="R14:R17">_xlfn._xlws.FILTER(_xlfn.UNIQUE(O14:O25),_xlfn.UNIQUE(O14:O25)&lt;&gt;"")</f>
        <v>7.2</v>
      </c>
      <c r="S14" s="14">
        <f>COUNTIF(O14:O25,R14)</f>
        <v>5</v>
      </c>
      <c r="T14" s="14">
        <f>COUNTA($G14:$G25)</f>
        <v>12</v>
      </c>
      <c r="AA14" s="2" t="s">
        <v>432</v>
      </c>
      <c r="AB14" s="2"/>
    </row>
    <row r="15" spans="3:29" x14ac:dyDescent="0.25">
      <c r="C15" s="244" t="s">
        <v>20</v>
      </c>
      <c r="D15" s="245" t="s">
        <v>21</v>
      </c>
      <c r="E15" s="245" t="s">
        <v>617</v>
      </c>
      <c r="F15" s="246" t="s">
        <v>428</v>
      </c>
      <c r="G15" s="65" t="str">
        <f t="shared" si="1"/>
        <v>23</v>
      </c>
      <c r="H15" s="2" t="s">
        <v>1359</v>
      </c>
      <c r="I15" s="95"/>
      <c r="J15" s="2"/>
      <c r="K15" s="2"/>
      <c r="L15" s="14" t="str" cm="1">
        <f t="array" ref="L15">INDEX(Cable_L!$B$3:$B$80,MATCH(1,COUNTIFS($G15,Cable_L!$A$3:$A$80,$H15,Cable_L!$C$3:$C$80),0))</f>
        <v>1b</v>
      </c>
      <c r="N15" s="14" t="s">
        <v>1670</v>
      </c>
      <c r="O15" s="14" t="s">
        <v>1670</v>
      </c>
      <c r="P15" s="21" t="str">
        <v>splice</v>
      </c>
      <c r="Q15" s="14">
        <f>COUNTIF(N14:N25,P15)</f>
        <v>4</v>
      </c>
      <c r="R15" s="21" t="str">
        <v>splice</v>
      </c>
      <c r="S15" s="14">
        <f>COUNTIF(O14:O25,R15)</f>
        <v>4</v>
      </c>
      <c r="AA15" s="2" t="s">
        <v>422</v>
      </c>
      <c r="AB15" s="2"/>
      <c r="AC15" s="2" t="s">
        <v>1283</v>
      </c>
    </row>
    <row r="16" spans="3:29" x14ac:dyDescent="0.25">
      <c r="C16" s="241" t="s">
        <v>23</v>
      </c>
      <c r="D16" s="242" t="s">
        <v>24</v>
      </c>
      <c r="E16" s="2" t="s">
        <v>25</v>
      </c>
      <c r="F16" s="8" t="s">
        <v>26</v>
      </c>
      <c r="G16" s="65" t="str">
        <f t="shared" si="1"/>
        <v>18</v>
      </c>
      <c r="H16" s="2" t="s">
        <v>1359</v>
      </c>
      <c r="I16" s="93"/>
      <c r="J16" s="2"/>
      <c r="K16" s="2"/>
      <c r="L16" s="14" t="str" cm="1">
        <f t="array" ref="L16">INDEX(Cable_L!$B$3:$B$80,MATCH(1,COUNTIFS($G16,Cable_L!$A$3:$A$80,$H16,Cable_L!$C$3:$C$80),0))</f>
        <v>1b</v>
      </c>
      <c r="N16" s="14" cm="1">
        <f t="array" ref="N16">INDEX(INDEX(Cable_L!$H$3:$K$80,,MATCH(N$2,Cable_L!$H$2:$K$2,0)),MATCH(1,COUNTIFS($G16,Cable_L!$A$3:$A$80,$H16,Cable_L!$C$3:$C$80),0))</f>
        <v>8</v>
      </c>
      <c r="O16" s="14" cm="1">
        <f t="array" ref="O16">INDEX(INDEX(Cable_L!$H$3:$K$80,,MATCH(O$2,Cable_L!$H$2:$K$2,0)),MATCH(1,COUNTIFS($G16,Cable_L!$A$3:$A$80,$H16,Cable_L!$C$3:$C$80),0))</f>
        <v>7.2</v>
      </c>
      <c r="P16" s="21">
        <v>7.6000000000000005</v>
      </c>
      <c r="Q16" s="14">
        <f>COUNTIF(N14:N25,P16)</f>
        <v>2</v>
      </c>
      <c r="R16" s="21" t="str">
        <v>|6.8|</v>
      </c>
      <c r="S16" s="14">
        <f>COUNTIF(O15:O25,R16)</f>
        <v>2</v>
      </c>
      <c r="V16" s="180" t="s">
        <v>1435</v>
      </c>
    </row>
    <row r="17" spans="3:29" x14ac:dyDescent="0.25">
      <c r="C17" s="241" t="s">
        <v>27</v>
      </c>
      <c r="D17" s="242" t="s">
        <v>28</v>
      </c>
      <c r="E17" s="2" t="s">
        <v>29</v>
      </c>
      <c r="F17" s="8" t="s">
        <v>30</v>
      </c>
      <c r="G17" s="65" t="str">
        <f t="shared" si="1"/>
        <v>15</v>
      </c>
      <c r="H17" s="2" t="s">
        <v>1359</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c r="P17" s="21">
        <v>7.2</v>
      </c>
      <c r="R17" s="21" t="str">
        <v>|6.4|</v>
      </c>
    </row>
    <row r="18" spans="3:29" x14ac:dyDescent="0.25">
      <c r="C18" s="241" t="s">
        <v>31</v>
      </c>
      <c r="D18" s="242" t="s">
        <v>32</v>
      </c>
      <c r="E18" s="2" t="s">
        <v>33</v>
      </c>
      <c r="F18" s="8" t="s">
        <v>34</v>
      </c>
      <c r="G18" s="65" t="str">
        <f t="shared" si="1"/>
        <v>21</v>
      </c>
      <c r="H18" s="2" t="s">
        <v>1359</v>
      </c>
      <c r="I18" s="93"/>
      <c r="J18" s="2"/>
      <c r="K18" s="2"/>
      <c r="L18" s="14" t="str" cm="1">
        <f t="array" ref="L18">INDEX(Cable_L!$B$3:$B$80,MATCH(1,COUNTIFS($G18,Cable_L!$A$3:$A$80,$H18,Cable_L!$C$3:$C$80),0))</f>
        <v>1b</v>
      </c>
      <c r="N18" s="14" cm="1">
        <f t="array" ref="N18">INDEX(INDEX(Cable_L!$H$3:$K$80,,MATCH(N$2,Cable_L!$H$2:$K$2,0)),MATCH(1,COUNTIFS($G18,Cable_L!$A$3:$A$80,$H18,Cable_L!$C$3:$C$80),0))</f>
        <v>8</v>
      </c>
      <c r="O18" s="14" cm="1">
        <f t="array" ref="O18">INDEX(INDEX(Cable_L!$H$3:$K$80,,MATCH(O$2,Cable_L!$H$2:$K$2,0)),MATCH(1,COUNTIFS($G18,Cable_L!$A$3:$A$80,$H18,Cable_L!$C$3:$C$80),0))</f>
        <v>7.2</v>
      </c>
      <c r="AA18" s="2" t="s">
        <v>432</v>
      </c>
      <c r="AB18" s="2"/>
    </row>
    <row r="19" spans="3:29" x14ac:dyDescent="0.25">
      <c r="C19" s="244" t="s">
        <v>31</v>
      </c>
      <c r="D19" s="245" t="s">
        <v>32</v>
      </c>
      <c r="E19" s="245" t="s">
        <v>33</v>
      </c>
      <c r="F19" s="246" t="s">
        <v>421</v>
      </c>
      <c r="G19" s="65" t="str">
        <f t="shared" si="1"/>
        <v>21</v>
      </c>
      <c r="H19" s="2" t="s">
        <v>1359</v>
      </c>
      <c r="I19" s="93"/>
      <c r="J19" s="2"/>
      <c r="K19" s="2"/>
      <c r="L19" s="14" t="str" cm="1">
        <f t="array" ref="L19">INDEX(Cable_L!$B$3:$B$80,MATCH(1,COUNTIFS($G19,Cable_L!$A$3:$A$80,$H19,Cable_L!$C$3:$C$80),0))</f>
        <v>1b</v>
      </c>
      <c r="M19" s="21" cm="1">
        <f t="array" ref="M19:M23">_xlfn._xlws.SORT(VALUE(_xlfn.UNIQUE(G14:G25)))</f>
        <v>13</v>
      </c>
      <c r="N19" s="14" t="s">
        <v>1670</v>
      </c>
      <c r="O19" s="14" t="s">
        <v>1670</v>
      </c>
      <c r="AA19" s="2" t="s">
        <v>422</v>
      </c>
      <c r="AB19" s="2"/>
      <c r="AC19" s="2" t="s">
        <v>1283</v>
      </c>
    </row>
    <row r="20" spans="3:29" x14ac:dyDescent="0.25">
      <c r="C20" s="241" t="s">
        <v>35</v>
      </c>
      <c r="D20" s="242" t="s">
        <v>36</v>
      </c>
      <c r="E20" s="2" t="s">
        <v>37</v>
      </c>
      <c r="F20" s="8" t="s">
        <v>38</v>
      </c>
      <c r="G20" s="65" t="str">
        <f t="shared" si="1"/>
        <v>15</v>
      </c>
      <c r="H20" s="2" t="s">
        <v>1359</v>
      </c>
      <c r="I20" s="93"/>
      <c r="J20" s="2"/>
      <c r="K20" s="2"/>
      <c r="L20" s="14" t="str" cm="1">
        <f t="array" ref="L20">INDEX(Cable_L!$B$3:$B$80,MATCH(1,COUNTIFS($G20,Cable_L!$A$3:$A$80,$H20,Cable_L!$C$3:$C$80),0))</f>
        <v>2a</v>
      </c>
      <c r="M20" s="21">
        <v>15</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9" x14ac:dyDescent="0.25">
      <c r="C21" s="241" t="s">
        <v>39</v>
      </c>
      <c r="D21" s="242" t="s">
        <v>40</v>
      </c>
      <c r="E21" s="2" t="s">
        <v>41</v>
      </c>
      <c r="F21" s="8" t="s">
        <v>42</v>
      </c>
      <c r="G21" s="65" t="str">
        <f t="shared" si="1"/>
        <v>13</v>
      </c>
      <c r="H21" s="2" t="s">
        <v>1359</v>
      </c>
      <c r="I21" s="93"/>
      <c r="J21" s="2"/>
      <c r="K21" s="69"/>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|6.4|</v>
      </c>
    </row>
    <row r="22" spans="3:29" x14ac:dyDescent="0.25">
      <c r="C22" s="241" t="s">
        <v>87</v>
      </c>
      <c r="D22" s="242" t="s">
        <v>88</v>
      </c>
      <c r="E22" s="2" t="s">
        <v>89</v>
      </c>
      <c r="F22" s="8" t="s">
        <v>90</v>
      </c>
      <c r="G22" s="65" t="str">
        <f t="shared" si="1"/>
        <v>21</v>
      </c>
      <c r="H22" s="2" t="s">
        <v>1359</v>
      </c>
      <c r="I22" s="93"/>
      <c r="J22" s="2"/>
      <c r="L22" s="14" t="str" cm="1">
        <f t="array" ref="L22">INDEX(Cable_L!$B$3:$B$80,MATCH(1,COUNTIFS($G22,Cable_L!$A$3:$A$80,$H22,Cable_L!$C$3:$C$80),0))</f>
        <v>1b</v>
      </c>
      <c r="M22" s="21">
        <v>21</v>
      </c>
      <c r="N22" s="14" cm="1">
        <f t="array" ref="N22">INDEX(INDEX(Cable_L!$H$3:$K$80,,MATCH(N$2,Cable_L!$H$2:$K$2,0)),MATCH(1,COUNTIFS($G22,Cable_L!$A$3:$A$80,$H22,Cable_L!$C$3:$C$80),0))</f>
        <v>8</v>
      </c>
      <c r="O22" s="14" cm="1">
        <f t="array" ref="O22">INDEX(INDEX(Cable_L!$H$3:$K$80,,MATCH(O$2,Cable_L!$H$2:$K$2,0)),MATCH(1,COUNTIFS($G22,Cable_L!$A$3:$A$80,$H22,Cable_L!$C$3:$C$80),0))</f>
        <v>7.2</v>
      </c>
      <c r="AA22" s="2" t="s">
        <v>432</v>
      </c>
      <c r="AB22" s="2"/>
    </row>
    <row r="23" spans="3:29" x14ac:dyDescent="0.25">
      <c r="C23" s="244" t="s">
        <v>87</v>
      </c>
      <c r="D23" s="245" t="s">
        <v>88</v>
      </c>
      <c r="E23" s="245" t="s">
        <v>89</v>
      </c>
      <c r="F23" s="246" t="s">
        <v>419</v>
      </c>
      <c r="G23" s="65" t="str">
        <f t="shared" si="1"/>
        <v>21</v>
      </c>
      <c r="H23" s="2" t="s">
        <v>1359</v>
      </c>
      <c r="I23" s="93"/>
      <c r="J23" s="2"/>
      <c r="L23" s="14" t="str" cm="1">
        <f t="array" ref="L23">INDEX(Cable_L!$B$3:$B$80,MATCH(1,COUNTIFS($G23,Cable_L!$A$3:$A$80,$H23,Cable_L!$C$3:$C$80),0))</f>
        <v>1b</v>
      </c>
      <c r="M23" s="21">
        <v>23</v>
      </c>
      <c r="N23" s="14" t="s">
        <v>1670</v>
      </c>
      <c r="O23" s="14" t="s">
        <v>1670</v>
      </c>
      <c r="AA23" s="2" t="s">
        <v>422</v>
      </c>
      <c r="AB23" s="2"/>
      <c r="AC23" s="2" t="s">
        <v>1283</v>
      </c>
    </row>
    <row r="24" spans="3:29" x14ac:dyDescent="0.25">
      <c r="C24" s="241" t="s">
        <v>91</v>
      </c>
      <c r="D24" s="242" t="s">
        <v>92</v>
      </c>
      <c r="E24" s="2" t="s">
        <v>93</v>
      </c>
      <c r="F24" s="8" t="s">
        <v>94</v>
      </c>
      <c r="G24" s="65" t="str">
        <f t="shared" si="1"/>
        <v>21</v>
      </c>
      <c r="H24" s="2" t="s">
        <v>1359</v>
      </c>
      <c r="I24" s="93"/>
      <c r="J24" s="2"/>
      <c r="K24" s="2"/>
      <c r="L24" s="14" t="str" cm="1">
        <f t="array" ref="L24">INDEX(Cable_L!$B$3:$B$80,MATCH(1,COUNTIFS($G24,Cable_L!$A$3:$A$80,$H24,Cable_L!$C$3:$C$80),0))</f>
        <v>1b</v>
      </c>
      <c r="N24" s="14" cm="1">
        <f t="array" ref="N24">INDEX(INDEX(Cable_L!$H$3:$K$80,,MATCH(N$2,Cable_L!$H$2:$K$2,0)),MATCH(1,COUNTIFS($G24,Cable_L!$A$3:$A$80,$H24,Cable_L!$C$3:$C$80),0))</f>
        <v>8</v>
      </c>
      <c r="O24" s="14" cm="1">
        <f t="array" ref="O24">INDEX(INDEX(Cable_L!$H$3:$K$80,,MATCH(O$2,Cable_L!$H$2:$K$2,0)),MATCH(1,COUNTIFS($G24,Cable_L!$A$3:$A$80,$H24,Cable_L!$C$3:$C$80),0))</f>
        <v>7.2</v>
      </c>
      <c r="AA24" s="2" t="s">
        <v>432</v>
      </c>
      <c r="AB24" s="2"/>
    </row>
    <row r="25" spans="3:29" x14ac:dyDescent="0.25">
      <c r="C25" s="252" t="s">
        <v>91</v>
      </c>
      <c r="D25" s="248" t="s">
        <v>92</v>
      </c>
      <c r="E25" s="248" t="s">
        <v>93</v>
      </c>
      <c r="F25" s="250" t="s">
        <v>420</v>
      </c>
      <c r="G25" s="65" t="str">
        <f t="shared" si="1"/>
        <v>21</v>
      </c>
      <c r="H25" s="2" t="s">
        <v>1359</v>
      </c>
      <c r="I25" s="93"/>
      <c r="J25" s="2"/>
      <c r="K25" s="2"/>
      <c r="L25" s="14" t="str" cm="1">
        <f t="array" ref="L25">INDEX(Cable_L!$B$3:$B$80,MATCH(1,COUNTIFS($G25,Cable_L!$A$3:$A$80,$H25,Cable_L!$C$3:$C$80),0))</f>
        <v>1b</v>
      </c>
      <c r="N25" s="14" t="s">
        <v>1670</v>
      </c>
      <c r="O25" s="14" t="s">
        <v>1670</v>
      </c>
      <c r="AA25" s="2" t="s">
        <v>422</v>
      </c>
      <c r="AB25" s="2"/>
      <c r="AC25" s="2" t="s">
        <v>1283</v>
      </c>
    </row>
    <row r="26" spans="3:29" x14ac:dyDescent="0.25">
      <c r="C26" s="242"/>
      <c r="D26" s="242"/>
      <c r="G26" s="65"/>
      <c r="H26" s="2"/>
      <c r="I26" s="2"/>
      <c r="J26" s="2"/>
      <c r="K26" s="2"/>
      <c r="AA26" s="2"/>
      <c r="AB26" s="2"/>
    </row>
    <row r="27" spans="3:29" x14ac:dyDescent="0.25">
      <c r="C27" s="239" t="s">
        <v>43</v>
      </c>
      <c r="D27" s="240" t="s">
        <v>44</v>
      </c>
      <c r="E27" s="5" t="s">
        <v>45</v>
      </c>
      <c r="F27" s="6" t="s">
        <v>46</v>
      </c>
      <c r="G27" s="65" t="str">
        <f t="shared" ref="G27:G39" si="2">IF(LEFT(F27,3)="2.5", MID(F27,7,2),LEFT(F27,2))</f>
        <v>22</v>
      </c>
      <c r="H27" s="2" t="s">
        <v>1359</v>
      </c>
      <c r="I27" s="93"/>
      <c r="J27" s="2"/>
      <c r="K27" s="2"/>
      <c r="L27" s="14" t="str" cm="1">
        <f t="array" ref="L27">INDEX(Cable_L!$B$3:$B$80,MATCH(1,COUNTIFS($G27,Cable_L!$A$3:$A$80,$H27,Cable_L!$C$3:$C$80),0))</f>
        <v>1b</v>
      </c>
      <c r="N27" s="14" cm="1">
        <f t="array" ref="N27">INDEX(INDEX(Cable_L!$H$3:$K$80,,MATCH(N$2,Cable_L!$H$2:$K$2,0)),MATCH(1,COUNTIFS($G27,Cable_L!$A$3:$A$80,$H27,Cable_L!$C$3:$C$80),0))</f>
        <v>8</v>
      </c>
      <c r="O27" s="14" cm="1">
        <f t="array" ref="O27">INDEX(INDEX(Cable_L!$H$3:$K$80,,MATCH(O$2,Cable_L!$H$2:$K$2,0)),MATCH(1,COUNTIFS($G27,Cable_L!$A$3:$A$80,$H27,Cable_L!$C$3:$C$80),0))</f>
        <v>7.2</v>
      </c>
      <c r="P27" s="21" cm="1">
        <f t="array" ref="P27:P29">_xlfn._xlws.FILTER(_xlfn.UNIQUE(N27:N39),_xlfn.UNIQUE(N27:N39)&lt;&gt;"")</f>
        <v>8</v>
      </c>
      <c r="Q27" s="14">
        <f>COUNTIF(N27:N39,P27)</f>
        <v>6</v>
      </c>
      <c r="R27" s="21" cm="1">
        <f t="array" ref="R27:R29">_xlfn._xlws.FILTER(_xlfn.UNIQUE(O27:O39),_xlfn.UNIQUE(O27:O39)&lt;&gt;"")</f>
        <v>7.2</v>
      </c>
      <c r="S27" s="14">
        <f>COUNTIF(O27:O39,R27)</f>
        <v>6</v>
      </c>
      <c r="T27" s="14">
        <f>COUNTA($G27:$G39)</f>
        <v>13</v>
      </c>
      <c r="AA27" s="2" t="s">
        <v>432</v>
      </c>
      <c r="AB27" s="2"/>
    </row>
    <row r="28" spans="3:29" x14ac:dyDescent="0.25">
      <c r="C28" s="244" t="s">
        <v>43</v>
      </c>
      <c r="D28" s="245" t="s">
        <v>44</v>
      </c>
      <c r="E28" s="245" t="s">
        <v>45</v>
      </c>
      <c r="F28" s="246" t="s">
        <v>426</v>
      </c>
      <c r="G28" s="65" t="str">
        <f t="shared" si="2"/>
        <v>22</v>
      </c>
      <c r="H28" s="2" t="s">
        <v>1359</v>
      </c>
      <c r="I28" s="95"/>
      <c r="J28" s="2"/>
      <c r="K28" s="2"/>
      <c r="L28" s="14" t="str" cm="1">
        <f t="array" ref="L28">INDEX(Cable_L!$B$3:$B$80,MATCH(1,COUNTIFS($G28,Cable_L!$A$3:$A$80,$H28,Cable_L!$C$3:$C$80),0))</f>
        <v>1b</v>
      </c>
      <c r="N28" s="14" t="s">
        <v>1670</v>
      </c>
      <c r="O28" s="14" t="s">
        <v>1670</v>
      </c>
      <c r="P28" s="21" t="str">
        <v>splice</v>
      </c>
      <c r="Q28" s="14">
        <f>COUNTIF(N27:N39,P28)</f>
        <v>5</v>
      </c>
      <c r="R28" s="21" t="str">
        <v>splice</v>
      </c>
      <c r="S28" s="14">
        <f>COUNTIF(O27:O39,R28)</f>
        <v>5</v>
      </c>
      <c r="AA28" s="2" t="s">
        <v>422</v>
      </c>
      <c r="AB28" s="2"/>
      <c r="AC28" s="2" t="s">
        <v>1283</v>
      </c>
    </row>
    <row r="29" spans="3:29" x14ac:dyDescent="0.25">
      <c r="C29" s="241" t="s">
        <v>47</v>
      </c>
      <c r="D29" s="242" t="s">
        <v>48</v>
      </c>
      <c r="E29" s="2" t="s">
        <v>49</v>
      </c>
      <c r="F29" s="8" t="s">
        <v>50</v>
      </c>
      <c r="G29" s="65" t="str">
        <f t="shared" si="2"/>
        <v>18</v>
      </c>
      <c r="H29" s="2" t="s">
        <v>1359</v>
      </c>
      <c r="I29" s="93"/>
      <c r="J29" s="2"/>
      <c r="K29" s="2"/>
      <c r="L29" s="14" t="str" cm="1">
        <f t="array" ref="L29">INDEX(Cable_L!$B$3:$B$80,MATCH(1,COUNTIFS($G29,Cable_L!$A$3:$A$80,$H29,Cable_L!$C$3:$C$80),0))</f>
        <v>1b</v>
      </c>
      <c r="N29" s="14" cm="1">
        <f t="array" ref="N29">INDEX(INDEX(Cable_L!$H$3:$K$80,,MATCH(N$2,Cable_L!$H$2:$K$2,0)),MATCH(1,COUNTIFS($G29,Cable_L!$A$3:$A$80,$H29,Cable_L!$C$3:$C$80),0))</f>
        <v>8</v>
      </c>
      <c r="O29" s="14" cm="1">
        <f t="array" ref="O29">INDEX(INDEX(Cable_L!$H$3:$K$80,,MATCH(O$2,Cable_L!$H$2:$K$2,0)),MATCH(1,COUNTIFS($G29,Cable_L!$A$3:$A$80,$H29,Cable_L!$C$3:$C$80),0))</f>
        <v>7.2</v>
      </c>
      <c r="P29" s="21">
        <v>7.6000000000000005</v>
      </c>
      <c r="R29" s="21" t="str">
        <v>|6.8|</v>
      </c>
      <c r="V29" s="180" t="s">
        <v>1435</v>
      </c>
    </row>
    <row r="30" spans="3:29" x14ac:dyDescent="0.25">
      <c r="C30" s="241" t="s">
        <v>51</v>
      </c>
      <c r="D30" s="242" t="s">
        <v>52</v>
      </c>
      <c r="E30" s="2" t="s">
        <v>53</v>
      </c>
      <c r="F30" s="8" t="s">
        <v>54</v>
      </c>
      <c r="G30" s="65" t="str">
        <f t="shared" si="2"/>
        <v>15</v>
      </c>
      <c r="H30" s="2" t="s">
        <v>1359</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INDEX(INDEX(Cable_L!$H$3:$K$80,,MATCH(O$2,Cable_L!$H$2:$K$2,0)),MATCH(1,COUNTIFS($G30,Cable_L!$A$3:$A$80,$H30,Cable_L!$C$3:$C$80),0))</f>
        <v>|6.8|</v>
      </c>
    </row>
    <row r="31" spans="3:29" x14ac:dyDescent="0.25">
      <c r="C31" s="241" t="s">
        <v>55</v>
      </c>
      <c r="D31" s="242" t="s">
        <v>56</v>
      </c>
      <c r="E31" s="2" t="s">
        <v>57</v>
      </c>
      <c r="F31" s="8" t="s">
        <v>58</v>
      </c>
      <c r="G31" s="65" t="str">
        <f t="shared" si="2"/>
        <v>22</v>
      </c>
      <c r="H31" s="2" t="s">
        <v>1359</v>
      </c>
      <c r="I31" s="93"/>
      <c r="J31" s="2"/>
      <c r="K31" s="2"/>
      <c r="L31" s="14" t="str" cm="1">
        <f t="array" ref="L31">INDEX(Cable_L!$B$3:$B$80,MATCH(1,COUNTIFS($G31,Cable_L!$A$3:$A$80,$H31,Cable_L!$C$3:$C$80),0))</f>
        <v>1b</v>
      </c>
      <c r="N31" s="14" cm="1">
        <f t="array" ref="N31">INDEX(INDEX(Cable_L!$H$3:$K$80,,MATCH(N$2,Cable_L!$H$2:$K$2,0)),MATCH(1,COUNTIFS($G31,Cable_L!$A$3:$A$80,$H31,Cable_L!$C$3:$C$80),0))</f>
        <v>8</v>
      </c>
      <c r="O31" s="14" cm="1">
        <f t="array" ref="O31">INDEX(INDEX(Cable_L!$H$3:$K$80,,MATCH(O$2,Cable_L!$H$2:$K$2,0)),MATCH(1,COUNTIFS($G31,Cable_L!$A$3:$A$80,$H31,Cable_L!$C$3:$C$80),0))</f>
        <v>7.2</v>
      </c>
      <c r="AA31" s="2" t="s">
        <v>432</v>
      </c>
      <c r="AB31" s="2"/>
    </row>
    <row r="32" spans="3:29" x14ac:dyDescent="0.25">
      <c r="C32" s="244" t="s">
        <v>55</v>
      </c>
      <c r="D32" s="245" t="s">
        <v>56</v>
      </c>
      <c r="E32" s="245" t="s">
        <v>57</v>
      </c>
      <c r="F32" s="246" t="s">
        <v>424</v>
      </c>
      <c r="G32" s="65" t="str">
        <f t="shared" si="2"/>
        <v>22</v>
      </c>
      <c r="H32" s="2" t="s">
        <v>1359</v>
      </c>
      <c r="I32" s="93"/>
      <c r="J32" s="2"/>
      <c r="K32" s="2"/>
      <c r="L32" s="14" t="str" cm="1">
        <f t="array" ref="L32">INDEX(Cable_L!$B$3:$B$80,MATCH(1,COUNTIFS($G32,Cable_L!$A$3:$A$80,$H32,Cable_L!$C$3:$C$80),0))</f>
        <v>1b</v>
      </c>
      <c r="M32" s="21" cm="1">
        <f t="array" ref="M32:M35">_xlfn._xlws.SORT(VALUE(_xlfn.UNIQUE(G27:G39)))</f>
        <v>15</v>
      </c>
      <c r="N32" s="14" t="s">
        <v>1670</v>
      </c>
      <c r="O32" s="14" t="s">
        <v>1670</v>
      </c>
      <c r="AA32" s="2" t="s">
        <v>422</v>
      </c>
      <c r="AB32" s="2"/>
      <c r="AC32" s="2" t="s">
        <v>1283</v>
      </c>
    </row>
    <row r="33" spans="2:29" x14ac:dyDescent="0.25">
      <c r="C33" s="241" t="s">
        <v>59</v>
      </c>
      <c r="D33" s="242" t="s">
        <v>60</v>
      </c>
      <c r="E33" s="2" t="s">
        <v>61</v>
      </c>
      <c r="F33" s="8" t="s">
        <v>62</v>
      </c>
      <c r="G33" s="65" t="str">
        <f t="shared" si="2"/>
        <v>21</v>
      </c>
      <c r="H33" s="2" t="s">
        <v>1359</v>
      </c>
      <c r="I33" s="93"/>
      <c r="J33" s="2"/>
      <c r="K33" s="2"/>
      <c r="L33" s="14" t="str" cm="1">
        <f t="array" ref="L33">INDEX(Cable_L!$B$3:$B$80,MATCH(1,COUNTIFS($G33,Cable_L!$A$3:$A$80,$H33,Cable_L!$C$3:$C$80),0))</f>
        <v>1b</v>
      </c>
      <c r="M33" s="21">
        <v>18</v>
      </c>
      <c r="N33" s="14" cm="1">
        <f t="array" ref="N33">INDEX(INDEX(Cable_L!$H$3:$K$80,,MATCH(N$2,Cable_L!$H$2:$K$2,0)),MATCH(1,COUNTIFS($G33,Cable_L!$A$3:$A$80,$H33,Cable_L!$C$3:$C$80),0))</f>
        <v>8</v>
      </c>
      <c r="O33" s="14" cm="1">
        <f t="array" ref="O33">INDEX(INDEX(Cable_L!$H$3:$K$80,,MATCH(O$2,Cable_L!$H$2:$K$2,0)),MATCH(1,COUNTIFS($G33,Cable_L!$A$3:$A$80,$H33,Cable_L!$C$3:$C$80),0))</f>
        <v>7.2</v>
      </c>
      <c r="AA33" s="2" t="s">
        <v>432</v>
      </c>
      <c r="AB33" s="2"/>
    </row>
    <row r="34" spans="2:29" x14ac:dyDescent="0.25">
      <c r="C34" s="244" t="s">
        <v>59</v>
      </c>
      <c r="D34" s="245" t="s">
        <v>60</v>
      </c>
      <c r="E34" s="245" t="s">
        <v>61</v>
      </c>
      <c r="F34" s="246" t="s">
        <v>418</v>
      </c>
      <c r="G34" s="65" t="str">
        <f t="shared" si="2"/>
        <v>21</v>
      </c>
      <c r="H34" s="2" t="s">
        <v>1359</v>
      </c>
      <c r="I34" s="93"/>
      <c r="J34" s="2"/>
      <c r="K34" s="2"/>
      <c r="L34" s="14" t="str" cm="1">
        <f t="array" ref="L34">INDEX(Cable_L!$B$3:$B$80,MATCH(1,COUNTIFS($G34,Cable_L!$A$3:$A$80,$H34,Cable_L!$C$3:$C$80),0))</f>
        <v>1b</v>
      </c>
      <c r="M34" s="21">
        <v>21</v>
      </c>
      <c r="N34" s="14" t="s">
        <v>1670</v>
      </c>
      <c r="O34" s="14" t="s">
        <v>1670</v>
      </c>
      <c r="AA34" s="2" t="s">
        <v>422</v>
      </c>
      <c r="AB34" s="2"/>
      <c r="AC34" s="2" t="s">
        <v>1283</v>
      </c>
    </row>
    <row r="35" spans="2:29" x14ac:dyDescent="0.25">
      <c r="C35" s="241" t="s">
        <v>63</v>
      </c>
      <c r="D35" s="242" t="s">
        <v>64</v>
      </c>
      <c r="E35" s="2" t="s">
        <v>65</v>
      </c>
      <c r="F35" s="8" t="s">
        <v>66</v>
      </c>
      <c r="G35" s="65" t="str">
        <f t="shared" si="2"/>
        <v>15</v>
      </c>
      <c r="H35" s="2" t="s">
        <v>1359</v>
      </c>
      <c r="I35" s="93"/>
      <c r="J35" s="2"/>
      <c r="L35" s="14" t="str" cm="1">
        <f t="array" ref="L35">INDEX(Cable_L!$B$3:$B$80,MATCH(1,COUNTIFS($G35,Cable_L!$A$3:$A$80,$H35,Cable_L!$C$3:$C$80),0))</f>
        <v>2a</v>
      </c>
      <c r="M35" s="21">
        <v>22</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2:29" x14ac:dyDescent="0.25">
      <c r="C36" s="241" t="s">
        <v>95</v>
      </c>
      <c r="D36" s="242" t="s">
        <v>96</v>
      </c>
      <c r="E36" s="2" t="s">
        <v>97</v>
      </c>
      <c r="F36" s="8" t="s">
        <v>98</v>
      </c>
      <c r="G36" s="65" t="str">
        <f t="shared" si="2"/>
        <v>22</v>
      </c>
      <c r="H36" s="2" t="s">
        <v>1359</v>
      </c>
      <c r="I36" s="93"/>
      <c r="J36" s="2"/>
      <c r="K36" s="2"/>
      <c r="L36" s="14" t="str" cm="1">
        <f t="array" ref="L36">INDEX(Cable_L!$B$3:$B$80,MATCH(1,COUNTIFS($G36,Cable_L!$A$3:$A$80,$H36,Cable_L!$C$3:$C$80),0))</f>
        <v>1b</v>
      </c>
      <c r="N36" s="14" cm="1">
        <f t="array" ref="N36">INDEX(INDEX(Cable_L!$H$3:$K$80,,MATCH(N$2,Cable_L!$H$2:$K$2,0)),MATCH(1,COUNTIFS($G36,Cable_L!$A$3:$A$80,$H36,Cable_L!$C$3:$C$80),0))</f>
        <v>8</v>
      </c>
      <c r="O36" s="14" cm="1">
        <f t="array" ref="O36">INDEX(INDEX(Cable_L!$H$3:$K$80,,MATCH(O$2,Cable_L!$H$2:$K$2,0)),MATCH(1,COUNTIFS($G36,Cable_L!$A$3:$A$80,$H36,Cable_L!$C$3:$C$80),0))</f>
        <v>7.2</v>
      </c>
      <c r="AA36" s="2" t="s">
        <v>432</v>
      </c>
      <c r="AB36" s="2"/>
    </row>
    <row r="37" spans="2:29" x14ac:dyDescent="0.25">
      <c r="C37" s="244" t="s">
        <v>95</v>
      </c>
      <c r="D37" s="245" t="s">
        <v>96</v>
      </c>
      <c r="E37" s="245" t="s">
        <v>97</v>
      </c>
      <c r="F37" s="246" t="s">
        <v>425</v>
      </c>
      <c r="G37" s="65" t="str">
        <f t="shared" si="2"/>
        <v>22</v>
      </c>
      <c r="H37" s="2" t="s">
        <v>1359</v>
      </c>
      <c r="I37" s="93"/>
      <c r="J37" s="2"/>
      <c r="K37" s="2"/>
      <c r="L37" s="14" t="str" cm="1">
        <f t="array" ref="L37">INDEX(Cable_L!$B$3:$B$80,MATCH(1,COUNTIFS($G37,Cable_L!$A$3:$A$80,$H37,Cable_L!$C$3:$C$80),0))</f>
        <v>1b</v>
      </c>
      <c r="N37" s="14" t="s">
        <v>1670</v>
      </c>
      <c r="O37" s="14" t="s">
        <v>1670</v>
      </c>
      <c r="AA37" s="2" t="s">
        <v>422</v>
      </c>
      <c r="AB37" s="2"/>
      <c r="AC37" s="2" t="s">
        <v>1283</v>
      </c>
    </row>
    <row r="38" spans="2:29" x14ac:dyDescent="0.25">
      <c r="C38" s="241" t="s">
        <v>99</v>
      </c>
      <c r="D38" s="242" t="s">
        <v>100</v>
      </c>
      <c r="E38" s="2" t="s">
        <v>101</v>
      </c>
      <c r="F38" s="8" t="s">
        <v>102</v>
      </c>
      <c r="G38" s="65" t="str">
        <f t="shared" si="2"/>
        <v>22</v>
      </c>
      <c r="H38" s="2" t="s">
        <v>1359</v>
      </c>
      <c r="I38" s="94"/>
      <c r="J38" s="2"/>
      <c r="K38" s="2"/>
      <c r="L38" s="14" t="str" cm="1">
        <f t="array" ref="L38">INDEX(Cable_L!$B$3:$B$80,MATCH(1,COUNTIFS($G38,Cable_L!$A$3:$A$80,$H38,Cable_L!$C$3:$C$80),0))</f>
        <v>1b</v>
      </c>
      <c r="N38" s="14" cm="1">
        <f t="array" ref="N38">INDEX(INDEX(Cable_L!$H$3:$K$80,,MATCH(N$2,Cable_L!$H$2:$K$2,0)),MATCH(1,COUNTIFS($G38,Cable_L!$A$3:$A$80,$H38,Cable_L!$C$3:$C$80),0))</f>
        <v>8</v>
      </c>
      <c r="O38" s="14" cm="1">
        <f t="array" ref="O38">INDEX(INDEX(Cable_L!$H$3:$K$80,,MATCH(O$2,Cable_L!$H$2:$K$2,0)),MATCH(1,COUNTIFS($G38,Cable_L!$A$3:$A$80,$H38,Cable_L!$C$3:$C$80),0))</f>
        <v>7.2</v>
      </c>
      <c r="AA38" s="2" t="s">
        <v>432</v>
      </c>
      <c r="AB38" s="2"/>
    </row>
    <row r="39" spans="2:29" x14ac:dyDescent="0.25">
      <c r="C39" s="252" t="s">
        <v>99</v>
      </c>
      <c r="D39" s="248" t="s">
        <v>100</v>
      </c>
      <c r="E39" s="248" t="s">
        <v>101</v>
      </c>
      <c r="F39" s="250" t="s">
        <v>423</v>
      </c>
      <c r="G39" s="65" t="str">
        <f t="shared" si="2"/>
        <v>22</v>
      </c>
      <c r="H39" s="2" t="s">
        <v>1359</v>
      </c>
      <c r="I39" s="93"/>
      <c r="J39" s="2"/>
      <c r="K39" s="2"/>
      <c r="L39" s="14" t="str" cm="1">
        <f t="array" ref="L39">INDEX(Cable_L!$B$3:$B$80,MATCH(1,COUNTIFS($G39,Cable_L!$A$3:$A$80,$H39,Cable_L!$C$3:$C$80),0))</f>
        <v>1b</v>
      </c>
      <c r="N39" s="14" t="s">
        <v>1670</v>
      </c>
      <c r="O39" s="14" t="s">
        <v>1670</v>
      </c>
      <c r="AA39" s="2" t="s">
        <v>422</v>
      </c>
      <c r="AB39" s="2"/>
      <c r="AC39" s="2" t="s">
        <v>1283</v>
      </c>
    </row>
    <row r="40" spans="2:29" x14ac:dyDescent="0.25">
      <c r="C40" s="242"/>
      <c r="D40" s="242"/>
      <c r="G40" s="65"/>
      <c r="H40" s="2"/>
      <c r="I40" s="2"/>
      <c r="J40" s="2"/>
      <c r="K40" s="2"/>
      <c r="AA40" s="2"/>
      <c r="AB40" s="2"/>
      <c r="AC40" s="2"/>
    </row>
    <row r="41" spans="2:29" x14ac:dyDescent="0.25">
      <c r="C41" s="239" t="s">
        <v>67</v>
      </c>
      <c r="D41" s="240" t="s">
        <v>68</v>
      </c>
      <c r="E41" s="5" t="s">
        <v>69</v>
      </c>
      <c r="F41" s="6" t="s">
        <v>70</v>
      </c>
      <c r="G41" s="65" t="str">
        <f t="shared" ref="G41:G44" si="3">IF(LEFT(F41,3)="2.5", MID(F41,7,2),LEFT(F41,2))</f>
        <v>13</v>
      </c>
      <c r="H41" s="2" t="s">
        <v>1358</v>
      </c>
      <c r="I41" s="69"/>
      <c r="J41" s="2"/>
      <c r="K41" s="93"/>
      <c r="L41" s="14" t="str" cm="1">
        <f t="array" ref="L41">INDEX(Cable_L!$B$3:$B$80,MATCH(1,COUNTIFS($G41,Cable_L!$A$3:$A$80,$H41,Cable_L!$C$3:$C$80),0))</f>
        <v>2c</v>
      </c>
      <c r="M41" s="21" t="str" cm="1">
        <f t="array" ref="M41:M42">_xlfn._xlws.SORT(_xlfn._xlws.FILTER(_xlfn.UNIQUE(G41:G48),_xlfn.UNIQUE(G41:G48)&lt;&gt;""))</f>
        <v>13</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P42">_xlfn._xlws.FILTER(_xlfn.UNIQUE(N41:N48),_xlfn.UNIQUE(N41:N48)&lt;&gt;"")</f>
        <v>8</v>
      </c>
      <c r="Q41" s="14">
        <f>COUNTIF(N41:N48,P41)</f>
        <v>4</v>
      </c>
      <c r="R41" s="21" t="str" cm="1">
        <f t="array" ref="R41:R42">_xlfn._xlws.FILTER(_xlfn.UNIQUE(O41:O48),_xlfn.UNIQUE(O41:O48)&lt;&gt;"")</f>
        <v>|6.8|</v>
      </c>
      <c r="S41" s="14">
        <f>COUNTIF(O41:O48,R41)</f>
        <v>4</v>
      </c>
      <c r="T41" s="14">
        <f>COUNTA($G41:$G48)</f>
        <v>5</v>
      </c>
      <c r="AA41" s="2"/>
      <c r="AB41" s="2"/>
    </row>
    <row r="42" spans="2:29" x14ac:dyDescent="0.25">
      <c r="C42" s="241" t="s">
        <v>71</v>
      </c>
      <c r="D42" s="242" t="s">
        <v>72</v>
      </c>
      <c r="E42" s="2" t="s">
        <v>73</v>
      </c>
      <c r="F42" s="8" t="s">
        <v>74</v>
      </c>
      <c r="G42" s="65" t="str">
        <f t="shared" si="3"/>
        <v>13</v>
      </c>
      <c r="H42" s="2" t="s">
        <v>1358</v>
      </c>
      <c r="I42" s="69"/>
      <c r="J42" s="2"/>
      <c r="K42" s="93"/>
      <c r="L42" s="14" t="str" cm="1">
        <f t="array" ref="L42">INDEX(Cable_L!$B$3:$B$80,MATCH(1,COUNTIFS($G42,Cable_L!$A$3:$A$80,$H42,Cable_L!$C$3:$C$80),0))</f>
        <v>2c</v>
      </c>
      <c r="M42" s="21" t="str">
        <v>15</v>
      </c>
      <c r="N42" s="14" cm="1">
        <f t="array" ref="N42">INDEX(INDEX(Cable_L!$H$3:$K$80,,MATCH(N$2,Cable_L!$H$2:$K$2,0)),MATCH(1,COUNTIFS($G42,Cable_L!$A$3:$A$80,$H42,Cable_L!$C$3:$C$80),0))</f>
        <v>8</v>
      </c>
      <c r="O42" s="14" t="str" cm="1">
        <f t="array" ref="O42">INDEX(INDEX(Cable_L!$H$3:$K$80,,MATCH(O$2,Cable_L!$H$2:$K$2,0)),MATCH(1,COUNTIFS($G42,Cable_L!$A$3:$A$80,$H42,Cable_L!$C$3:$C$80),0))</f>
        <v>|6.8|</v>
      </c>
      <c r="P42" s="21">
        <v>8.1999999999999993</v>
      </c>
      <c r="R42" s="21">
        <v>7.2</v>
      </c>
    </row>
    <row r="43" spans="2:29" x14ac:dyDescent="0.25">
      <c r="C43" s="241" t="s">
        <v>75</v>
      </c>
      <c r="D43" s="242" t="s">
        <v>76</v>
      </c>
      <c r="E43" s="2" t="s">
        <v>77</v>
      </c>
      <c r="F43" s="8" t="s">
        <v>78</v>
      </c>
      <c r="G43" s="65" t="str">
        <f t="shared" si="3"/>
        <v>13</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2:29" x14ac:dyDescent="0.25">
      <c r="B44" s="147"/>
      <c r="C44" s="241" t="s">
        <v>79</v>
      </c>
      <c r="D44" s="242" t="s">
        <v>80</v>
      </c>
      <c r="E44" s="2" t="s">
        <v>81</v>
      </c>
      <c r="F44" s="8" t="s">
        <v>82</v>
      </c>
      <c r="G44" s="65" t="str">
        <f t="shared" si="3"/>
        <v>15</v>
      </c>
      <c r="H44" s="2" t="s">
        <v>1358</v>
      </c>
      <c r="I44" s="69"/>
      <c r="J44" s="93"/>
      <c r="K44" s="93"/>
      <c r="L44" s="99" t="str" cm="1">
        <f t="array" ref="L44">INDEX(Cable_L!$B$3:$B$80,MATCH(1,COUNTIFS($G44,Cable_L!$A$3:$A$80,$H44,Cable_L!$C$3:$C$80),0))</f>
        <v>2e</v>
      </c>
      <c r="M44" s="185"/>
      <c r="N44" s="99" cm="1">
        <f t="array" ref="N44">INDEX(INDEX(Cable_L!$H$3:$K$80,,MATCH(N$2,Cable_L!$H$2:$K$2,0)),MATCH(1,COUNTIFS($G44,Cable_L!$A$3:$A$80,$H44,Cable_L!$C$3:$C$80),0))</f>
        <v>8.1999999999999993</v>
      </c>
      <c r="O44" s="99" cm="1">
        <f t="array" ref="O44">INDEX(INDEX(Cable_L!$H$3:$K$80,,MATCH(O$2,Cable_L!$H$2:$K$2,0)),MATCH(1,COUNTIFS($G44,Cable_L!$A$3:$A$80,$H44,Cable_L!$C$3:$C$80),0))</f>
        <v>7.2</v>
      </c>
    </row>
    <row r="45" spans="2:29" x14ac:dyDescent="0.25">
      <c r="C45" s="241" t="s">
        <v>83</v>
      </c>
      <c r="D45" s="242" t="s">
        <v>84</v>
      </c>
      <c r="E45" s="2" t="s">
        <v>85</v>
      </c>
      <c r="F45" s="8" t="s">
        <v>86</v>
      </c>
      <c r="G45" s="65" t="str">
        <f t="shared" ref="G45" si="4">IF(LEFT(F45,3)="2.5", MID(F45,7,2),LEFT(F45,2))</f>
        <v>13</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2:29" x14ac:dyDescent="0.25">
      <c r="C46" s="241" t="s">
        <v>406</v>
      </c>
      <c r="D46" s="242"/>
      <c r="E46" s="2" t="s">
        <v>1303</v>
      </c>
      <c r="F46" s="8"/>
      <c r="G46" s="65"/>
      <c r="H46" s="2"/>
      <c r="I46" s="2"/>
      <c r="J46" s="2"/>
      <c r="K46" s="2"/>
    </row>
    <row r="47" spans="2:29" x14ac:dyDescent="0.25">
      <c r="C47" s="241" t="s">
        <v>406</v>
      </c>
      <c r="D47" s="242"/>
      <c r="E47" s="2" t="s">
        <v>1304</v>
      </c>
      <c r="F47" s="8"/>
      <c r="G47" s="65"/>
      <c r="H47" s="2"/>
      <c r="I47" s="2"/>
      <c r="J47" s="2"/>
      <c r="K47" s="2"/>
    </row>
    <row r="48" spans="2:29" x14ac:dyDescent="0.25">
      <c r="C48" s="247" t="s">
        <v>406</v>
      </c>
      <c r="D48" s="253"/>
      <c r="E48" s="10" t="s">
        <v>1305</v>
      </c>
      <c r="F48" s="11"/>
      <c r="G48" s="65"/>
      <c r="H48" s="2"/>
      <c r="I48" s="2"/>
      <c r="J48" s="2"/>
      <c r="K48" s="2"/>
    </row>
    <row r="49" spans="3:20" x14ac:dyDescent="0.25">
      <c r="C49" s="242"/>
      <c r="D49" s="242"/>
      <c r="G49" s="65"/>
      <c r="H49" s="2"/>
      <c r="I49" s="2"/>
      <c r="J49" s="2"/>
      <c r="K49" s="2"/>
    </row>
    <row r="50" spans="3:20" x14ac:dyDescent="0.25">
      <c r="C50" s="239" t="s">
        <v>107</v>
      </c>
      <c r="D50" s="240" t="s">
        <v>1</v>
      </c>
      <c r="E50" s="5" t="s">
        <v>108</v>
      </c>
      <c r="F50" s="6" t="s">
        <v>109</v>
      </c>
      <c r="G50" s="65" t="str">
        <f t="shared" ref="G50:G55" si="5">IF(LEFT(F50,3)="2.5", MID(F50,7,2),LEFT(F50,2))</f>
        <v>24</v>
      </c>
      <c r="H50" s="2" t="s">
        <v>1359</v>
      </c>
      <c r="I50" s="98"/>
      <c r="J50" s="2"/>
      <c r="K50" s="2"/>
      <c r="L50" s="14" t="str" cm="1">
        <f t="array" ref="L50">INDEX(Cable_L!$B$3:$B$80,MATCH(1,COUNTIFS($G50,Cable_L!$A$3:$A$80,$H50,Cable_L!$C$3:$C$80),0))</f>
        <v>1b</v>
      </c>
      <c r="M50" s="21" t="str" cm="1">
        <f t="array" ref="M50:M53">_xlfn._xlws.SORT(_xlfn._xlws.FILTER(_xlfn.UNIQUE(G50:G57),_xlfn.UNIQUE(G50:G57)&lt;&gt;""))</f>
        <v>14</v>
      </c>
      <c r="N50" s="14" cm="1">
        <f t="array" ref="N50">INDEX(INDEX(Cable_L!$H$3:$K$80,,MATCH(N$2,Cable_L!$H$2:$K$2,0)),MATCH(1,COUNTIFS($G50,Cable_L!$A$3:$A$80,$H50,Cable_L!$C$3:$C$80),0))</f>
        <v>8</v>
      </c>
      <c r="O50" s="14" cm="1">
        <f t="array" ref="O50">INDEX(INDEX(Cable_L!$H$3:$K$80,,MATCH(O$2,Cable_L!$H$2:$K$2,0)),MATCH(1,COUNTIFS($G50,Cable_L!$A$3:$A$80,$H50,Cable_L!$C$3:$C$80),0))</f>
        <v>7.2</v>
      </c>
      <c r="P50" s="21" cm="1">
        <f t="array" ref="P50:P52">_xlfn._xlws.FILTER(_xlfn.UNIQUE(N50:N56),_xlfn.UNIQUE(N50:N56)&lt;&gt;"")</f>
        <v>8</v>
      </c>
      <c r="Q50" s="14">
        <f>COUNTIF(N50:N56,P50)</f>
        <v>3</v>
      </c>
      <c r="R50" s="21" cm="1">
        <f t="array" ref="R50:R52">_xlfn._xlws.FILTER(_xlfn.UNIQUE(O50:O56),_xlfn.UNIQUE(O50:O56)&lt;&gt;"")</f>
        <v>7.2</v>
      </c>
      <c r="S50" s="14">
        <f>COUNTIF(O50:O56,R50)</f>
        <v>3</v>
      </c>
      <c r="T50" s="14">
        <f>COUNTA($G50:$G56)</f>
        <v>5</v>
      </c>
    </row>
    <row r="51" spans="3:20" x14ac:dyDescent="0.25">
      <c r="C51" s="241" t="s">
        <v>110</v>
      </c>
      <c r="D51" s="242" t="s">
        <v>5</v>
      </c>
      <c r="E51" s="2" t="s">
        <v>111</v>
      </c>
      <c r="F51" s="8" t="s">
        <v>112</v>
      </c>
      <c r="G51" s="65" t="str">
        <f t="shared" si="5"/>
        <v>19</v>
      </c>
      <c r="H51" s="2" t="s">
        <v>1359</v>
      </c>
      <c r="I51" s="98"/>
      <c r="J51" s="2"/>
      <c r="K51" s="2"/>
      <c r="L51" s="14" t="str" cm="1">
        <f t="array" ref="L51">INDEX(Cable_L!$B$3:$B$80,MATCH(1,COUNTIFS($G51,Cable_L!$A$3:$A$80,$H51,Cable_L!$C$3:$C$80),0))</f>
        <v>1b</v>
      </c>
      <c r="M51" s="21" t="str">
        <v>16</v>
      </c>
      <c r="N51" s="14" cm="1">
        <f t="array" ref="N51">INDEX(INDEX(Cable_L!$H$3:$K$80,,MATCH(N$2,Cable_L!$H$2:$K$2,0)),MATCH(1,COUNTIFS($G51,Cable_L!$A$3:$A$80,$H51,Cable_L!$C$3:$C$80),0))</f>
        <v>8</v>
      </c>
      <c r="O51" s="14" cm="1">
        <f t="array" ref="O51">INDEX(INDEX(Cable_L!$H$3:$K$80,,MATCH(O$2,Cable_L!$H$2:$K$2,0)),MATCH(1,COUNTIFS($G51,Cable_L!$A$3:$A$80,$H51,Cable_L!$C$3:$C$80),0))</f>
        <v>7.2</v>
      </c>
      <c r="P51" s="21">
        <v>7.6000000000000005</v>
      </c>
      <c r="Q51" s="14">
        <f>COUNTIF(N50:N56,P51)</f>
        <v>1</v>
      </c>
      <c r="R51" s="21" t="str">
        <v>|6.8|</v>
      </c>
      <c r="S51" s="14">
        <f>COUNTIF(O50:O56,R51)</f>
        <v>1</v>
      </c>
    </row>
    <row r="52" spans="3:20" x14ac:dyDescent="0.25">
      <c r="C52" s="241" t="s">
        <v>406</v>
      </c>
      <c r="D52" s="242"/>
      <c r="E52" s="2" t="s">
        <v>673</v>
      </c>
      <c r="F52" s="8"/>
      <c r="G52" s="65"/>
      <c r="H52" s="2" t="s">
        <v>1359</v>
      </c>
      <c r="I52" s="98"/>
      <c r="J52" s="2"/>
      <c r="K52" s="2"/>
      <c r="M52" s="21" t="str">
        <v>19</v>
      </c>
      <c r="P52" s="21">
        <v>7.2</v>
      </c>
      <c r="Q52" s="14">
        <f>COUNTIF(N50:N57,P52)</f>
        <v>1</v>
      </c>
      <c r="R52" s="21" t="str">
        <v>|6.4|</v>
      </c>
      <c r="S52" s="14">
        <f>COUNTIF(O50:O57,R52)</f>
        <v>1</v>
      </c>
    </row>
    <row r="53" spans="3:20" x14ac:dyDescent="0.25">
      <c r="C53" s="241" t="s">
        <v>113</v>
      </c>
      <c r="D53" s="242" t="s">
        <v>9</v>
      </c>
      <c r="E53" s="2" t="s">
        <v>114</v>
      </c>
      <c r="F53" s="8" t="s">
        <v>115</v>
      </c>
      <c r="G53" s="65" t="str">
        <f t="shared" si="5"/>
        <v>19</v>
      </c>
      <c r="H53" s="2" t="s">
        <v>1359</v>
      </c>
      <c r="I53" s="98"/>
      <c r="J53" s="2"/>
      <c r="K53" s="2"/>
      <c r="L53" s="14" t="str" cm="1">
        <f t="array" ref="L53">INDEX(Cable_L!$B$3:$B$80,MATCH(1,COUNTIFS($G53,Cable_L!$A$3:$A$80,$H53,Cable_L!$C$3:$C$80),0))</f>
        <v>1b</v>
      </c>
      <c r="M53" s="21" t="str">
        <v>24</v>
      </c>
      <c r="N53" s="14" cm="1">
        <f t="array" ref="N53">INDEX(INDEX(Cable_L!$H$3:$K$80,,MATCH(N$2,Cable_L!$H$2:$K$2,0)),MATCH(1,COUNTIFS($G53,Cable_L!$A$3:$A$80,$H53,Cable_L!$C$3:$C$80),0))</f>
        <v>8</v>
      </c>
      <c r="O53" s="14" cm="1">
        <f t="array" ref="O53">INDEX(INDEX(Cable_L!$H$3:$K$80,,MATCH(O$2,Cable_L!$H$2:$K$2,0)),MATCH(1,COUNTIFS($G53,Cable_L!$A$3:$A$80,$H53,Cable_L!$C$3:$C$80),0))</f>
        <v>7.2</v>
      </c>
    </row>
    <row r="54" spans="3:20" x14ac:dyDescent="0.25">
      <c r="C54" s="241" t="s">
        <v>116</v>
      </c>
      <c r="D54" s="242" t="s">
        <v>13</v>
      </c>
      <c r="E54" s="2" t="s">
        <v>117</v>
      </c>
      <c r="F54" s="8" t="s">
        <v>118</v>
      </c>
      <c r="G54" s="65" t="str">
        <f t="shared" si="5"/>
        <v>16</v>
      </c>
      <c r="H54" s="2" t="s">
        <v>1359</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41" t="s">
        <v>119</v>
      </c>
      <c r="D55" s="242" t="s">
        <v>17</v>
      </c>
      <c r="E55" s="2" t="s">
        <v>120</v>
      </c>
      <c r="F55" s="8" t="s">
        <v>121</v>
      </c>
      <c r="G55" s="65" t="str">
        <f t="shared" si="5"/>
        <v>14</v>
      </c>
      <c r="H55" s="2" t="s">
        <v>1359</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41" t="s">
        <v>406</v>
      </c>
      <c r="D56" s="242"/>
      <c r="E56" s="2" t="s">
        <v>1306</v>
      </c>
      <c r="F56" s="8"/>
      <c r="G56" s="65"/>
      <c r="H56" s="2"/>
      <c r="I56" s="2"/>
      <c r="J56" s="2"/>
      <c r="K56" s="2"/>
    </row>
    <row r="57" spans="3:20" x14ac:dyDescent="0.25">
      <c r="C57" s="247" t="s">
        <v>406</v>
      </c>
      <c r="D57" s="253"/>
      <c r="E57" s="10" t="s">
        <v>1307</v>
      </c>
      <c r="F57" s="11"/>
      <c r="G57" s="65"/>
      <c r="H57" s="2"/>
      <c r="I57" s="2"/>
      <c r="J57" s="2"/>
      <c r="K57" s="2"/>
    </row>
    <row r="58" spans="3:20" x14ac:dyDescent="0.25">
      <c r="C58" s="242"/>
      <c r="D58" s="242"/>
      <c r="G58" s="65"/>
      <c r="H58" s="2"/>
      <c r="I58" s="2"/>
      <c r="J58" s="2"/>
      <c r="K58" s="2"/>
    </row>
    <row r="59" spans="3:20" x14ac:dyDescent="0.25">
      <c r="C59" s="239" t="s">
        <v>122</v>
      </c>
      <c r="D59" s="240" t="s">
        <v>21</v>
      </c>
      <c r="E59" s="5" t="s">
        <v>123</v>
      </c>
      <c r="F59" s="6" t="s">
        <v>124</v>
      </c>
      <c r="G59" s="65" t="str">
        <f t="shared" ref="G59:G64" si="6">IF(LEFT(F59,3)="2.5", MID(F59,7,2),LEFT(F59,2))</f>
        <v>24</v>
      </c>
      <c r="H59" s="2" t="s">
        <v>1359</v>
      </c>
      <c r="I59" s="98"/>
      <c r="J59" s="2"/>
      <c r="K59" s="2"/>
      <c r="L59" s="14" t="str" cm="1">
        <f t="array" ref="L59">INDEX(Cable_L!$B$3:$B$80,MATCH(1,COUNTIFS($G59,Cable_L!$A$3:$A$80,$H59,Cable_L!$C$3:$C$80),0))</f>
        <v>1b</v>
      </c>
      <c r="M59" s="21" cm="1">
        <f t="array" ref="M59:M62">_xlfn._xlws.SORT(VALUE(_xlfn.UNIQUE(G59:G64)))</f>
        <v>14</v>
      </c>
      <c r="N59" s="14" cm="1">
        <f t="array" ref="N59">INDEX(INDEX(Cable_L!$H$3:$K$80,,MATCH(N$2,Cable_L!$H$2:$K$2,0)),MATCH(1,COUNTIFS($G59,Cable_L!$A$3:$A$80,$H59,Cable_L!$C$3:$C$80),0))</f>
        <v>8</v>
      </c>
      <c r="O59" s="14" cm="1">
        <f t="array" ref="O59">INDEX(INDEX(Cable_L!$H$3:$K$80,,MATCH(O$2,Cable_L!$H$2:$K$2,0)),MATCH(1,COUNTIFS($G59,Cable_L!$A$3:$A$80,$H59,Cable_L!$C$3:$C$80),0))</f>
        <v>7.2</v>
      </c>
      <c r="P59" s="21" cm="1">
        <f t="array" ref="P59:P61">_xlfn._xlws.FILTER(_xlfn.UNIQUE(N59:N65),_xlfn.UNIQUE(N59:N65)&lt;&gt;"")</f>
        <v>8</v>
      </c>
      <c r="Q59" s="14">
        <f>COUNTIF(N59:N65,P59)</f>
        <v>3</v>
      </c>
      <c r="R59" s="21" cm="1">
        <f t="array" ref="R59:R61">_xlfn._xlws.FILTER(_xlfn.UNIQUE(O59:O65),_xlfn.UNIQUE(O59:O65)&lt;&gt;"")</f>
        <v>7.2</v>
      </c>
      <c r="S59" s="14">
        <f>COUNTIF(O59:O65,R59)</f>
        <v>3</v>
      </c>
      <c r="T59" s="14">
        <f>COUNTA($G59:$G65)</f>
        <v>6</v>
      </c>
    </row>
    <row r="60" spans="3:20" x14ac:dyDescent="0.25">
      <c r="C60" s="241" t="s">
        <v>125</v>
      </c>
      <c r="D60" s="242" t="s">
        <v>24</v>
      </c>
      <c r="E60" s="2" t="s">
        <v>126</v>
      </c>
      <c r="F60" s="8" t="s">
        <v>127</v>
      </c>
      <c r="G60" s="65" t="str">
        <f t="shared" si="6"/>
        <v>19</v>
      </c>
      <c r="H60" s="2" t="s">
        <v>1359</v>
      </c>
      <c r="I60" s="98"/>
      <c r="J60" s="2"/>
      <c r="K60" s="2"/>
      <c r="L60" s="14" t="str" cm="1">
        <f t="array" ref="L60">INDEX(Cable_L!$B$3:$B$80,MATCH(1,COUNTIFS($G60,Cable_L!$A$3:$A$80,$H60,Cable_L!$C$3:$C$80),0))</f>
        <v>1b</v>
      </c>
      <c r="M60" s="21">
        <v>16</v>
      </c>
      <c r="N60" s="14" cm="1">
        <f t="array" ref="N60">INDEX(INDEX(Cable_L!$H$3:$K$80,,MATCH(N$2,Cable_L!$H$2:$K$2,0)),MATCH(1,COUNTIFS($G60,Cable_L!$A$3:$A$80,$H60,Cable_L!$C$3:$C$80),0))</f>
        <v>8</v>
      </c>
      <c r="O60" s="14" cm="1">
        <f t="array" ref="O60">INDEX(INDEX(Cable_L!$H$3:$K$80,,MATCH(O$2,Cable_L!$H$2:$K$2,0)),MATCH(1,COUNTIFS($G60,Cable_L!$A$3:$A$80,$H60,Cable_L!$C$3:$C$80),0))</f>
        <v>7.2</v>
      </c>
      <c r="P60" s="21">
        <v>7.6000000000000005</v>
      </c>
      <c r="Q60" s="14">
        <f>COUNTIF(N59:N65,P60)</f>
        <v>2</v>
      </c>
      <c r="R60" s="21" t="str">
        <v>|6.8|</v>
      </c>
      <c r="S60" s="14">
        <f>COUNTIF(O59:O65,R60)</f>
        <v>2</v>
      </c>
    </row>
    <row r="61" spans="3:20" x14ac:dyDescent="0.25">
      <c r="C61" s="241" t="s">
        <v>128</v>
      </c>
      <c r="D61" s="242" t="s">
        <v>28</v>
      </c>
      <c r="E61" s="2" t="s">
        <v>129</v>
      </c>
      <c r="F61" s="8" t="s">
        <v>130</v>
      </c>
      <c r="G61" s="65" t="str">
        <f t="shared" si="6"/>
        <v>16</v>
      </c>
      <c r="H61" s="2" t="s">
        <v>1359</v>
      </c>
      <c r="I61" s="98"/>
      <c r="J61" s="2"/>
      <c r="K61" s="2"/>
      <c r="L61" s="14" t="str" cm="1">
        <f t="array" ref="L61">INDEX(Cable_L!$B$3:$B$80,MATCH(1,COUNTIFS($G61,Cable_L!$A$3:$A$80,$H61,Cable_L!$C$3:$C$80),0))</f>
        <v>2a</v>
      </c>
      <c r="M61" s="21">
        <v>19</v>
      </c>
      <c r="N61" s="14" cm="1">
        <f t="array" ref="N61">INDEX(INDEX(Cable_L!$H$3:$K$80,,MATCH(N$2,Cable_L!$H$2:$K$2,0)),MATCH(1,COUNTIFS($G61,Cable_L!$A$3:$A$80,$H61,Cable_L!$C$3:$C$80),0))</f>
        <v>7.6000000000000005</v>
      </c>
      <c r="O61" s="14" t="str" cm="1">
        <f t="array" ref="O61">INDEX(INDEX(Cable_L!$H$3:$K$80,,MATCH(O$2,Cable_L!$H$2:$K$2,0)),MATCH(1,COUNTIFS($G61,Cable_L!$A$3:$A$80,$H61,Cable_L!$C$3:$C$80),0))</f>
        <v>|6.8|</v>
      </c>
      <c r="P61" s="21">
        <v>7.2</v>
      </c>
      <c r="Q61" s="14">
        <f>COUNTIF(N59:N66,P61)</f>
        <v>1</v>
      </c>
      <c r="R61" s="21" t="str">
        <v>|6.4|</v>
      </c>
      <c r="S61" s="14">
        <f>COUNTIF(O59:O66,R61)</f>
        <v>1</v>
      </c>
    </row>
    <row r="62" spans="3:20" x14ac:dyDescent="0.25">
      <c r="C62" s="241" t="s">
        <v>131</v>
      </c>
      <c r="D62" s="242" t="s">
        <v>32</v>
      </c>
      <c r="E62" s="2" t="s">
        <v>132</v>
      </c>
      <c r="F62" s="8" t="s">
        <v>133</v>
      </c>
      <c r="G62" s="65" t="str">
        <f t="shared" si="6"/>
        <v>19</v>
      </c>
      <c r="H62" s="2" t="s">
        <v>1359</v>
      </c>
      <c r="I62" s="98"/>
      <c r="J62" s="2"/>
      <c r="K62" s="2"/>
      <c r="L62" s="14" t="str" cm="1">
        <f t="array" ref="L62">INDEX(Cable_L!$B$3:$B$80,MATCH(1,COUNTIFS($G62,Cable_L!$A$3:$A$80,$H62,Cable_L!$C$3:$C$80),0))</f>
        <v>1b</v>
      </c>
      <c r="M62" s="21">
        <v>24</v>
      </c>
      <c r="N62" s="14" cm="1">
        <f t="array" ref="N62">INDEX(INDEX(Cable_L!$H$3:$K$80,,MATCH(N$2,Cable_L!$H$2:$K$2,0)),MATCH(1,COUNTIFS($G62,Cable_L!$A$3:$A$80,$H62,Cable_L!$C$3:$C$80),0))</f>
        <v>8</v>
      </c>
      <c r="O62" s="14" cm="1">
        <f t="array" ref="O62">INDEX(INDEX(Cable_L!$H$3:$K$80,,MATCH(O$2,Cable_L!$H$2:$K$2,0)),MATCH(1,COUNTIFS($G62,Cable_L!$A$3:$A$80,$H62,Cable_L!$C$3:$C$80),0))</f>
        <v>7.2</v>
      </c>
    </row>
    <row r="63" spans="3:20" x14ac:dyDescent="0.25">
      <c r="C63" s="241" t="s">
        <v>134</v>
      </c>
      <c r="D63" s="242" t="s">
        <v>36</v>
      </c>
      <c r="E63" s="2" t="s">
        <v>135</v>
      </c>
      <c r="F63" s="8" t="s">
        <v>136</v>
      </c>
      <c r="G63" s="65" t="str">
        <f t="shared" si="6"/>
        <v>16</v>
      </c>
      <c r="H63" s="2" t="s">
        <v>1359</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41" t="s">
        <v>137</v>
      </c>
      <c r="D64" s="242" t="s">
        <v>40</v>
      </c>
      <c r="E64" s="2" t="s">
        <v>138</v>
      </c>
      <c r="F64" s="8" t="s">
        <v>139</v>
      </c>
      <c r="G64" s="65" t="str">
        <f t="shared" si="6"/>
        <v>14</v>
      </c>
      <c r="H64" s="2" t="s">
        <v>1359</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2:20" x14ac:dyDescent="0.25">
      <c r="C65" s="241" t="s">
        <v>406</v>
      </c>
      <c r="D65" s="242"/>
      <c r="E65" s="2" t="s">
        <v>1308</v>
      </c>
      <c r="F65" s="8"/>
      <c r="G65" s="65"/>
      <c r="H65" s="2"/>
      <c r="I65" s="2"/>
      <c r="J65" s="2"/>
      <c r="K65" s="2"/>
    </row>
    <row r="66" spans="2:20" x14ac:dyDescent="0.25">
      <c r="C66" s="247" t="s">
        <v>406</v>
      </c>
      <c r="D66" s="253"/>
      <c r="E66" s="10" t="s">
        <v>1309</v>
      </c>
      <c r="F66" s="11"/>
      <c r="G66" s="65"/>
      <c r="H66" s="2"/>
      <c r="I66" s="2"/>
      <c r="J66" s="2"/>
      <c r="K66" s="2"/>
    </row>
    <row r="67" spans="2:20" x14ac:dyDescent="0.25">
      <c r="C67" s="242"/>
      <c r="D67" s="242"/>
      <c r="G67" s="65"/>
      <c r="H67" s="2"/>
      <c r="I67" s="2"/>
      <c r="J67" s="2"/>
      <c r="K67" s="2"/>
    </row>
    <row r="68" spans="2:20" x14ac:dyDescent="0.25">
      <c r="C68" s="239" t="s">
        <v>140</v>
      </c>
      <c r="D68" s="240" t="s">
        <v>44</v>
      </c>
      <c r="E68" s="5" t="s">
        <v>141</v>
      </c>
      <c r="F68" s="6" t="s">
        <v>433</v>
      </c>
      <c r="G68" s="65" t="str">
        <f t="shared" ref="G68:G73" si="7">IF(LEFT(F68,3)="2.5", MID(F68,7,2),LEFT(F68,2))</f>
        <v>24</v>
      </c>
      <c r="H68" s="2" t="s">
        <v>1359</v>
      </c>
      <c r="I68" s="98"/>
      <c r="J68" s="2"/>
      <c r="K68" s="2"/>
      <c r="L68" s="14" t="str" cm="1">
        <f t="array" ref="L68">INDEX(Cable_L!$B$3:$B$80,MATCH(1,COUNTIFS($G68,Cable_L!$A$3:$A$80,$H68,Cable_L!$C$3:$C$80),0))</f>
        <v>1b</v>
      </c>
      <c r="M68" s="21" cm="1">
        <f t="array" ref="M68:M70">_xlfn._xlws.SORT(VALUE(_xlfn.UNIQUE(G68:G73)))</f>
        <v>16</v>
      </c>
      <c r="N68" s="14" cm="1">
        <f t="array" ref="N68">INDEX(INDEX(Cable_L!$H$3:$K$80,,MATCH(N$2,Cable_L!$H$2:$K$2,0)),MATCH(1,COUNTIFS($G68,Cable_L!$A$3:$A$80,$H68,Cable_L!$C$3:$C$80),0))</f>
        <v>8</v>
      </c>
      <c r="O68" s="14" cm="1">
        <f t="array" ref="O68">INDEX(INDEX(Cable_L!$H$3:$K$80,,MATCH(O$2,Cable_L!$H$2:$K$2,0)),MATCH(1,COUNTIFS($G68,Cable_L!$A$3:$A$80,$H68,Cable_L!$C$3:$C$80),0))</f>
        <v>7.2</v>
      </c>
      <c r="P68" s="21" cm="1">
        <f t="array" ref="P68:P69">_xlfn._xlws.FILTER(_xlfn.UNIQUE(N68:N74),_xlfn.UNIQUE(N68:N74)&lt;&gt;"")</f>
        <v>8</v>
      </c>
      <c r="Q68" s="14">
        <f>COUNTIF(N68:N74,P68)</f>
        <v>4</v>
      </c>
      <c r="R68" s="21" cm="1">
        <f t="array" ref="R68:R69">_xlfn._xlws.FILTER(_xlfn.UNIQUE(O68:O74),_xlfn.UNIQUE(O68:O74)&lt;&gt;"")</f>
        <v>7.2</v>
      </c>
      <c r="S68" s="14">
        <f>COUNTIF(O68:O74,R68)</f>
        <v>4</v>
      </c>
      <c r="T68" s="14">
        <f>COUNTA($G68:$G74)</f>
        <v>6</v>
      </c>
    </row>
    <row r="69" spans="2:20" x14ac:dyDescent="0.25">
      <c r="C69" s="241" t="s">
        <v>143</v>
      </c>
      <c r="D69" s="242" t="s">
        <v>144</v>
      </c>
      <c r="E69" s="2" t="s">
        <v>145</v>
      </c>
      <c r="F69" s="8" t="s">
        <v>146</v>
      </c>
      <c r="G69" s="65" t="str">
        <f t="shared" si="7"/>
        <v>19</v>
      </c>
      <c r="H69" s="2" t="s">
        <v>1359</v>
      </c>
      <c r="I69" s="98"/>
      <c r="J69" s="2"/>
      <c r="K69" s="2"/>
      <c r="L69" s="14" t="str" cm="1">
        <f t="array" ref="L69">INDEX(Cable_L!$B$3:$B$80,MATCH(1,COUNTIFS($G69,Cable_L!$A$3:$A$80,$H69,Cable_L!$C$3:$C$80),0))</f>
        <v>1b</v>
      </c>
      <c r="M69" s="21">
        <v>19</v>
      </c>
      <c r="N69" s="14" cm="1">
        <f t="array" ref="N69">INDEX(INDEX(Cable_L!$H$3:$K$80,,MATCH(N$2,Cable_L!$H$2:$K$2,0)),MATCH(1,COUNTIFS($G69,Cable_L!$A$3:$A$80,$H69,Cable_L!$C$3:$C$80),0))</f>
        <v>8</v>
      </c>
      <c r="O69" s="14" cm="1">
        <f t="array" ref="O69">INDEX(INDEX(Cable_L!$H$3:$K$80,,MATCH(O$2,Cable_L!$H$2:$K$2,0)),MATCH(1,COUNTIFS($G69,Cable_L!$A$3:$A$80,$H69,Cable_L!$C$3:$C$80),0))</f>
        <v>7.2</v>
      </c>
      <c r="P69" s="21">
        <v>7.6000000000000005</v>
      </c>
      <c r="Q69" s="14">
        <f>COUNTIF(N68:N74,P69)</f>
        <v>2</v>
      </c>
      <c r="R69" s="21" t="str">
        <v>|6.8|</v>
      </c>
      <c r="S69" s="14">
        <f>COUNTIF(O68:O74,R69)</f>
        <v>2</v>
      </c>
    </row>
    <row r="70" spans="2:20" x14ac:dyDescent="0.25">
      <c r="C70" s="241" t="s">
        <v>147</v>
      </c>
      <c r="D70" s="242" t="s">
        <v>52</v>
      </c>
      <c r="E70" s="2" t="s">
        <v>148</v>
      </c>
      <c r="F70" s="8" t="s">
        <v>149</v>
      </c>
      <c r="G70" s="65" t="str">
        <f t="shared" si="7"/>
        <v>16</v>
      </c>
      <c r="H70" s="2" t="s">
        <v>1359</v>
      </c>
      <c r="I70" s="98"/>
      <c r="J70" s="2"/>
      <c r="K70" s="2"/>
      <c r="L70" s="14" t="str" cm="1">
        <f t="array" ref="L70">INDEX(Cable_L!$B$3:$B$80,MATCH(1,COUNTIFS($G70,Cable_L!$A$3:$A$80,$H70,Cable_L!$C$3:$C$80),0))</f>
        <v>2a</v>
      </c>
      <c r="M70" s="21">
        <v>24</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2:20" x14ac:dyDescent="0.25">
      <c r="C71" s="241" t="s">
        <v>150</v>
      </c>
      <c r="D71" s="242" t="s">
        <v>56</v>
      </c>
      <c r="E71" s="2" t="s">
        <v>151</v>
      </c>
      <c r="F71" s="8" t="s">
        <v>152</v>
      </c>
      <c r="G71" s="65" t="str">
        <f t="shared" si="7"/>
        <v>19</v>
      </c>
      <c r="H71" s="2" t="s">
        <v>1359</v>
      </c>
      <c r="I71" s="98"/>
      <c r="J71" s="2"/>
      <c r="K71" s="2"/>
      <c r="L71" s="14" t="str" cm="1">
        <f t="array" ref="L71">INDEX(Cable_L!$B$3:$B$80,MATCH(1,COUNTIFS($G71,Cable_L!$A$3:$A$80,$H71,Cable_L!$C$3:$C$80),0))</f>
        <v>1b</v>
      </c>
      <c r="N71" s="14" cm="1">
        <f t="array" ref="N71">INDEX(INDEX(Cable_L!$H$3:$K$80,,MATCH(N$2,Cable_L!$H$2:$K$2,0)),MATCH(1,COUNTIFS($G71,Cable_L!$A$3:$A$80,$H71,Cable_L!$C$3:$C$80),0))</f>
        <v>8</v>
      </c>
      <c r="O71" s="14" cm="1">
        <f t="array" ref="O71">INDEX(INDEX(Cable_L!$H$3:$K$80,,MATCH(O$2,Cable_L!$H$2:$K$2,0)),MATCH(1,COUNTIFS($G71,Cable_L!$A$3:$A$80,$H71,Cable_L!$C$3:$C$80),0))</f>
        <v>7.2</v>
      </c>
    </row>
    <row r="72" spans="2:20" x14ac:dyDescent="0.25">
      <c r="C72" s="241" t="s">
        <v>153</v>
      </c>
      <c r="D72" s="242" t="s">
        <v>60</v>
      </c>
      <c r="E72" s="2" t="s">
        <v>154</v>
      </c>
      <c r="F72" s="8" t="s">
        <v>155</v>
      </c>
      <c r="G72" s="65" t="str">
        <f t="shared" si="7"/>
        <v>19</v>
      </c>
      <c r="H72" s="2" t="s">
        <v>1359</v>
      </c>
      <c r="I72" s="101"/>
      <c r="J72" s="2"/>
      <c r="K72" s="2"/>
      <c r="L72" s="14" t="str" cm="1">
        <f t="array" ref="L72">INDEX(Cable_L!$B$3:$B$80,MATCH(1,COUNTIFS($G72,Cable_L!$A$3:$A$80,$H72,Cable_L!$C$3:$C$80),0))</f>
        <v>1b</v>
      </c>
      <c r="N72" s="14" cm="1">
        <f t="array" ref="N72">INDEX(INDEX(Cable_L!$H$3:$K$80,,MATCH(N$2,Cable_L!$H$2:$K$2,0)),MATCH(1,COUNTIFS($G72,Cable_L!$A$3:$A$80,$H72,Cable_L!$C$3:$C$80),0))</f>
        <v>8</v>
      </c>
      <c r="O72" s="14" cm="1">
        <f t="array" ref="O72">INDEX(INDEX(Cable_L!$H$3:$K$80,,MATCH(O$2,Cable_L!$H$2:$K$2,0)),MATCH(1,COUNTIFS($G72,Cable_L!$A$3:$A$80,$H72,Cable_L!$C$3:$C$80),0))</f>
        <v>7.2</v>
      </c>
    </row>
    <row r="73" spans="2:20" x14ac:dyDescent="0.25">
      <c r="C73" s="241" t="s">
        <v>156</v>
      </c>
      <c r="D73" s="242" t="s">
        <v>64</v>
      </c>
      <c r="E73" s="2" t="s">
        <v>157</v>
      </c>
      <c r="F73" s="8" t="s">
        <v>158</v>
      </c>
      <c r="G73" s="65" t="str">
        <f t="shared" si="7"/>
        <v>16</v>
      </c>
      <c r="H73" s="2" t="s">
        <v>1359</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2:20" x14ac:dyDescent="0.25">
      <c r="C74" s="241" t="s">
        <v>406</v>
      </c>
      <c r="D74" s="242"/>
      <c r="E74" s="2" t="s">
        <v>1310</v>
      </c>
      <c r="F74" s="8"/>
      <c r="G74" s="65"/>
      <c r="H74" s="2"/>
      <c r="I74" s="2"/>
      <c r="J74" s="2"/>
      <c r="K74" s="2"/>
    </row>
    <row r="75" spans="2:20" x14ac:dyDescent="0.25">
      <c r="C75" s="247" t="s">
        <v>406</v>
      </c>
      <c r="D75" s="253"/>
      <c r="E75" s="10" t="s">
        <v>1311</v>
      </c>
      <c r="F75" s="11"/>
      <c r="G75" s="65"/>
      <c r="H75" s="2"/>
      <c r="I75" s="2"/>
      <c r="J75" s="2"/>
      <c r="K75" s="2"/>
    </row>
    <row r="76" spans="2:20" x14ac:dyDescent="0.25">
      <c r="C76" s="242"/>
      <c r="D76" s="242"/>
      <c r="G76" s="65"/>
      <c r="H76" s="2"/>
      <c r="I76" s="2"/>
      <c r="J76" s="2"/>
      <c r="K76" s="2"/>
    </row>
    <row r="77" spans="2:20" x14ac:dyDescent="0.25">
      <c r="C77" s="239" t="s">
        <v>159</v>
      </c>
      <c r="D77" s="240" t="s">
        <v>160</v>
      </c>
      <c r="E77" s="5" t="s">
        <v>161</v>
      </c>
      <c r="F77" s="6" t="s">
        <v>162</v>
      </c>
      <c r="G77" s="65" t="str">
        <f t="shared" ref="G77:G79" si="8">IF(LEFT(F77,3)="2.5", MID(F77,7,2),LEFT(F77,2))</f>
        <v>14</v>
      </c>
      <c r="H77" s="2" t="s">
        <v>1358</v>
      </c>
      <c r="I77" s="69"/>
      <c r="J77" s="2"/>
      <c r="K77" s="98"/>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P78">_xlfn._xlws.FILTER(_xlfn.UNIQUE(N77:N83),_xlfn.UNIQUE(N77:N83)&lt;&gt;"")</f>
        <v>8</v>
      </c>
      <c r="Q77" s="14">
        <f>COUNTIF(N77:N83,P77)</f>
        <v>3</v>
      </c>
      <c r="R77" s="21" t="str" cm="1">
        <f t="array" ref="R77:R78">_xlfn._xlws.FILTER(_xlfn.UNIQUE(O77:O83),_xlfn.UNIQUE(O77:O83)&lt;&gt;"")</f>
        <v>|6.8|</v>
      </c>
      <c r="S77" s="14">
        <f>COUNTIF(O77:O83,R77)</f>
        <v>3</v>
      </c>
      <c r="T77" s="14">
        <f>COUNTA($G77:$G83)</f>
        <v>4</v>
      </c>
    </row>
    <row r="78" spans="2:20" x14ac:dyDescent="0.25">
      <c r="C78" s="241" t="s">
        <v>163</v>
      </c>
      <c r="D78" s="242" t="s">
        <v>164</v>
      </c>
      <c r="E78" s="2" t="s">
        <v>165</v>
      </c>
      <c r="F78" s="8" t="s">
        <v>166</v>
      </c>
      <c r="G78" s="65" t="str">
        <f t="shared" si="8"/>
        <v>14</v>
      </c>
      <c r="H78" s="2" t="s">
        <v>1358</v>
      </c>
      <c r="I78" s="69"/>
      <c r="J78" s="2"/>
      <c r="K78" s="98"/>
      <c r="L78" s="14" t="str" cm="1">
        <f t="array" ref="L78">INDEX(Cable_L!$B$3:$B$80,MATCH(1,COUNTIFS($G78,Cable_L!$A$3:$A$80,$H78,Cable_L!$C$3:$C$80),0))</f>
        <v>2c</v>
      </c>
      <c r="M78" s="21">
        <v>14</v>
      </c>
      <c r="N78" s="14" cm="1">
        <f t="array" ref="N78">INDEX(INDEX(Cable_L!$H$3:$K$80,,MATCH(N$2,Cable_L!$H$2:$K$2,0)),MATCH(1,COUNTIFS($G78,Cable_L!$A$3:$A$80,$H78,Cable_L!$C$3:$C$80),0))</f>
        <v>8</v>
      </c>
      <c r="O78" s="14" t="str" cm="1">
        <f t="array" ref="O78">INDEX(INDEX(Cable_L!$H$3:$K$80,,MATCH(O$2,Cable_L!$H$2:$K$2,0)),MATCH(1,COUNTIFS($G78,Cable_L!$A$3:$A$80,$H78,Cable_L!$C$3:$C$80),0))</f>
        <v>|6.8|</v>
      </c>
      <c r="P78" s="21">
        <v>8.1999999999999993</v>
      </c>
      <c r="R78" s="21">
        <v>7.2</v>
      </c>
    </row>
    <row r="79" spans="2:20" x14ac:dyDescent="0.25">
      <c r="C79" s="241" t="s">
        <v>167</v>
      </c>
      <c r="D79" s="242" t="s">
        <v>168</v>
      </c>
      <c r="E79" s="2" t="s">
        <v>169</v>
      </c>
      <c r="F79" s="8" t="s">
        <v>170</v>
      </c>
      <c r="G79" s="65" t="str">
        <f t="shared" si="8"/>
        <v>13</v>
      </c>
      <c r="H79" s="2" t="s">
        <v>1358</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2:20" x14ac:dyDescent="0.25">
      <c r="B80" s="147"/>
      <c r="C80" s="241" t="s">
        <v>171</v>
      </c>
      <c r="D80" s="242" t="s">
        <v>172</v>
      </c>
      <c r="E80" s="2" t="s">
        <v>173</v>
      </c>
      <c r="F80" s="8" t="s">
        <v>174</v>
      </c>
      <c r="G80" s="65" t="str">
        <f t="shared" ref="G80" si="9">IF(LEFT(F80,3)="2.5", MID(F80,7,2),LEFT(F80,2))</f>
        <v>16</v>
      </c>
      <c r="H80" s="2" t="s">
        <v>1358</v>
      </c>
      <c r="I80" s="69"/>
      <c r="J80" s="93"/>
      <c r="K80" s="98"/>
      <c r="L80" s="14" t="str" cm="1">
        <f t="array" ref="L80">INDEX(Cable_L!$B$3:$B$80,MATCH(1,COUNTIFS($G80,Cable_L!$A$3:$A$80,$H80,Cable_L!$C$3:$C$80),0))</f>
        <v>2e</v>
      </c>
      <c r="N80" s="14" cm="1">
        <f t="array" ref="N80">INDEX(INDEX(Cable_L!$H$3:$K$80,,MATCH(N$2,Cable_L!$H$2:$K$2,0)),MATCH(1,COUNTIFS($G80,Cable_L!$A$3:$A$80,$H80,Cable_L!$C$3:$C$80),0))</f>
        <v>8.1999999999999993</v>
      </c>
      <c r="O80" s="14" cm="1">
        <f t="array" ref="O80">INDEX(INDEX(Cable_L!$H$3:$K$80,,MATCH(O$2,Cable_L!$H$2:$K$2,0)),MATCH(1,COUNTIFS($G80,Cable_L!$A$3:$A$80,$H80,Cable_L!$C$3:$C$80),0))</f>
        <v>7.2</v>
      </c>
    </row>
    <row r="81" spans="3:20" x14ac:dyDescent="0.25">
      <c r="C81" s="241" t="s">
        <v>406</v>
      </c>
      <c r="D81" s="242"/>
      <c r="E81" s="2" t="s">
        <v>1312</v>
      </c>
      <c r="F81" s="8"/>
      <c r="G81" s="65"/>
      <c r="H81" s="2"/>
      <c r="I81" s="2"/>
      <c r="J81" s="2"/>
      <c r="K81" s="2"/>
    </row>
    <row r="82" spans="3:20" x14ac:dyDescent="0.25">
      <c r="C82" s="241" t="s">
        <v>406</v>
      </c>
      <c r="D82" s="242"/>
      <c r="E82" s="2" t="s">
        <v>1313</v>
      </c>
      <c r="F82" s="8"/>
      <c r="G82" s="65"/>
      <c r="H82" s="2"/>
      <c r="I82" s="2"/>
      <c r="J82" s="2"/>
      <c r="K82" s="2"/>
    </row>
    <row r="83" spans="3:20" x14ac:dyDescent="0.25">
      <c r="C83" s="241" t="s">
        <v>406</v>
      </c>
      <c r="D83" s="242"/>
      <c r="E83" s="2" t="s">
        <v>1314</v>
      </c>
      <c r="F83" s="8"/>
      <c r="G83" s="65"/>
      <c r="H83" s="2"/>
      <c r="I83" s="2"/>
      <c r="J83" s="2"/>
      <c r="K83" s="2"/>
    </row>
    <row r="84" spans="3:20" x14ac:dyDescent="0.25">
      <c r="C84" s="247" t="s">
        <v>406</v>
      </c>
      <c r="D84" s="253"/>
      <c r="E84" s="10" t="s">
        <v>1315</v>
      </c>
      <c r="F84" s="11"/>
      <c r="G84" s="65"/>
      <c r="H84" s="2"/>
      <c r="I84" s="2"/>
      <c r="J84" s="2"/>
      <c r="K84" s="2"/>
    </row>
    <row r="85" spans="3:20" x14ac:dyDescent="0.25">
      <c r="C85" s="242"/>
      <c r="D85" s="242"/>
      <c r="G85" s="65"/>
      <c r="H85" s="2"/>
      <c r="I85" s="2"/>
      <c r="J85" s="2"/>
      <c r="K85" s="2"/>
    </row>
    <row r="86" spans="3:20" x14ac:dyDescent="0.25">
      <c r="C86" s="239" t="s">
        <v>175</v>
      </c>
      <c r="D86" s="240" t="s">
        <v>1</v>
      </c>
      <c r="E86" s="5" t="s">
        <v>176</v>
      </c>
      <c r="F86" s="6" t="s">
        <v>177</v>
      </c>
      <c r="G86" s="65" t="str">
        <f t="shared" ref="G86:G91" si="10">IF(LEFT(F86,3)="2.5", MID(F86,7,2),LEFT(F86,2))</f>
        <v>24</v>
      </c>
      <c r="H86" s="2" t="s">
        <v>1359</v>
      </c>
      <c r="I86" s="101"/>
      <c r="J86" s="2"/>
      <c r="K86" s="2"/>
      <c r="L86" s="14" t="str" cm="1">
        <f t="array" ref="L86">INDEX(Cable_L!$B$3:$B$80,MATCH(1,COUNTIFS($G86,Cable_L!$A$3:$A$80,$H86,Cable_L!$C$3:$C$80),0))</f>
        <v>1b</v>
      </c>
      <c r="M86" s="21" t="str" cm="1">
        <f t="array" ref="M86:M89">_xlfn._xlws.SORT(_xlfn._xlws.FILTER(_xlfn.UNIQUE(G86:G93),_xlfn.UNIQUE(G86:G93)&lt;&gt;""))</f>
        <v>14</v>
      </c>
      <c r="N86" s="14" cm="1">
        <f t="array" ref="N86">INDEX(INDEX(Cable_L!$H$3:$K$80,,MATCH(N$2,Cable_L!$H$2:$K$2,0)),MATCH(1,COUNTIFS($G86,Cable_L!$A$3:$A$80,$H86,Cable_L!$C$3:$C$80),0))</f>
        <v>8</v>
      </c>
      <c r="O86" s="14" cm="1">
        <f t="array" ref="O86">INDEX(INDEX(Cable_L!$H$3:$K$80,,MATCH(O$2,Cable_L!$H$2:$K$2,0)),MATCH(1,COUNTIFS($G86,Cable_L!$A$3:$A$80,$H86,Cable_L!$C$3:$C$80),0))</f>
        <v>7.2</v>
      </c>
      <c r="P86" s="21" cm="1">
        <f t="array" ref="P86:P88">_xlfn._xlws.FILTER(_xlfn.UNIQUE(N86:N92),_xlfn.UNIQUE(N86:N92)&lt;&gt;"")</f>
        <v>8</v>
      </c>
      <c r="Q86" s="14">
        <f>COUNTIF(N86:N92,P86)</f>
        <v>3</v>
      </c>
      <c r="R86" s="21" cm="1">
        <f t="array" ref="R86:R88">_xlfn._xlws.FILTER(_xlfn.UNIQUE(O86:O92),_xlfn.UNIQUE(O86:O92)&lt;&gt;"")</f>
        <v>7.2</v>
      </c>
      <c r="S86" s="14">
        <f>COUNTIF(O86:O92,R86)</f>
        <v>3</v>
      </c>
      <c r="T86" s="14">
        <f>COUNTA($G86:$G92)</f>
        <v>5</v>
      </c>
    </row>
    <row r="87" spans="3:20" x14ac:dyDescent="0.25">
      <c r="C87" s="241" t="s">
        <v>178</v>
      </c>
      <c r="D87" s="242" t="s">
        <v>5</v>
      </c>
      <c r="E87" s="2" t="s">
        <v>179</v>
      </c>
      <c r="F87" s="8" t="s">
        <v>180</v>
      </c>
      <c r="G87" s="65" t="str">
        <f t="shared" si="10"/>
        <v>20</v>
      </c>
      <c r="H87" s="2" t="s">
        <v>1359</v>
      </c>
      <c r="I87" s="98"/>
      <c r="J87" s="2"/>
      <c r="K87" s="2"/>
      <c r="L87" s="14" t="str" cm="1">
        <f t="array" ref="L87">INDEX(Cable_L!$B$3:$B$80,MATCH(1,COUNTIFS($G87,Cable_L!$A$3:$A$80,$H87,Cable_L!$C$3:$C$80),0))</f>
        <v>1b</v>
      </c>
      <c r="M87" s="21" t="str">
        <v>17</v>
      </c>
      <c r="N87" s="14" cm="1">
        <f t="array" ref="N87">INDEX(INDEX(Cable_L!$H$3:$K$80,,MATCH(N$2,Cable_L!$H$2:$K$2,0)),MATCH(1,COUNTIFS($G87,Cable_L!$A$3:$A$80,$H87,Cable_L!$C$3:$C$80),0))</f>
        <v>8</v>
      </c>
      <c r="O87" s="14" cm="1">
        <f t="array" ref="O87">INDEX(INDEX(Cable_L!$H$3:$K$80,,MATCH(O$2,Cable_L!$H$2:$K$2,0)),MATCH(1,COUNTIFS($G87,Cable_L!$A$3:$A$80,$H87,Cable_L!$C$3:$C$80),0))</f>
        <v>7.2</v>
      </c>
      <c r="P87" s="21">
        <v>7.6000000000000005</v>
      </c>
      <c r="Q87" s="14">
        <f>COUNTIF(N86:N92,P87)</f>
        <v>1</v>
      </c>
      <c r="R87" s="21" t="str">
        <v>|6.8|</v>
      </c>
      <c r="S87" s="14">
        <f>COUNTIF(O86:O92,R87)</f>
        <v>1</v>
      </c>
    </row>
    <row r="88" spans="3:20" x14ac:dyDescent="0.25">
      <c r="C88" s="241" t="s">
        <v>406</v>
      </c>
      <c r="D88" s="242"/>
      <c r="E88" s="2" t="s">
        <v>674</v>
      </c>
      <c r="F88" s="8"/>
      <c r="G88" s="65"/>
      <c r="H88" s="2"/>
      <c r="I88" s="2"/>
      <c r="J88" s="2"/>
      <c r="K88" s="2"/>
      <c r="M88" s="21" t="str">
        <v>20</v>
      </c>
      <c r="P88" s="21">
        <v>7.2</v>
      </c>
      <c r="Q88" s="14">
        <f>COUNTIF(N86:N93,P88)</f>
        <v>1</v>
      </c>
      <c r="R88" s="21" t="str">
        <v>|6.4|</v>
      </c>
      <c r="S88" s="14">
        <f>COUNTIF(O86:O93,R88)</f>
        <v>1</v>
      </c>
    </row>
    <row r="89" spans="3:20" x14ac:dyDescent="0.25">
      <c r="C89" s="241" t="s">
        <v>181</v>
      </c>
      <c r="D89" s="242" t="s">
        <v>9</v>
      </c>
      <c r="E89" s="2" t="s">
        <v>182</v>
      </c>
      <c r="F89" s="8" t="s">
        <v>183</v>
      </c>
      <c r="G89" s="65" t="str">
        <f t="shared" si="10"/>
        <v>20</v>
      </c>
      <c r="H89" s="2" t="s">
        <v>1359</v>
      </c>
      <c r="I89" s="98"/>
      <c r="J89" s="2"/>
      <c r="K89" s="2"/>
      <c r="L89" s="14" t="str" cm="1">
        <f t="array" ref="L89">INDEX(Cable_L!$B$3:$B$80,MATCH(1,COUNTIFS($G89,Cable_L!$A$3:$A$80,$H89,Cable_L!$C$3:$C$80),0))</f>
        <v>1b</v>
      </c>
      <c r="M89" s="21" t="str">
        <v>24</v>
      </c>
      <c r="N89" s="14" cm="1">
        <f t="array" ref="N89">INDEX(INDEX(Cable_L!$H$3:$K$80,,MATCH(N$2,Cable_L!$H$2:$K$2,0)),MATCH(1,COUNTIFS($G89,Cable_L!$A$3:$A$80,$H89,Cable_L!$C$3:$C$80),0))</f>
        <v>8</v>
      </c>
      <c r="O89" s="14" cm="1">
        <f t="array" ref="O89">INDEX(INDEX(Cable_L!$H$3:$K$80,,MATCH(O$2,Cable_L!$H$2:$K$2,0)),MATCH(1,COUNTIFS($G89,Cable_L!$A$3:$A$80,$H89,Cable_L!$C$3:$C$80),0))</f>
        <v>7.2</v>
      </c>
    </row>
    <row r="90" spans="3:20" x14ac:dyDescent="0.25">
      <c r="C90" s="241" t="s">
        <v>184</v>
      </c>
      <c r="D90" s="242" t="s">
        <v>13</v>
      </c>
      <c r="E90" s="2" t="s">
        <v>185</v>
      </c>
      <c r="F90" s="8" t="s">
        <v>186</v>
      </c>
      <c r="G90" s="65" t="str">
        <f t="shared" si="10"/>
        <v>17</v>
      </c>
      <c r="H90" s="2" t="s">
        <v>1359</v>
      </c>
      <c r="I90" s="146"/>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41" t="s">
        <v>187</v>
      </c>
      <c r="D91" s="242" t="s">
        <v>17</v>
      </c>
      <c r="E91" s="2" t="s">
        <v>188</v>
      </c>
      <c r="F91" s="8" t="s">
        <v>189</v>
      </c>
      <c r="G91" s="65" t="str">
        <f t="shared" si="10"/>
        <v>14</v>
      </c>
      <c r="H91" s="2" t="s">
        <v>1359</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41" t="s">
        <v>406</v>
      </c>
      <c r="D92" s="242"/>
      <c r="E92" s="2" t="s">
        <v>1316</v>
      </c>
      <c r="F92" s="8"/>
      <c r="G92" s="65"/>
      <c r="H92" s="2"/>
      <c r="I92" s="2"/>
      <c r="J92" s="2"/>
      <c r="K92" s="2"/>
    </row>
    <row r="93" spans="3:20" x14ac:dyDescent="0.25">
      <c r="C93" s="247" t="s">
        <v>406</v>
      </c>
      <c r="D93" s="253"/>
      <c r="E93" s="10" t="s">
        <v>1317</v>
      </c>
      <c r="F93" s="11"/>
      <c r="G93" s="65"/>
      <c r="H93" s="2"/>
      <c r="I93" s="2"/>
      <c r="J93" s="2"/>
      <c r="K93" s="2"/>
    </row>
    <row r="94" spans="3:20" x14ac:dyDescent="0.25">
      <c r="C94" s="242"/>
      <c r="D94" s="242"/>
      <c r="G94" s="65"/>
      <c r="H94" s="2"/>
      <c r="I94" s="2"/>
      <c r="J94" s="2"/>
      <c r="K94" s="2"/>
    </row>
    <row r="95" spans="3:20" x14ac:dyDescent="0.25">
      <c r="C95" s="239" t="s">
        <v>190</v>
      </c>
      <c r="D95" s="240" t="s">
        <v>21</v>
      </c>
      <c r="E95" s="5" t="s">
        <v>191</v>
      </c>
      <c r="F95" s="6" t="s">
        <v>434</v>
      </c>
      <c r="G95" s="65" t="str">
        <f t="shared" ref="G95:G100" si="11">IF(LEFT(F95,3)="2.5", MID(F95,7,2),LEFT(F95,2))</f>
        <v>24</v>
      </c>
      <c r="H95" s="2" t="s">
        <v>1359</v>
      </c>
      <c r="I95" s="98"/>
      <c r="J95" s="2"/>
      <c r="K95" s="2"/>
      <c r="L95" s="14" t="str" cm="1">
        <f t="array" ref="L95">INDEX(Cable_L!$B$3:$B$80,MATCH(1,COUNTIFS($G95,Cable_L!$A$3:$A$80,$H95,Cable_L!$C$3:$C$80),0))</f>
        <v>1b</v>
      </c>
      <c r="M95" s="21" cm="1">
        <f t="array" ref="M95:M98">_xlfn._xlws.SORT(VALUE(_xlfn.UNIQUE(G95:G100)))</f>
        <v>14</v>
      </c>
      <c r="N95" s="14" cm="1">
        <f t="array" ref="N95">INDEX(INDEX(Cable_L!$H$3:$K$80,,MATCH(N$2,Cable_L!$H$2:$K$2,0)),MATCH(1,COUNTIFS($G95,Cable_L!$A$3:$A$80,$H95,Cable_L!$C$3:$C$80),0))</f>
        <v>8</v>
      </c>
      <c r="O95" s="14" cm="1">
        <f t="array" ref="O95">INDEX(INDEX(Cable_L!$H$3:$K$80,,MATCH(O$2,Cable_L!$H$2:$K$2,0)),MATCH(1,COUNTIFS($G95,Cable_L!$A$3:$A$80,$H95,Cable_L!$C$3:$C$80),0))</f>
        <v>7.2</v>
      </c>
      <c r="P95" s="21" cm="1">
        <f t="array" ref="P95:P97">_xlfn._xlws.FILTER(_xlfn.UNIQUE(N95:N101),_xlfn.UNIQUE(N95:N101)&lt;&gt;"")</f>
        <v>8</v>
      </c>
      <c r="Q95" s="14">
        <f>COUNTIF(N95:N101,P95)</f>
        <v>3</v>
      </c>
      <c r="R95" s="21" cm="1">
        <f t="array" ref="R95:R97">_xlfn._xlws.FILTER(_xlfn.UNIQUE(O95:O101),_xlfn.UNIQUE(O95:O101)&lt;&gt;"")</f>
        <v>7.2</v>
      </c>
      <c r="S95" s="14">
        <f>COUNTIF(O95:O101,R95)</f>
        <v>3</v>
      </c>
      <c r="T95" s="14">
        <f>COUNTA($G95:$G101)</f>
        <v>6</v>
      </c>
    </row>
    <row r="96" spans="3:20" x14ac:dyDescent="0.25">
      <c r="C96" s="241" t="s">
        <v>192</v>
      </c>
      <c r="D96" s="242" t="s">
        <v>24</v>
      </c>
      <c r="E96" s="2" t="s">
        <v>193</v>
      </c>
      <c r="F96" s="8" t="s">
        <v>194</v>
      </c>
      <c r="G96" s="65" t="str">
        <f t="shared" si="11"/>
        <v>20</v>
      </c>
      <c r="H96" s="2" t="s">
        <v>1359</v>
      </c>
      <c r="I96" s="98"/>
      <c r="J96" s="2"/>
      <c r="K96" s="2"/>
      <c r="L96" s="14" t="str" cm="1">
        <f t="array" ref="L96">INDEX(Cable_L!$B$3:$B$80,MATCH(1,COUNTIFS($G96,Cable_L!$A$3:$A$80,$H96,Cable_L!$C$3:$C$80),0))</f>
        <v>1b</v>
      </c>
      <c r="M96" s="21">
        <v>17</v>
      </c>
      <c r="N96" s="14" cm="1">
        <f t="array" ref="N96">INDEX(INDEX(Cable_L!$H$3:$K$80,,MATCH(N$2,Cable_L!$H$2:$K$2,0)),MATCH(1,COUNTIFS($G96,Cable_L!$A$3:$A$80,$H96,Cable_L!$C$3:$C$80),0))</f>
        <v>8</v>
      </c>
      <c r="O96" s="14" cm="1">
        <f t="array" ref="O96">INDEX(INDEX(Cable_L!$H$3:$K$80,,MATCH(O$2,Cable_L!$H$2:$K$2,0)),MATCH(1,COUNTIFS($G96,Cable_L!$A$3:$A$80,$H96,Cable_L!$C$3:$C$80),0))</f>
        <v>7.2</v>
      </c>
      <c r="P96" s="21">
        <v>7.6000000000000005</v>
      </c>
      <c r="Q96" s="14">
        <f>COUNTIF(N95:N101,P96)</f>
        <v>2</v>
      </c>
      <c r="R96" s="21" t="str">
        <v>|6.8|</v>
      </c>
      <c r="S96" s="14">
        <f>COUNTIF(O95:O101,R96)</f>
        <v>2</v>
      </c>
    </row>
    <row r="97" spans="3:20" x14ac:dyDescent="0.25">
      <c r="C97" s="241" t="s">
        <v>195</v>
      </c>
      <c r="D97" s="242" t="s">
        <v>28</v>
      </c>
      <c r="E97" s="2" t="s">
        <v>196</v>
      </c>
      <c r="F97" s="8" t="s">
        <v>197</v>
      </c>
      <c r="G97" s="65" t="str">
        <f t="shared" si="11"/>
        <v>17</v>
      </c>
      <c r="H97" s="2" t="s">
        <v>1359</v>
      </c>
      <c r="I97" s="98"/>
      <c r="J97" s="2"/>
      <c r="K97" s="2"/>
      <c r="L97" s="14" t="str" cm="1">
        <f t="array" ref="L97">INDEX(Cable_L!$B$3:$B$80,MATCH(1,COUNTIFS($G97,Cable_L!$A$3:$A$80,$H97,Cable_L!$C$3:$C$80),0))</f>
        <v>2a</v>
      </c>
      <c r="M97" s="21">
        <v>20</v>
      </c>
      <c r="N97" s="14" cm="1">
        <f t="array" ref="N97">INDEX(INDEX(Cable_L!$H$3:$K$80,,MATCH(N$2,Cable_L!$H$2:$K$2,0)),MATCH(1,COUNTIFS($G97,Cable_L!$A$3:$A$80,$H97,Cable_L!$C$3:$C$80),0))</f>
        <v>7.6000000000000005</v>
      </c>
      <c r="O97" s="14" t="str" cm="1">
        <f t="array" ref="O97">INDEX(INDEX(Cable_L!$H$3:$K$80,,MATCH(O$2,Cable_L!$H$2:$K$2,0)),MATCH(1,COUNTIFS($G97,Cable_L!$A$3:$A$80,$H97,Cable_L!$C$3:$C$80),0))</f>
        <v>|6.8|</v>
      </c>
      <c r="P97" s="21">
        <v>7.2</v>
      </c>
      <c r="Q97" s="14">
        <f>COUNTIF(N95:N102,P97)</f>
        <v>1</v>
      </c>
      <c r="R97" s="21" t="str">
        <v>|6.4|</v>
      </c>
      <c r="S97" s="14">
        <f>COUNTIF(O95:O102,R97)</f>
        <v>1</v>
      </c>
    </row>
    <row r="98" spans="3:20" x14ac:dyDescent="0.25">
      <c r="C98" s="241" t="s">
        <v>198</v>
      </c>
      <c r="D98" s="242" t="s">
        <v>32</v>
      </c>
      <c r="E98" s="2" t="s">
        <v>199</v>
      </c>
      <c r="F98" s="8" t="s">
        <v>200</v>
      </c>
      <c r="G98" s="65" t="str">
        <f t="shared" si="11"/>
        <v>20</v>
      </c>
      <c r="H98" s="2" t="s">
        <v>1359</v>
      </c>
      <c r="I98" s="98"/>
      <c r="J98" s="2"/>
      <c r="K98" s="2"/>
      <c r="L98" s="14" t="str" cm="1">
        <f t="array" ref="L98">INDEX(Cable_L!$B$3:$B$80,MATCH(1,COUNTIFS($G98,Cable_L!$A$3:$A$80,$H98,Cable_L!$C$3:$C$80),0))</f>
        <v>1b</v>
      </c>
      <c r="M98" s="21">
        <v>24</v>
      </c>
      <c r="N98" s="14" cm="1">
        <f t="array" ref="N98">INDEX(INDEX(Cable_L!$H$3:$K$80,,MATCH(N$2,Cable_L!$H$2:$K$2,0)),MATCH(1,COUNTIFS($G98,Cable_L!$A$3:$A$80,$H98,Cable_L!$C$3:$C$80),0))</f>
        <v>8</v>
      </c>
      <c r="O98" s="14" cm="1">
        <f t="array" ref="O98">INDEX(INDEX(Cable_L!$H$3:$K$80,,MATCH(O$2,Cable_L!$H$2:$K$2,0)),MATCH(1,COUNTIFS($G98,Cable_L!$A$3:$A$80,$H98,Cable_L!$C$3:$C$80),0))</f>
        <v>7.2</v>
      </c>
    </row>
    <row r="99" spans="3:20" x14ac:dyDescent="0.25">
      <c r="C99" s="241" t="s">
        <v>201</v>
      </c>
      <c r="D99" s="242" t="s">
        <v>36</v>
      </c>
      <c r="E99" s="2" t="s">
        <v>202</v>
      </c>
      <c r="F99" s="8" t="s">
        <v>203</v>
      </c>
      <c r="G99" s="65" t="str">
        <f t="shared" si="11"/>
        <v>17</v>
      </c>
      <c r="H99" s="2" t="s">
        <v>1359</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41" t="s">
        <v>204</v>
      </c>
      <c r="D100" s="242" t="s">
        <v>40</v>
      </c>
      <c r="E100" s="2" t="s">
        <v>205</v>
      </c>
      <c r="F100" s="8" t="s">
        <v>206</v>
      </c>
      <c r="G100" s="65" t="str">
        <f t="shared" si="11"/>
        <v>14</v>
      </c>
      <c r="H100" s="2" t="s">
        <v>1359</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41" t="s">
        <v>406</v>
      </c>
      <c r="D101" s="242"/>
      <c r="E101" s="2" t="s">
        <v>1318</v>
      </c>
      <c r="F101" s="8"/>
      <c r="G101" s="65"/>
      <c r="H101" s="2"/>
      <c r="I101" s="2"/>
      <c r="J101" s="2"/>
      <c r="K101" s="2"/>
    </row>
    <row r="102" spans="3:20" x14ac:dyDescent="0.25">
      <c r="C102" s="247" t="s">
        <v>406</v>
      </c>
      <c r="D102" s="253"/>
      <c r="E102" s="10" t="s">
        <v>1319</v>
      </c>
      <c r="F102" s="11"/>
      <c r="G102" s="65"/>
      <c r="H102" s="2"/>
      <c r="I102" s="2"/>
      <c r="J102" s="2"/>
      <c r="K102" s="2"/>
    </row>
    <row r="103" spans="3:20" x14ac:dyDescent="0.25">
      <c r="C103" s="242"/>
      <c r="D103" s="242"/>
      <c r="G103" s="65"/>
      <c r="H103" s="2"/>
      <c r="I103" s="2"/>
      <c r="J103" s="2"/>
      <c r="K103" s="2"/>
    </row>
    <row r="104" spans="3:20" x14ac:dyDescent="0.25">
      <c r="C104" s="239" t="s">
        <v>207</v>
      </c>
      <c r="D104" s="240" t="s">
        <v>44</v>
      </c>
      <c r="E104" s="5" t="s">
        <v>208</v>
      </c>
      <c r="F104" s="6" t="s">
        <v>435</v>
      </c>
      <c r="G104" s="65" t="str">
        <f t="shared" ref="G104:G109" si="12">IF(LEFT(F104,3)="2.5", MID(F104,7,2),LEFT(F104,2))</f>
        <v>24</v>
      </c>
      <c r="H104" s="2" t="s">
        <v>1359</v>
      </c>
      <c r="I104" s="98"/>
      <c r="J104" s="2"/>
      <c r="K104" s="2"/>
      <c r="L104" s="14" t="str" cm="1">
        <f t="array" ref="L104">INDEX(Cable_L!$B$3:$B$80,MATCH(1,COUNTIFS($G104,Cable_L!$A$3:$A$80,$H104,Cable_L!$C$3:$C$80),0))</f>
        <v>1b</v>
      </c>
      <c r="M104" s="21" cm="1">
        <f t="array" ref="M104:M106">_xlfn._xlws.SORT(VALUE(_xlfn.UNIQUE(G104:G108)))</f>
        <v>17</v>
      </c>
      <c r="N104" s="14" cm="1">
        <f t="array" ref="N104">INDEX(INDEX(Cable_L!$H$3:$K$80,,MATCH(N$2,Cable_L!$H$2:$K$2,0)),MATCH(1,COUNTIFS($G104,Cable_L!$A$3:$A$80,$H104,Cable_L!$C$3:$C$80),0))</f>
        <v>8</v>
      </c>
      <c r="O104" s="14" cm="1">
        <f t="array" ref="O104">INDEX(INDEX(Cable_L!$H$3:$K$80,,MATCH(O$2,Cable_L!$H$2:$K$2,0)),MATCH(1,COUNTIFS($G104,Cable_L!$A$3:$A$80,$H104,Cable_L!$C$3:$C$80),0))</f>
        <v>7.2</v>
      </c>
      <c r="P104" s="21" cm="1">
        <f t="array" ref="P104:P105">_xlfn._xlws.FILTER(_xlfn.UNIQUE(N104:N110),_xlfn.UNIQUE(N104:N110)&lt;&gt;"")</f>
        <v>8</v>
      </c>
      <c r="Q104" s="14">
        <f>COUNTIF(N104:N110,P104)</f>
        <v>4</v>
      </c>
      <c r="R104" s="21" cm="1">
        <f t="array" ref="R104:R105">_xlfn._xlws.FILTER(_xlfn.UNIQUE(O104:O110),_xlfn.UNIQUE(O104:O110)&lt;&gt;"")</f>
        <v>7.2</v>
      </c>
      <c r="S104" s="14">
        <f>COUNTIF(O104:O110,R104)</f>
        <v>4</v>
      </c>
      <c r="T104" s="14">
        <f>COUNTA($G104:$G110)</f>
        <v>6</v>
      </c>
    </row>
    <row r="105" spans="3:20" x14ac:dyDescent="0.25">
      <c r="C105" s="241" t="s">
        <v>210</v>
      </c>
      <c r="D105" s="242" t="s">
        <v>144</v>
      </c>
      <c r="E105" s="2" t="s">
        <v>211</v>
      </c>
      <c r="F105" s="8" t="s">
        <v>212</v>
      </c>
      <c r="G105" s="65" t="str">
        <f t="shared" si="12"/>
        <v>20</v>
      </c>
      <c r="H105" s="2" t="s">
        <v>1359</v>
      </c>
      <c r="I105" s="98"/>
      <c r="J105" s="2"/>
      <c r="K105" s="2"/>
      <c r="L105" s="14" t="str" cm="1">
        <f t="array" ref="L105">INDEX(Cable_L!$B$3:$B$80,MATCH(1,COUNTIFS($G105,Cable_L!$A$3:$A$80,$H105,Cable_L!$C$3:$C$80),0))</f>
        <v>1b</v>
      </c>
      <c r="M105" s="21">
        <v>20</v>
      </c>
      <c r="N105" s="14" cm="1">
        <f t="array" ref="N105">INDEX(INDEX(Cable_L!$H$3:$K$80,,MATCH(N$2,Cable_L!$H$2:$K$2,0)),MATCH(1,COUNTIFS($G105,Cable_L!$A$3:$A$80,$H105,Cable_L!$C$3:$C$80),0))</f>
        <v>8</v>
      </c>
      <c r="O105" s="14" cm="1">
        <f t="array" ref="O105">INDEX(INDEX(Cable_L!$H$3:$K$80,,MATCH(O$2,Cable_L!$H$2:$K$2,0)),MATCH(1,COUNTIFS($G105,Cable_L!$A$3:$A$80,$H105,Cable_L!$C$3:$C$80),0))</f>
        <v>7.2</v>
      </c>
      <c r="P105" s="21">
        <v>7.6000000000000005</v>
      </c>
      <c r="Q105" s="14">
        <f>COUNTIF(N104:N110,P105)</f>
        <v>2</v>
      </c>
      <c r="R105" s="21" t="str">
        <v>|6.8|</v>
      </c>
      <c r="S105" s="14">
        <f>COUNTIF(O104:O110,R105)</f>
        <v>2</v>
      </c>
    </row>
    <row r="106" spans="3:20" x14ac:dyDescent="0.25">
      <c r="C106" s="241" t="s">
        <v>213</v>
      </c>
      <c r="D106" s="242" t="s">
        <v>52</v>
      </c>
      <c r="E106" s="2" t="s">
        <v>214</v>
      </c>
      <c r="F106" s="8" t="s">
        <v>215</v>
      </c>
      <c r="G106" s="65" t="str">
        <f t="shared" si="12"/>
        <v>17</v>
      </c>
      <c r="H106" s="2" t="s">
        <v>1359</v>
      </c>
      <c r="I106" s="98"/>
      <c r="J106" s="2"/>
      <c r="K106" s="2"/>
      <c r="L106" s="14" t="str" cm="1">
        <f t="array" ref="L106">INDEX(Cable_L!$B$3:$B$80,MATCH(1,COUNTIFS($G106,Cable_L!$A$3:$A$80,$H106,Cable_L!$C$3:$C$80),0))</f>
        <v>2a</v>
      </c>
      <c r="M106" s="21">
        <v>24</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41" t="s">
        <v>216</v>
      </c>
      <c r="D107" s="242" t="s">
        <v>56</v>
      </c>
      <c r="E107" s="2" t="s">
        <v>217</v>
      </c>
      <c r="F107" s="8" t="s">
        <v>218</v>
      </c>
      <c r="G107" s="65" t="str">
        <f t="shared" si="12"/>
        <v>20</v>
      </c>
      <c r="H107" s="2" t="s">
        <v>1359</v>
      </c>
      <c r="I107" s="98"/>
      <c r="J107" s="2"/>
      <c r="K107" s="2"/>
      <c r="L107" s="14" t="str" cm="1">
        <f t="array" ref="L107">INDEX(Cable_L!$B$3:$B$80,MATCH(1,COUNTIFS($G107,Cable_L!$A$3:$A$80,$H107,Cable_L!$C$3:$C$80),0))</f>
        <v>1b</v>
      </c>
      <c r="N107" s="14" cm="1">
        <f t="array" ref="N107">INDEX(INDEX(Cable_L!$H$3:$K$80,,MATCH(N$2,Cable_L!$H$2:$K$2,0)),MATCH(1,COUNTIFS($G107,Cable_L!$A$3:$A$80,$H107,Cable_L!$C$3:$C$80),0))</f>
        <v>8</v>
      </c>
      <c r="O107" s="14" cm="1">
        <f t="array" ref="O107">INDEX(INDEX(Cable_L!$H$3:$K$80,,MATCH(O$2,Cable_L!$H$2:$K$2,0)),MATCH(1,COUNTIFS($G107,Cable_L!$A$3:$A$80,$H107,Cable_L!$C$3:$C$80),0))</f>
        <v>7.2</v>
      </c>
    </row>
    <row r="108" spans="3:20" x14ac:dyDescent="0.25">
      <c r="C108" s="241" t="s">
        <v>219</v>
      </c>
      <c r="D108" s="242" t="s">
        <v>60</v>
      </c>
      <c r="E108" s="2" t="s">
        <v>220</v>
      </c>
      <c r="F108" s="8" t="s">
        <v>221</v>
      </c>
      <c r="G108" s="65" t="str">
        <f t="shared" si="12"/>
        <v>20</v>
      </c>
      <c r="H108" s="2" t="s">
        <v>1359</v>
      </c>
      <c r="I108" s="101"/>
      <c r="J108" s="2"/>
      <c r="K108" s="2"/>
      <c r="L108" s="14" t="str" cm="1">
        <f t="array" ref="L108">INDEX(Cable_L!$B$3:$B$80,MATCH(1,COUNTIFS($G108,Cable_L!$A$3:$A$80,$H108,Cable_L!$C$3:$C$80),0))</f>
        <v>1b</v>
      </c>
      <c r="N108" s="14" cm="1">
        <f t="array" ref="N108">INDEX(INDEX(Cable_L!$H$3:$K$80,,MATCH(N$2,Cable_L!$H$2:$K$2,0)),MATCH(1,COUNTIFS($G108,Cable_L!$A$3:$A$80,$H108,Cable_L!$C$3:$C$80),0))</f>
        <v>8</v>
      </c>
      <c r="O108" s="14" cm="1">
        <f t="array" ref="O108">INDEX(INDEX(Cable_L!$H$3:$K$80,,MATCH(O$2,Cable_L!$H$2:$K$2,0)),MATCH(1,COUNTIFS($G108,Cable_L!$A$3:$A$80,$H108,Cable_L!$C$3:$C$80),0))</f>
        <v>7.2</v>
      </c>
    </row>
    <row r="109" spans="3:20" x14ac:dyDescent="0.25">
      <c r="C109" s="241" t="s">
        <v>222</v>
      </c>
      <c r="D109" s="242" t="s">
        <v>64</v>
      </c>
      <c r="E109" s="2" t="s">
        <v>223</v>
      </c>
      <c r="F109" s="8" t="s">
        <v>224</v>
      </c>
      <c r="G109" s="65" t="str">
        <f t="shared" si="12"/>
        <v>17</v>
      </c>
      <c r="H109" s="2" t="s">
        <v>1359</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41" t="s">
        <v>406</v>
      </c>
      <c r="D110" s="242"/>
      <c r="E110" s="2" t="s">
        <v>1320</v>
      </c>
      <c r="F110" s="8"/>
      <c r="G110" s="65"/>
      <c r="I110" s="2"/>
      <c r="K110" s="2"/>
    </row>
    <row r="111" spans="3:20" x14ac:dyDescent="0.25">
      <c r="C111" s="247" t="s">
        <v>406</v>
      </c>
      <c r="D111" s="253"/>
      <c r="E111" s="10" t="s">
        <v>1321</v>
      </c>
      <c r="F111" s="11"/>
      <c r="G111" s="65"/>
      <c r="I111" s="2"/>
      <c r="K111" s="2"/>
    </row>
    <row r="112" spans="3:20" x14ac:dyDescent="0.25">
      <c r="C112" s="242"/>
      <c r="D112" s="242"/>
      <c r="G112" s="65"/>
      <c r="I112" s="2"/>
      <c r="K112" s="2"/>
    </row>
    <row r="113" spans="2:20" x14ac:dyDescent="0.25">
      <c r="C113" s="239" t="s">
        <v>225</v>
      </c>
      <c r="D113" s="240" t="s">
        <v>160</v>
      </c>
      <c r="E113" s="5" t="s">
        <v>226</v>
      </c>
      <c r="F113" s="6" t="s">
        <v>227</v>
      </c>
      <c r="G113" s="65" t="str">
        <f t="shared" ref="G113:G115" si="13">IF(LEFT(F113,3)="2.5", MID(F113,7,2),LEFT(F113,2))</f>
        <v>14</v>
      </c>
      <c r="H113" s="2" t="s">
        <v>1358</v>
      </c>
      <c r="I113" s="69"/>
      <c r="J113" s="2"/>
      <c r="K113" s="98"/>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8</v>
      </c>
      <c r="O113" s="14" t="str" cm="1">
        <f t="array" ref="O113">INDEX(INDEX(Cable_L!$H$3:$K$80,,MATCH(O$2,Cable_L!$H$2:$K$2,0)),MATCH(1,COUNTIFS($G113,Cable_L!$A$3:$A$80,$H113,Cable_L!$C$3:$C$80),0))</f>
        <v>|6.8|</v>
      </c>
      <c r="P113" s="21" cm="1">
        <f t="array" ref="P113:P114">_xlfn._xlws.FILTER(_xlfn.UNIQUE(N113:N118),_xlfn.UNIQUE(N113:N118)&lt;&gt;"")</f>
        <v>8</v>
      </c>
      <c r="Q113" s="14">
        <f>COUNTIF(N113:N118,P113)</f>
        <v>3</v>
      </c>
      <c r="R113" s="21" t="str" cm="1">
        <f t="array" ref="R113:R114">_xlfn._xlws.FILTER(_xlfn.UNIQUE(O113:O118),_xlfn.UNIQUE(O113:O118)&lt;&gt;"")</f>
        <v>|6.8|</v>
      </c>
      <c r="S113" s="14">
        <f>COUNTIF(O113:O118,R113)</f>
        <v>3</v>
      </c>
      <c r="T113" s="14">
        <f>COUNTA($G113:$G119)</f>
        <v>4</v>
      </c>
    </row>
    <row r="114" spans="2:20" x14ac:dyDescent="0.25">
      <c r="C114" s="241" t="s">
        <v>228</v>
      </c>
      <c r="D114" s="242" t="s">
        <v>164</v>
      </c>
      <c r="E114" s="2" t="s">
        <v>229</v>
      </c>
      <c r="F114" s="8" t="s">
        <v>230</v>
      </c>
      <c r="G114" s="65" t="str">
        <f t="shared" si="13"/>
        <v>14</v>
      </c>
      <c r="H114" s="2" t="s">
        <v>1358</v>
      </c>
      <c r="I114" s="69"/>
      <c r="J114" s="2"/>
      <c r="K114" s="98"/>
      <c r="L114" s="14" t="str" cm="1">
        <f t="array" ref="L114">INDEX(Cable_L!$B$3:$B$80,MATCH(1,COUNTIFS($G114,Cable_L!$A$3:$A$80,$H114,Cable_L!$C$3:$C$80),0))</f>
        <v>2c</v>
      </c>
      <c r="M114" s="21">
        <v>14</v>
      </c>
      <c r="N114" s="14" cm="1">
        <f t="array" ref="N114">INDEX(INDEX(Cable_L!$H$3:$K$80,,MATCH(N$2,Cable_L!$H$2:$K$2,0)),MATCH(1,COUNTIFS($G114,Cable_L!$A$3:$A$80,$H114,Cable_L!$C$3:$C$80),0))</f>
        <v>8</v>
      </c>
      <c r="O114" s="14" t="str" cm="1">
        <f t="array" ref="O114">INDEX(INDEX(Cable_L!$H$3:$K$80,,MATCH(O$2,Cable_L!$H$2:$K$2,0)),MATCH(1,COUNTIFS($G114,Cable_L!$A$3:$A$80,$H114,Cable_L!$C$3:$C$80),0))</f>
        <v>|6.8|</v>
      </c>
      <c r="P114" s="21">
        <v>8.1999999999999993</v>
      </c>
      <c r="Q114" s="14">
        <f>COUNTIF(N113:N118,P114)</f>
        <v>1</v>
      </c>
      <c r="R114" s="21">
        <v>7.2</v>
      </c>
      <c r="S114" s="14">
        <f>COUNTIF(O113:O118,R114)</f>
        <v>1</v>
      </c>
    </row>
    <row r="115" spans="2:20" x14ac:dyDescent="0.25">
      <c r="C115" s="241" t="s">
        <v>231</v>
      </c>
      <c r="D115" s="242" t="s">
        <v>168</v>
      </c>
      <c r="E115" s="2" t="s">
        <v>232</v>
      </c>
      <c r="F115" s="8" t="s">
        <v>233</v>
      </c>
      <c r="G115" s="65" t="str">
        <f t="shared" si="13"/>
        <v>13</v>
      </c>
      <c r="H115" s="2" t="s">
        <v>1358</v>
      </c>
      <c r="I115" s="69"/>
      <c r="J115" s="2"/>
      <c r="K115" s="98"/>
      <c r="L115" s="14" t="str" cm="1">
        <f t="array" ref="L115">INDEX(Cable_L!$B$3:$B$80,MATCH(1,COUNTIFS($G115,Cable_L!$A$3:$A$80,$H115,Cable_L!$C$3:$C$80),0))</f>
        <v>2c</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2:20" x14ac:dyDescent="0.25">
      <c r="B116" s="147"/>
      <c r="C116" s="241" t="s">
        <v>234</v>
      </c>
      <c r="D116" s="242" t="s">
        <v>172</v>
      </c>
      <c r="E116" s="2" t="s">
        <v>235</v>
      </c>
      <c r="F116" s="8" t="s">
        <v>236</v>
      </c>
      <c r="G116" s="65" t="str">
        <f t="shared" ref="G116" si="14">IF(LEFT(F116,3)="2.5", MID(F116,7,2),LEFT(F116,2))</f>
        <v>17</v>
      </c>
      <c r="H116" s="2" t="s">
        <v>1358</v>
      </c>
      <c r="I116" s="69"/>
      <c r="J116" s="98"/>
      <c r="K116" s="98"/>
      <c r="L116" s="99" t="str" cm="1">
        <f t="array" ref="L116">INDEX(Cable_L!$B$3:$B$80,MATCH(1,COUNTIFS($G116,Cable_L!$A$3:$A$80,$H116,Cable_L!$C$3:$C$80),0))</f>
        <v>2e</v>
      </c>
      <c r="M116" s="185"/>
      <c r="N116" s="99" cm="1">
        <f t="array" ref="N116">INDEX(INDEX(Cable_L!$H$3:$K$80,,MATCH(N$2,Cable_L!$H$2:$K$2,0)),MATCH(1,COUNTIFS($G116,Cable_L!$A$3:$A$80,$H116,Cable_L!$C$3:$C$80),0))</f>
        <v>8.1999999999999993</v>
      </c>
      <c r="O116" s="99" cm="1">
        <f t="array" ref="O116">INDEX(INDEX(Cable_L!$H$3:$K$80,,MATCH(O$2,Cable_L!$H$2:$K$2,0)),MATCH(1,COUNTIFS($G116,Cable_L!$A$3:$A$80,$H116,Cable_L!$C$3:$C$80),0))</f>
        <v>7.2</v>
      </c>
    </row>
    <row r="117" spans="2:20" x14ac:dyDescent="0.25">
      <c r="C117" s="241" t="s">
        <v>406</v>
      </c>
      <c r="D117" s="242"/>
      <c r="E117" s="2" t="s">
        <v>1322</v>
      </c>
      <c r="F117" s="8"/>
      <c r="G117" s="65"/>
      <c r="H117" s="2"/>
      <c r="I117" s="2"/>
      <c r="J117" s="2"/>
      <c r="K117" s="2"/>
    </row>
    <row r="118" spans="2:20" ht="18.75" x14ac:dyDescent="0.25">
      <c r="C118" s="241" t="s">
        <v>406</v>
      </c>
      <c r="D118" s="242"/>
      <c r="E118" s="2" t="s">
        <v>1323</v>
      </c>
      <c r="F118" s="8"/>
      <c r="G118" s="65"/>
      <c r="H118" s="2"/>
      <c r="I118" s="2"/>
      <c r="J118" s="2"/>
      <c r="K118" s="2"/>
      <c r="M118" s="105" t="s">
        <v>1403</v>
      </c>
    </row>
    <row r="119" spans="2:20" ht="18.75" x14ac:dyDescent="0.3">
      <c r="C119" s="241" t="s">
        <v>406</v>
      </c>
      <c r="D119" s="242"/>
      <c r="E119" s="2" t="s">
        <v>1324</v>
      </c>
      <c r="F119" s="8"/>
      <c r="G119" s="65"/>
      <c r="H119" s="2"/>
      <c r="I119" s="2"/>
      <c r="J119" s="2"/>
      <c r="K119" s="2"/>
      <c r="M119" s="106"/>
      <c r="N119" s="107" t="s">
        <v>1359</v>
      </c>
      <c r="O119" s="127" t="s">
        <v>1397</v>
      </c>
    </row>
    <row r="120" spans="2:20" ht="18.75" x14ac:dyDescent="0.25">
      <c r="C120" s="247" t="s">
        <v>406</v>
      </c>
      <c r="D120" s="253"/>
      <c r="E120" s="10" t="s">
        <v>1325</v>
      </c>
      <c r="F120" s="11"/>
      <c r="G120" s="65"/>
      <c r="H120" s="2"/>
      <c r="I120" s="2"/>
      <c r="N120" s="108" t="e" cm="1" vm="1">
        <f t="array" aca="1" ref="N120" ca="1">_xlfn._xlws.SORT(_xlfn._xlws.FILTER(_xlfn.UNIQUE($N$4:$N$116),_xlfn.UNIQUE($N$4:$N$116)&lt;&gt;""))</f>
        <v>#VALUE!</v>
      </c>
      <c r="O120" s="109">
        <f ca="1">COUNTIFS($N$4:$N$116,"=" &amp; N120,$H$4:$H$116,"blu")</f>
        <v>0</v>
      </c>
    </row>
    <row r="121" spans="2:20" ht="18.75" x14ac:dyDescent="0.25">
      <c r="C121" s="32"/>
      <c r="D121" s="32"/>
      <c r="G121" s="65"/>
      <c r="H121" s="2"/>
      <c r="L121" s="110"/>
      <c r="M121" s="13"/>
      <c r="N121" s="111"/>
      <c r="O121" s="112">
        <f t="shared" ref="O121:O123" si="15">COUNTIFS($N$4:$N$116,"=" &amp; N121,$H$4:$H$116,"blu")</f>
        <v>1</v>
      </c>
    </row>
    <row r="122" spans="2:20" ht="18.75" x14ac:dyDescent="0.25">
      <c r="C122" s="40" t="s">
        <v>1302</v>
      </c>
      <c r="D122" s="32"/>
      <c r="G122" s="65"/>
      <c r="L122" s="110"/>
      <c r="M122" s="13"/>
      <c r="N122" s="111"/>
      <c r="O122" s="112">
        <f t="shared" si="15"/>
        <v>1</v>
      </c>
    </row>
    <row r="123" spans="2:20" ht="18.75" x14ac:dyDescent="0.25">
      <c r="C123" s="32" t="s">
        <v>406</v>
      </c>
      <c r="D123" s="32"/>
      <c r="F123" s="3" t="s">
        <v>405</v>
      </c>
      <c r="L123" s="110"/>
      <c r="M123" s="13"/>
      <c r="N123" s="113"/>
      <c r="O123" s="114">
        <f t="shared" si="15"/>
        <v>1</v>
      </c>
    </row>
    <row r="124" spans="2:20" ht="18.75" x14ac:dyDescent="0.25">
      <c r="C124" s="32" t="s">
        <v>406</v>
      </c>
      <c r="D124" s="32"/>
      <c r="F124" s="3" t="s">
        <v>407</v>
      </c>
      <c r="G124" s="65"/>
      <c r="L124" s="110"/>
      <c r="M124" s="13"/>
      <c r="N124" s="115" t="s">
        <v>1358</v>
      </c>
      <c r="O124" s="127" t="s">
        <v>1397</v>
      </c>
    </row>
    <row r="125" spans="2:20" ht="18.75" x14ac:dyDescent="0.25">
      <c r="C125" s="32" t="s">
        <v>406</v>
      </c>
      <c r="D125" s="32"/>
      <c r="F125" s="3" t="s">
        <v>408</v>
      </c>
      <c r="G125" s="65"/>
      <c r="N125" s="116" t="e" cm="1" vm="1">
        <f t="array" aca="1" ref="N125" ca="1">_xlfn._xlws.SORT(_xlfn._xlws.FILTER(_xlfn.UNIQUE($N$4:$N$116),_xlfn.UNIQUE($N$4:$N$116)&lt;&gt;""))</f>
        <v>#VALUE!</v>
      </c>
      <c r="O125" s="117">
        <f ca="1">COUNTIFS($N$4:$N$116,"=" &amp; N125,$H$4:$H$116,"red")</f>
        <v>0</v>
      </c>
    </row>
    <row r="126" spans="2:20" ht="18.75" x14ac:dyDescent="0.25">
      <c r="C126" s="32" t="s">
        <v>406</v>
      </c>
      <c r="D126" s="32"/>
      <c r="F126" s="3" t="s">
        <v>409</v>
      </c>
      <c r="G126" s="65"/>
      <c r="L126" s="110"/>
      <c r="M126" s="13"/>
      <c r="N126" s="118"/>
      <c r="O126" s="119">
        <f>COUNTIFS($N$4:$N$116,"=" &amp; N126,$H$4:$H$116,"red")</f>
        <v>0</v>
      </c>
    </row>
    <row r="127" spans="2:20" ht="18.75" x14ac:dyDescent="0.25">
      <c r="C127" s="32" t="s">
        <v>406</v>
      </c>
      <c r="D127" s="32"/>
      <c r="F127" s="3" t="s">
        <v>410</v>
      </c>
      <c r="G127" s="65"/>
      <c r="L127" s="110"/>
      <c r="M127" s="13"/>
      <c r="N127" s="120"/>
      <c r="O127" s="121">
        <f>COUNTIFS($N$4:$N$116,"=" &amp; N127,$H$4:$H$116,"red")</f>
        <v>0</v>
      </c>
    </row>
    <row r="128" spans="2:20" ht="18.75" x14ac:dyDescent="0.25">
      <c r="C128" s="32" t="s">
        <v>406</v>
      </c>
      <c r="D128" s="32"/>
      <c r="F128" s="3" t="s">
        <v>411</v>
      </c>
      <c r="G128" s="65"/>
      <c r="L128" s="110"/>
      <c r="M128" s="13"/>
      <c r="N128" s="122"/>
      <c r="O128" s="123">
        <f>COUNTIFS($N$4:$N$116,"=" &amp; N128,$H$4:$H$116,"red")</f>
        <v>0</v>
      </c>
    </row>
    <row r="129" spans="3:15" ht="18.75" x14ac:dyDescent="0.25">
      <c r="C129" s="32" t="s">
        <v>406</v>
      </c>
      <c r="D129" s="32"/>
      <c r="F129" s="3" t="s">
        <v>412</v>
      </c>
      <c r="G129" s="65"/>
      <c r="L129" s="110"/>
      <c r="M129" s="13"/>
      <c r="N129" s="107" t="s">
        <v>1359</v>
      </c>
      <c r="O129" s="127" t="s">
        <v>1398</v>
      </c>
    </row>
    <row r="130" spans="3:15" ht="18.75" x14ac:dyDescent="0.25">
      <c r="C130" s="32" t="s">
        <v>406</v>
      </c>
      <c r="D130" s="32"/>
      <c r="F130" s="3" t="s">
        <v>413</v>
      </c>
      <c r="G130" s="65"/>
      <c r="N130" s="108" cm="1">
        <f t="array" ref="N130:N133">_xlfn._xlws.SORT(_xlfn._xlws.FILTER(_xlfn.UNIQUE($O$4:$O$116),_xlfn.UNIQUE($O$4:$O$116)&lt;&gt;""))</f>
        <v>7.2</v>
      </c>
      <c r="O130" s="109">
        <f>COUNTIFS($O$4:$O$116,"=" &amp; N130,$H$4:$H$116,"blu")</f>
        <v>35</v>
      </c>
    </row>
    <row r="131" spans="3:15" ht="18.75" x14ac:dyDescent="0.25">
      <c r="C131" s="32" t="s">
        <v>406</v>
      </c>
      <c r="D131" s="32"/>
      <c r="F131" s="3" t="s">
        <v>414</v>
      </c>
      <c r="G131" s="65"/>
      <c r="L131" s="110"/>
      <c r="M131" s="13"/>
      <c r="N131" s="111" t="str">
        <v>|6.4|</v>
      </c>
      <c r="O131" s="112">
        <f t="shared" ref="O131:O132" si="16">COUNTIFS($O$4:$O$116,"=" &amp; N131,$H$4:$H$116,"blu")</f>
        <v>6</v>
      </c>
    </row>
    <row r="132" spans="3:15" ht="18.75" x14ac:dyDescent="0.25">
      <c r="C132" s="32" t="s">
        <v>406</v>
      </c>
      <c r="D132" s="32"/>
      <c r="F132" s="3" t="s">
        <v>415</v>
      </c>
      <c r="L132" s="110"/>
      <c r="M132" s="13"/>
      <c r="N132" s="111" t="str">
        <v>|6.8|</v>
      </c>
      <c r="O132" s="112">
        <f t="shared" si="16"/>
        <v>15</v>
      </c>
    </row>
    <row r="133" spans="3:15" ht="18.75" x14ac:dyDescent="0.25">
      <c r="C133" s="32" t="s">
        <v>406</v>
      </c>
      <c r="D133" s="32"/>
      <c r="F133" s="3" t="s">
        <v>416</v>
      </c>
      <c r="G133" s="65"/>
      <c r="L133" s="110"/>
      <c r="M133" s="13"/>
      <c r="N133" s="113" t="str">
        <v>splice</v>
      </c>
      <c r="O133" s="114"/>
    </row>
    <row r="134" spans="3:15" ht="18.75" x14ac:dyDescent="0.25">
      <c r="C134" s="32" t="s">
        <v>406</v>
      </c>
      <c r="D134" s="32"/>
      <c r="F134" s="3" t="s">
        <v>417</v>
      </c>
      <c r="G134" s="65"/>
      <c r="L134" s="110"/>
      <c r="M134" s="13"/>
      <c r="N134" s="115" t="s">
        <v>1358</v>
      </c>
      <c r="O134" s="127" t="s">
        <v>1398</v>
      </c>
    </row>
    <row r="135" spans="3:15" ht="18.75" x14ac:dyDescent="0.25">
      <c r="C135" s="32" t="s">
        <v>406</v>
      </c>
      <c r="F135" s="3" t="s">
        <v>429</v>
      </c>
      <c r="G135" s="65"/>
      <c r="N135" s="124" cm="1">
        <f t="array" ref="N135:N138">_xlfn._xlws.SORT(_xlfn._xlws.FILTER(_xlfn.UNIQUE($O$4:$O$116),_xlfn.UNIQUE($O$4:$O$116)&lt;&gt;""))</f>
        <v>7.2</v>
      </c>
      <c r="O135" s="125">
        <f>COUNTIFS($O$4:$O$116,"=" &amp; N135,$H$4:$H$116,"red")</f>
        <v>3</v>
      </c>
    </row>
    <row r="136" spans="3:15" ht="18.75" x14ac:dyDescent="0.3">
      <c r="C136" s="32" t="s">
        <v>406</v>
      </c>
      <c r="D136" s="32"/>
      <c r="F136" s="3" t="s">
        <v>430</v>
      </c>
      <c r="G136" s="65"/>
      <c r="L136" s="106"/>
      <c r="M136" s="13"/>
      <c r="N136" s="118" t="str">
        <v>|6.4|</v>
      </c>
      <c r="O136" s="119">
        <f t="shared" ref="O136:O137" si="17">COUNTIFS($O$4:$O$116,"=" &amp; N136,$H$4:$H$116,"red")</f>
        <v>0</v>
      </c>
    </row>
    <row r="137" spans="3:15" ht="18.75" x14ac:dyDescent="0.3">
      <c r="C137" s="32" t="s">
        <v>406</v>
      </c>
      <c r="D137" s="32"/>
      <c r="F137" s="3" t="s">
        <v>431</v>
      </c>
      <c r="G137" s="65"/>
      <c r="L137" s="106"/>
      <c r="M137" s="13"/>
      <c r="N137" s="120" t="str">
        <v>|6.8|</v>
      </c>
      <c r="O137" s="121">
        <f t="shared" si="17"/>
        <v>10</v>
      </c>
    </row>
    <row r="138" spans="3:15" ht="18.75" x14ac:dyDescent="0.3">
      <c r="C138" s="32" t="s">
        <v>406</v>
      </c>
      <c r="D138" s="32"/>
      <c r="F138" s="2" t="s">
        <v>142</v>
      </c>
      <c r="G138" s="65"/>
      <c r="L138" s="106"/>
      <c r="M138" s="13"/>
      <c r="N138" s="113" t="str">
        <v>splice</v>
      </c>
      <c r="O138" s="114"/>
    </row>
    <row r="139" spans="3:15" x14ac:dyDescent="0.25">
      <c r="C139" s="32" t="s">
        <v>406</v>
      </c>
      <c r="F139" s="3" t="s">
        <v>209</v>
      </c>
      <c r="G139" s="65"/>
    </row>
    <row r="140" spans="3:15" x14ac:dyDescent="0.25">
      <c r="C140" s="32"/>
      <c r="D140" s="32"/>
      <c r="G140" s="65"/>
    </row>
  </sheetData>
  <sortState xmlns:xlrd2="http://schemas.microsoft.com/office/spreadsheetml/2017/richdata2" ref="C13:H24">
    <sortCondition ref="E13:E24"/>
  </sortState>
  <mergeCells count="6">
    <mergeCell ref="C2:F2"/>
    <mergeCell ref="AB4:AC5"/>
    <mergeCell ref="H1:H3"/>
    <mergeCell ref="M1:M3"/>
    <mergeCell ref="T1:T3"/>
    <mergeCell ref="I2:K2"/>
  </mergeCells>
  <pageMargins left="0.25" right="0.25" top="0.75" bottom="0.75" header="0.3" footer="0.3"/>
  <pageSetup paperSize="8" scale="49" fitToWidth="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7BB0-D124-4EF3-8E75-FE0E6B75EB28}">
  <sheetPr>
    <pageSetUpPr fitToPage="1"/>
  </sheetPr>
  <dimension ref="A1:N120"/>
  <sheetViews>
    <sheetView topLeftCell="B94" zoomScale="70" zoomScaleNormal="70" workbookViewId="0">
      <selection activeCell="N103" sqref="N103"/>
    </sheetView>
  </sheetViews>
  <sheetFormatPr defaultRowHeight="45.95" customHeight="1" x14ac:dyDescent="0.25"/>
  <cols>
    <col min="1" max="1" width="37.140625" hidden="1" customWidth="1"/>
    <col min="2" max="2" width="26.140625" style="159" customWidth="1"/>
    <col min="3" max="3" width="33.140625" style="163" customWidth="1"/>
    <col min="4" max="4" width="9.140625" hidden="1" customWidth="1"/>
    <col min="5" max="5" width="12.85546875" hidden="1" customWidth="1"/>
    <col min="6" max="6" width="31.42578125" style="163" customWidth="1"/>
    <col min="7" max="7" width="18" style="159" customWidth="1"/>
    <col min="8" max="8" width="9.140625" style="163" customWidth="1"/>
    <col min="9" max="9" width="9.140625" style="163"/>
    <col min="10" max="10" width="5.28515625" customWidth="1"/>
    <col min="11" max="12" width="1.5703125" style="14" customWidth="1"/>
    <col min="13" max="13" width="1.7109375" style="14" customWidth="1"/>
  </cols>
  <sheetData>
    <row r="1" spans="1:14" ht="24.75" customHeight="1" x14ac:dyDescent="0.25">
      <c r="A1">
        <f>'Hybrid - Mag - True - Stereo'!C1</f>
        <v>0</v>
      </c>
      <c r="B1" s="340" t="s">
        <v>812</v>
      </c>
      <c r="C1" s="341"/>
      <c r="D1">
        <f>'Hybrid - Mag - True - Stereo'!F1</f>
        <v>0</v>
      </c>
      <c r="E1">
        <f>'Hybrid - Mag - True - Stereo'!L1</f>
        <v>0</v>
      </c>
    </row>
    <row r="2" spans="1:14" ht="27" customHeight="1" x14ac:dyDescent="0.25">
      <c r="A2" t="str">
        <f>'Hybrid - Mag - True - Stereo'!C2</f>
        <v>Stereo Staves - Mag - True</v>
      </c>
      <c r="B2" s="21"/>
      <c r="C2" s="21"/>
      <c r="D2" s="59">
        <f>'Hybrid - Mag - True - Stereo'!F2</f>
        <v>0</v>
      </c>
      <c r="E2" s="59">
        <f>'Hybrid - Mag - True - Stereo'!L2</f>
        <v>0</v>
      </c>
      <c r="F2" s="21"/>
      <c r="G2" s="21"/>
      <c r="H2" s="21" t="str">
        <f>'Hybrid - Mag - True - Stereo'!N2</f>
        <v>A-bot</v>
      </c>
      <c r="I2" s="21" t="str">
        <f>'Hybrid - Mag - True - Stereo'!O2</f>
        <v>C-top</v>
      </c>
      <c r="J2" s="59"/>
      <c r="K2" s="339" t="s">
        <v>1389</v>
      </c>
      <c r="L2" s="339"/>
      <c r="M2" s="339"/>
      <c r="N2" s="59"/>
    </row>
    <row r="3" spans="1:14" ht="45.95" customHeight="1" x14ac:dyDescent="0.25">
      <c r="A3" t="str">
        <f>'Hybrid - Mag - True - Stereo'!C3</f>
        <v>LVR Name</v>
      </c>
      <c r="B3" s="21" t="s">
        <v>1433</v>
      </c>
      <c r="C3" s="21" t="s">
        <v>1429</v>
      </c>
      <c r="D3" s="59" t="str">
        <f>'Hybrid - Mag - True - Stereo'!F3</f>
        <v>LVR ID - Connector - Pin</v>
      </c>
      <c r="E3" s="59" t="str">
        <f>'Hybrid - Mag - True - Stereo'!L3</f>
        <v>SBC section</v>
      </c>
      <c r="F3" s="21" t="s">
        <v>1432</v>
      </c>
      <c r="G3" s="21"/>
      <c r="H3" s="21" t="str">
        <f>'Hybrid - Mag - True - Stereo'!N3</f>
        <v>A L (m)</v>
      </c>
      <c r="I3" s="21" t="str">
        <f>'Hybrid - Mag - True - Stereo'!O3</f>
        <v>C L (m)</v>
      </c>
      <c r="J3" s="59"/>
      <c r="K3" s="21"/>
      <c r="L3" s="21"/>
      <c r="M3" s="21"/>
      <c r="N3" s="59"/>
    </row>
    <row r="4" spans="1:14" ht="45.95" customHeight="1" x14ac:dyDescent="0.25">
      <c r="A4" t="str">
        <f>'Hybrid - Mag - True - Stereo'!C4</f>
        <v>PT_b_alpha_S2M_P1W_LV_SRC/RET</v>
      </c>
      <c r="B4" s="14" t="str">
        <f t="shared" ref="B4:B64" si="0">IF(ISNUMBER(SEARCH("_LV",A4)),LEFT(A4,FIND("_LV",A4)-1),"")</f>
        <v>PT_b_alpha_S2M_P1W</v>
      </c>
      <c r="C4" s="163" t="str">
        <f>'Hybrid - Mag - True - Stereo'!E4</f>
        <v>P1 - 1/9</v>
      </c>
      <c r="D4" t="str">
        <f>'Hybrid - Mag - True - Stereo'!F4</f>
        <v>23 - J13 - 8/7</v>
      </c>
      <c r="E4" t="str">
        <f>'Hybrid - Mag - True - Stereo'!L4</f>
        <v>1b</v>
      </c>
      <c r="F4" s="163" t="str">
        <f>CONCATENATE(D4,"   ",E4)</f>
        <v>23 - J13 - 8/7   1b</v>
      </c>
      <c r="H4" s="163">
        <f>'Hybrid - Mag - True - Stereo'!N4</f>
        <v>8</v>
      </c>
      <c r="I4" s="163">
        <f>'Hybrid - Mag - True - Stereo'!O4</f>
        <v>7.2</v>
      </c>
      <c r="K4" s="92"/>
    </row>
    <row r="5" spans="1:14" ht="45.95" customHeight="1" x14ac:dyDescent="0.25">
      <c r="A5" t="str">
        <f>'Hybrid - Mag - True - Stereo'!C5</f>
        <v>PT_b_alpha_S2M_P2E_LV_SRC/RET</v>
      </c>
      <c r="B5" s="14" t="str">
        <f t="shared" si="0"/>
        <v>PT_b_alpha_S2M_P2E</v>
      </c>
      <c r="C5" s="163" t="str">
        <f>'Hybrid - Mag - True - Stereo'!E5</f>
        <v>P1 - 2/10</v>
      </c>
      <c r="D5" t="str">
        <f>'Hybrid - Mag - True - Stereo'!F5</f>
        <v>18 - J12 - 6/5</v>
      </c>
      <c r="E5" t="str">
        <f>'Hybrid - Mag - True - Stereo'!L5</f>
        <v>1b</v>
      </c>
      <c r="F5" s="163" t="str">
        <f t="shared" ref="F5:F68" si="1">CONCATENATE(D5,"   ",E5)</f>
        <v>18 - J12 - 6/5   1b</v>
      </c>
      <c r="H5" s="163">
        <f>'Hybrid - Mag - True - Stereo'!N5</f>
        <v>8</v>
      </c>
      <c r="I5" s="163">
        <f>'Hybrid - Mag - True - Stereo'!O5</f>
        <v>7.2</v>
      </c>
      <c r="K5" s="94"/>
      <c r="L5" s="2"/>
      <c r="M5" s="2"/>
    </row>
    <row r="6" spans="1:14" ht="23.25" customHeight="1" x14ac:dyDescent="0.25">
      <c r="B6" s="14"/>
      <c r="K6" s="2"/>
      <c r="L6" s="2"/>
      <c r="M6" s="2"/>
    </row>
    <row r="7" spans="1:14" ht="45.95" customHeight="1" x14ac:dyDescent="0.25">
      <c r="A7" t="str">
        <f>'Hybrid - Mag - True - Stereo'!C7</f>
        <v>PT_b_alpha_S2S_P1W_LV_SRC/RET</v>
      </c>
      <c r="B7" s="14" t="str">
        <f t="shared" si="0"/>
        <v>PT_b_alpha_S2S_P1W</v>
      </c>
      <c r="C7" s="163" t="str">
        <f>'Hybrid - Mag - True - Stereo'!E7</f>
        <v>P1 - 4/12</v>
      </c>
      <c r="D7" t="str">
        <f>'Hybrid - Mag - True - Stereo'!F7</f>
        <v>18 - J12 - 8/7</v>
      </c>
      <c r="E7" t="str">
        <f>'Hybrid - Mag - True - Stereo'!L7</f>
        <v>1b</v>
      </c>
      <c r="F7" s="163" t="str">
        <f t="shared" si="1"/>
        <v>18 - J12 - 8/7   1b</v>
      </c>
      <c r="H7" s="163">
        <f>'Hybrid - Mag - True - Stereo'!N7</f>
        <v>8</v>
      </c>
      <c r="I7" s="163">
        <f>'Hybrid - Mag - True - Stereo'!O7</f>
        <v>7.2</v>
      </c>
      <c r="K7" s="95"/>
      <c r="L7" s="2"/>
      <c r="M7" s="2"/>
    </row>
    <row r="8" spans="1:14" ht="45.95" customHeight="1" x14ac:dyDescent="0.25">
      <c r="A8" t="str">
        <f>'Hybrid - Mag - True - Stereo'!C8</f>
        <v>PT_b_alpha_S2S_P2E_LV_SRC/RET</v>
      </c>
      <c r="B8" s="14" t="str">
        <f t="shared" si="0"/>
        <v>PT_b_alpha_S2S_P2E</v>
      </c>
      <c r="C8" s="163" t="str">
        <f>'Hybrid - Mag - True - Stereo'!E8</f>
        <v>P1 - 5/13</v>
      </c>
      <c r="D8" t="str">
        <f>'Hybrid - Mag - True - Stereo'!F8</f>
        <v>15 - J13 - 4/3</v>
      </c>
      <c r="E8" t="str">
        <f>'Hybrid - Mag - True - Stereo'!L8</f>
        <v>2a</v>
      </c>
      <c r="F8" s="163" t="str">
        <f t="shared" si="1"/>
        <v>15 - J13 - 4/3   2a</v>
      </c>
      <c r="H8" s="163">
        <f>'Hybrid - Mag - True - Stereo'!N8</f>
        <v>7.6000000000000005</v>
      </c>
      <c r="I8" s="163" t="str">
        <f>'Hybrid - Mag - True - Stereo'!O8</f>
        <v>|6.8|</v>
      </c>
      <c r="K8" s="93"/>
      <c r="L8" s="2"/>
    </row>
    <row r="9" spans="1:14" ht="45.95" customHeight="1" x14ac:dyDescent="0.25">
      <c r="A9" t="str">
        <f>'Hybrid - Mag - True - Stereo'!C9</f>
        <v>PT_b_alpha_S2S_P3_LV_SRC/RET</v>
      </c>
      <c r="B9" s="14" t="str">
        <f t="shared" si="0"/>
        <v>PT_b_alpha_S2S_P3</v>
      </c>
      <c r="C9" s="163" t="str">
        <f>'Hybrid - Mag - True - Stereo'!E9</f>
        <v>P1 - 6/14</v>
      </c>
      <c r="D9" t="str">
        <f>'Hybrid - Mag - True - Stereo'!F9</f>
        <v>13 - J12 - 2/1</v>
      </c>
      <c r="E9" t="str">
        <f>'Hybrid - Mag - True - Stereo'!L9</f>
        <v>2b</v>
      </c>
      <c r="F9" s="163" t="str">
        <f t="shared" si="1"/>
        <v>13 - J12 - 2/1   2b</v>
      </c>
      <c r="H9" s="163">
        <f>'Hybrid - Mag - True - Stereo'!N9</f>
        <v>7.2</v>
      </c>
      <c r="I9" s="163" t="str">
        <f>'Hybrid - Mag - True - Stereo'!O9</f>
        <v>|6.4|</v>
      </c>
      <c r="K9" s="93"/>
      <c r="L9" s="2"/>
      <c r="M9" s="69"/>
    </row>
    <row r="10" spans="1:14" ht="45.95" customHeight="1" x14ac:dyDescent="0.25">
      <c r="A10" t="str">
        <f>'Hybrid - Mag - True - Stereo'!C10</f>
        <v>PT_b_alpha_S1M_P1E_LV_SRC/RET</v>
      </c>
      <c r="B10" s="14" t="str">
        <f t="shared" si="0"/>
        <v>PT_b_alpha_S1M_P1E</v>
      </c>
      <c r="C10" s="163" t="str">
        <f>'Hybrid - Mag - True - Stereo'!E10</f>
        <v>P1 - 7/15</v>
      </c>
      <c r="D10" t="str">
        <f>'Hybrid - Mag - True - Stereo'!F10</f>
        <v>23 - J12 - 2/1</v>
      </c>
      <c r="E10" t="str">
        <f>'Hybrid - Mag - True - Stereo'!L10</f>
        <v>1b</v>
      </c>
      <c r="F10" s="163" t="str">
        <f t="shared" si="1"/>
        <v>23 - J12 - 2/1   1b</v>
      </c>
      <c r="H10" s="163">
        <f>'Hybrid - Mag - True - Stereo'!N10</f>
        <v>8</v>
      </c>
      <c r="I10" s="163">
        <f>'Hybrid - Mag - True - Stereo'!O10</f>
        <v>7.2</v>
      </c>
      <c r="K10" s="94"/>
      <c r="L10" s="2"/>
      <c r="M10" s="2"/>
    </row>
    <row r="11" spans="1:14" ht="45.95" customHeight="1" x14ac:dyDescent="0.25">
      <c r="A11" t="str">
        <f>'Hybrid - Mag - True - Stereo'!C11</f>
        <v>PT_b_alpha_S1M_P1E_LV_SRC/RET</v>
      </c>
      <c r="B11" s="14" t="str">
        <f t="shared" si="0"/>
        <v>PT_b_alpha_S1M_P1E</v>
      </c>
      <c r="C11" s="163" t="str">
        <f>'Hybrid - Mag - True - Stereo'!E11</f>
        <v>P1 - 7/15</v>
      </c>
      <c r="D11" t="str">
        <f>'Hybrid - Mag - True - Stereo'!F11</f>
        <v>23 - J12 - 6/5</v>
      </c>
      <c r="E11" t="str">
        <f>'Hybrid - Mag - True - Stereo'!L11</f>
        <v>1b</v>
      </c>
      <c r="F11" s="163" t="str">
        <f t="shared" si="1"/>
        <v>23 - J12 - 6/5   1b</v>
      </c>
      <c r="H11" s="163" t="str">
        <f>'Hybrid - Mag - True - Stereo'!N11</f>
        <v>splice</v>
      </c>
      <c r="I11" s="163" t="str">
        <f>'Hybrid - Mag - True - Stereo'!O11</f>
        <v>splice</v>
      </c>
      <c r="K11" s="93"/>
      <c r="L11" s="2"/>
      <c r="M11" s="2"/>
    </row>
    <row r="12" spans="1:14" ht="18" customHeight="1" x14ac:dyDescent="0.25">
      <c r="B12" s="14"/>
      <c r="K12" s="2"/>
      <c r="L12" s="2"/>
      <c r="M12" s="2"/>
    </row>
    <row r="13" spans="1:14" ht="17.25" customHeight="1" x14ac:dyDescent="0.25">
      <c r="B13" s="14"/>
      <c r="K13" s="2"/>
      <c r="L13" s="2"/>
      <c r="M13" s="2"/>
    </row>
    <row r="14" spans="1:14" ht="45.95" customHeight="1" x14ac:dyDescent="0.25">
      <c r="A14" t="str">
        <f>'Hybrid - Mag - True - Stereo'!C14</f>
        <v>PT_b_alpha_S1M_P1W_LV_SRC/RET</v>
      </c>
      <c r="B14" s="14" t="str">
        <f t="shared" si="0"/>
        <v>PT_b_alpha_S1M_P1W</v>
      </c>
      <c r="C14" s="163" t="str">
        <f>'Hybrid - Mag - True - Stereo'!E14</f>
        <v>P2 - 1/9</v>
      </c>
      <c r="D14" t="str">
        <f>'Hybrid - Mag - True - Stereo'!F14</f>
        <v>23 - J12 - 4/3</v>
      </c>
      <c r="E14" t="str">
        <f>'Hybrid - Mag - True - Stereo'!L14</f>
        <v>1b</v>
      </c>
      <c r="F14" s="164" t="str">
        <f t="shared" si="1"/>
        <v>23 - J12 - 4/3   1b</v>
      </c>
      <c r="H14" s="163">
        <f>'Hybrid - Mag - True - Stereo'!N14</f>
        <v>8</v>
      </c>
      <c r="I14" s="163">
        <f>'Hybrid - Mag - True - Stereo'!O14</f>
        <v>7.2</v>
      </c>
      <c r="K14" s="93"/>
      <c r="L14" s="2"/>
      <c r="M14" s="2"/>
    </row>
    <row r="15" spans="1:14" ht="45.95" customHeight="1" x14ac:dyDescent="0.25">
      <c r="A15" t="str">
        <f>'Hybrid - Mag - True - Stereo'!C15</f>
        <v>PT_b_alpha_S1M_P1W_LV_SRC/RET</v>
      </c>
      <c r="B15" s="14" t="str">
        <f t="shared" si="0"/>
        <v>PT_b_alpha_S1M_P1W</v>
      </c>
      <c r="C15" s="163" t="str">
        <f>'Hybrid - Mag - True - Stereo'!E15</f>
        <v>P2 - 1/9</v>
      </c>
      <c r="D15" t="str">
        <f>'Hybrid - Mag - True - Stereo'!F15</f>
        <v>23 - J12 - 8/7</v>
      </c>
      <c r="E15" t="str">
        <f>'Hybrid - Mag - True - Stereo'!L15</f>
        <v>1b</v>
      </c>
      <c r="F15" s="164" t="str">
        <f t="shared" si="1"/>
        <v>23 - J12 - 8/7   1b</v>
      </c>
      <c r="H15" s="163" t="str">
        <f>'Hybrid - Mag - True - Stereo'!N15</f>
        <v>splice</v>
      </c>
      <c r="I15" s="163" t="str">
        <f>'Hybrid - Mag - True - Stereo'!O15</f>
        <v>splice</v>
      </c>
      <c r="K15" s="95"/>
      <c r="L15" s="2"/>
      <c r="M15" s="2"/>
    </row>
    <row r="16" spans="1:14" ht="45.95" customHeight="1" x14ac:dyDescent="0.25">
      <c r="A16" t="str">
        <f>'Hybrid - Mag - True - Stereo'!C16</f>
        <v>PT_b_alpha_S1M_P2E_LV_SRC/RET</v>
      </c>
      <c r="B16" s="14" t="str">
        <f t="shared" si="0"/>
        <v>PT_b_alpha_S1M_P2E</v>
      </c>
      <c r="C16" s="163" t="str">
        <f>'Hybrid - Mag - True - Stereo'!E16</f>
        <v>P2 - 2/10</v>
      </c>
      <c r="D16" t="str">
        <f>'Hybrid - Mag - True - Stereo'!F16</f>
        <v>18 - J12 - 4/3</v>
      </c>
      <c r="E16" t="str">
        <f>'Hybrid - Mag - True - Stereo'!L16</f>
        <v>1b</v>
      </c>
      <c r="F16" s="163" t="str">
        <f t="shared" si="1"/>
        <v>18 - J12 - 4/3   1b</v>
      </c>
      <c r="H16" s="163">
        <f>'Hybrid - Mag - True - Stereo'!N16</f>
        <v>8</v>
      </c>
      <c r="I16" s="163">
        <f>'Hybrid - Mag - True - Stereo'!O16</f>
        <v>7.2</v>
      </c>
      <c r="K16" s="93"/>
      <c r="L16" s="2"/>
      <c r="M16" s="2"/>
      <c r="N16" s="181" t="s">
        <v>1436</v>
      </c>
    </row>
    <row r="17" spans="1:14" ht="45.95" customHeight="1" x14ac:dyDescent="0.25">
      <c r="A17" t="str">
        <f>'Hybrid - Mag - True - Stereo'!C17</f>
        <v>PT_b_alpha_S1M_P3_LV_SRC/RET</v>
      </c>
      <c r="B17" s="14" t="str">
        <f t="shared" si="0"/>
        <v>PT_b_alpha_S1M_P3</v>
      </c>
      <c r="C17" s="163" t="str">
        <f>'Hybrid - Mag - True - Stereo'!E17</f>
        <v>P2 - 3/11</v>
      </c>
      <c r="D17" t="str">
        <f>'Hybrid - Mag - True - Stereo'!F17</f>
        <v>15 - J12 - 6/5</v>
      </c>
      <c r="E17" t="str">
        <f>'Hybrid - Mag - True - Stereo'!L17</f>
        <v>2a</v>
      </c>
      <c r="F17" s="163" t="str">
        <f t="shared" si="1"/>
        <v>15 - J12 - 6/5   2a</v>
      </c>
      <c r="H17" s="163">
        <f>'Hybrid - Mag - True - Stereo'!N17</f>
        <v>7.6000000000000005</v>
      </c>
      <c r="I17" s="163" t="str">
        <f>'Hybrid - Mag - True - Stereo'!O17</f>
        <v>|6.8|</v>
      </c>
      <c r="K17" s="94"/>
      <c r="L17" s="2"/>
      <c r="M17" s="2"/>
    </row>
    <row r="18" spans="1:14" ht="45.95" customHeight="1" x14ac:dyDescent="0.25">
      <c r="A18" t="str">
        <f>'Hybrid - Mag - True - Stereo'!C18</f>
        <v>PT_b_alpha_S1S_P1W_LV_SRC/RET</v>
      </c>
      <c r="B18" s="14" t="str">
        <f t="shared" si="0"/>
        <v>PT_b_alpha_S1S_P1W</v>
      </c>
      <c r="C18" s="163" t="str">
        <f>'Hybrid - Mag - True - Stereo'!E18</f>
        <v>P2 - 4/12</v>
      </c>
      <c r="D18" t="str">
        <f>'Hybrid - Mag - True - Stereo'!F18</f>
        <v>21 - J13 - 4/3</v>
      </c>
      <c r="E18" t="str">
        <f>'Hybrid - Mag - True - Stereo'!L18</f>
        <v>1b</v>
      </c>
      <c r="F18" s="165" t="str">
        <f t="shared" si="1"/>
        <v>21 - J13 - 4/3   1b</v>
      </c>
      <c r="H18" s="163">
        <f>'Hybrid - Mag - True - Stereo'!N18</f>
        <v>8</v>
      </c>
      <c r="I18" s="163">
        <f>'Hybrid - Mag - True - Stereo'!O18</f>
        <v>7.2</v>
      </c>
      <c r="K18" s="93"/>
      <c r="L18" s="2"/>
      <c r="M18" s="2"/>
    </row>
    <row r="19" spans="1:14" ht="45.95" customHeight="1" x14ac:dyDescent="0.25">
      <c r="A19" t="str">
        <f>'Hybrid - Mag - True - Stereo'!C19</f>
        <v>PT_b_alpha_S1S_P1W_LV_SRC/RET</v>
      </c>
      <c r="B19" s="14" t="str">
        <f t="shared" si="0"/>
        <v>PT_b_alpha_S1S_P1W</v>
      </c>
      <c r="C19" s="163" t="str">
        <f>'Hybrid - Mag - True - Stereo'!E19</f>
        <v>P2 - 4/12</v>
      </c>
      <c r="D19" t="str">
        <f>'Hybrid - Mag - True - Stereo'!F19</f>
        <v>21 - J13 - 8/7</v>
      </c>
      <c r="E19" t="str">
        <f>'Hybrid - Mag - True - Stereo'!L19</f>
        <v>1b</v>
      </c>
      <c r="F19" s="165" t="str">
        <f t="shared" si="1"/>
        <v>21 - J13 - 8/7   1b</v>
      </c>
      <c r="H19" s="163" t="str">
        <f>'Hybrid - Mag - True - Stereo'!N19</f>
        <v>splice</v>
      </c>
      <c r="I19" s="163" t="str">
        <f>'Hybrid - Mag - True - Stereo'!O19</f>
        <v>splice</v>
      </c>
      <c r="K19" s="93"/>
      <c r="L19" s="2"/>
      <c r="M19" s="2"/>
    </row>
    <row r="20" spans="1:14" ht="45.95" customHeight="1" x14ac:dyDescent="0.25">
      <c r="A20" t="str">
        <f>'Hybrid - Mag - True - Stereo'!C20</f>
        <v>PT_b_alpha_S1S_P2E_LV_SRC/RET</v>
      </c>
      <c r="B20" s="14" t="str">
        <f t="shared" si="0"/>
        <v>PT_b_alpha_S1S_P2E</v>
      </c>
      <c r="C20" s="163" t="str">
        <f>'Hybrid - Mag - True - Stereo'!E20</f>
        <v>P2 - 5/13</v>
      </c>
      <c r="D20" t="str">
        <f>'Hybrid - Mag - True - Stereo'!F20</f>
        <v>15 - J12 - 2/1</v>
      </c>
      <c r="E20" t="str">
        <f>'Hybrid - Mag - True - Stereo'!L20</f>
        <v>2a</v>
      </c>
      <c r="F20" s="163" t="str">
        <f t="shared" si="1"/>
        <v>15 - J12 - 2/1   2a</v>
      </c>
      <c r="H20" s="163">
        <f>'Hybrid - Mag - True - Stereo'!N20</f>
        <v>7.6000000000000005</v>
      </c>
      <c r="I20" s="163" t="str">
        <f>'Hybrid - Mag - True - Stereo'!O20</f>
        <v>|6.8|</v>
      </c>
      <c r="K20" s="93"/>
      <c r="L20" s="2"/>
      <c r="M20" s="2"/>
    </row>
    <row r="21" spans="1:14" ht="45.95" customHeight="1" x14ac:dyDescent="0.25">
      <c r="A21" t="str">
        <f>'Hybrid - Mag - True - Stereo'!C21</f>
        <v>PT_b_alpha_S1S_P3_LV_SRC/RET</v>
      </c>
      <c r="B21" s="14" t="str">
        <f t="shared" si="0"/>
        <v>PT_b_alpha_S1S_P3</v>
      </c>
      <c r="C21" s="163" t="str">
        <f>'Hybrid - Mag - True - Stereo'!E21</f>
        <v>P2 - 6/14</v>
      </c>
      <c r="D21" t="str">
        <f>'Hybrid - Mag - True - Stereo'!F21</f>
        <v>13 - J12 - 4/3</v>
      </c>
      <c r="E21" t="str">
        <f>'Hybrid - Mag - True - Stereo'!L21</f>
        <v>2b</v>
      </c>
      <c r="F21" s="163" t="str">
        <f t="shared" si="1"/>
        <v>13 - J12 - 4/3   2b</v>
      </c>
      <c r="H21" s="163">
        <f>'Hybrid - Mag - True - Stereo'!N21</f>
        <v>7.2</v>
      </c>
      <c r="I21" s="163" t="str">
        <f>'Hybrid - Mag - True - Stereo'!O21</f>
        <v>|6.4|</v>
      </c>
      <c r="K21" s="93"/>
      <c r="L21" s="2"/>
      <c r="M21" s="69"/>
    </row>
    <row r="22" spans="1:14" ht="45.95" customHeight="1" x14ac:dyDescent="0.25">
      <c r="A22" t="str">
        <f>'Hybrid - Mag - True - Stereo'!C22</f>
        <v>PT_b_alpha_S0S_P2W_LV_SRC/RET</v>
      </c>
      <c r="B22" s="14" t="str">
        <f t="shared" si="0"/>
        <v>PT_b_alpha_S0S_P2W</v>
      </c>
      <c r="C22" s="163" t="str">
        <f>'Hybrid - Mag - True - Stereo'!E22</f>
        <v>P2 - 7/15</v>
      </c>
      <c r="D22" t="str">
        <f>'Hybrid - Mag - True - Stereo'!F22</f>
        <v>21 - J12 - 4/3</v>
      </c>
      <c r="E22" t="str">
        <f>'Hybrid - Mag - True - Stereo'!L22</f>
        <v>1b</v>
      </c>
      <c r="F22" s="164" t="str">
        <f t="shared" si="1"/>
        <v>21 - J12 - 4/3   1b</v>
      </c>
      <c r="H22" s="163">
        <f>'Hybrid - Mag - True - Stereo'!N22</f>
        <v>8</v>
      </c>
      <c r="I22" s="163">
        <f>'Hybrid - Mag - True - Stereo'!O22</f>
        <v>7.2</v>
      </c>
      <c r="K22" s="93"/>
      <c r="L22" s="2"/>
    </row>
    <row r="23" spans="1:14" ht="45.95" customHeight="1" x14ac:dyDescent="0.25">
      <c r="A23" t="str">
        <f>'Hybrid - Mag - True - Stereo'!C23</f>
        <v>PT_b_alpha_S0S_P2W_LV_SRC/RET</v>
      </c>
      <c r="B23" s="14" t="str">
        <f t="shared" si="0"/>
        <v>PT_b_alpha_S0S_P2W</v>
      </c>
      <c r="C23" s="163" t="str">
        <f>'Hybrid - Mag - True - Stereo'!E23</f>
        <v>P2 - 7/15</v>
      </c>
      <c r="D23" t="str">
        <f>'Hybrid - Mag - True - Stereo'!F23</f>
        <v>21 - J12 - 8/7</v>
      </c>
      <c r="E23" t="str">
        <f>'Hybrid - Mag - True - Stereo'!L23</f>
        <v>1b</v>
      </c>
      <c r="F23" s="164" t="str">
        <f t="shared" si="1"/>
        <v>21 - J12 - 8/7   1b</v>
      </c>
      <c r="H23" s="163" t="str">
        <f>'Hybrid - Mag - True - Stereo'!N23</f>
        <v>splice</v>
      </c>
      <c r="I23" s="163" t="str">
        <f>'Hybrid - Mag - True - Stereo'!O23</f>
        <v>splice</v>
      </c>
      <c r="K23" s="93"/>
      <c r="L23" s="2"/>
    </row>
    <row r="24" spans="1:14" ht="45.95" customHeight="1" x14ac:dyDescent="0.25">
      <c r="A24" t="str">
        <f>'Hybrid - Mag - True - Stereo'!C24</f>
        <v>PT_b_alpha_S1S_P1E_LV_SRC/RET</v>
      </c>
      <c r="B24" s="14" t="str">
        <f t="shared" si="0"/>
        <v>PT_b_alpha_S1S_P1E</v>
      </c>
      <c r="C24" s="163" t="str">
        <f>'Hybrid - Mag - True - Stereo'!E24</f>
        <v>P2 - 8/16</v>
      </c>
      <c r="D24" t="str">
        <f>'Hybrid - Mag - True - Stereo'!F24</f>
        <v>21 - J13 - 2/1</v>
      </c>
      <c r="E24" t="str">
        <f>'Hybrid - Mag - True - Stereo'!L24</f>
        <v>1b</v>
      </c>
      <c r="F24" s="165" t="str">
        <f t="shared" si="1"/>
        <v>21 - J13 - 2/1   1b</v>
      </c>
      <c r="H24" s="163">
        <f>'Hybrid - Mag - True - Stereo'!N24</f>
        <v>8</v>
      </c>
      <c r="I24" s="163">
        <f>'Hybrid - Mag - True - Stereo'!O24</f>
        <v>7.2</v>
      </c>
      <c r="K24" s="93"/>
      <c r="L24" s="2"/>
      <c r="M24" s="2"/>
    </row>
    <row r="25" spans="1:14" ht="45.95" customHeight="1" x14ac:dyDescent="0.25">
      <c r="A25" t="str">
        <f>'Hybrid - Mag - True - Stereo'!C25</f>
        <v>PT_b_alpha_S1S_P1E_LV_SRC/RET</v>
      </c>
      <c r="B25" s="14" t="str">
        <f t="shared" si="0"/>
        <v>PT_b_alpha_S1S_P1E</v>
      </c>
      <c r="C25" s="163" t="str">
        <f>'Hybrid - Mag - True - Stereo'!E25</f>
        <v>P2 - 8/16</v>
      </c>
      <c r="D25" t="str">
        <f>'Hybrid - Mag - True - Stereo'!F25</f>
        <v>21 - J13 - 6/5</v>
      </c>
      <c r="E25" t="str">
        <f>'Hybrid - Mag - True - Stereo'!L25</f>
        <v>1b</v>
      </c>
      <c r="F25" s="165" t="str">
        <f t="shared" si="1"/>
        <v>21 - J13 - 6/5   1b</v>
      </c>
      <c r="H25" s="163" t="str">
        <f>'Hybrid - Mag - True - Stereo'!N25</f>
        <v>splice</v>
      </c>
      <c r="I25" s="163" t="str">
        <f>'Hybrid - Mag - True - Stereo'!O25</f>
        <v>splice</v>
      </c>
      <c r="K25" s="93"/>
      <c r="L25" s="2"/>
      <c r="M25" s="2"/>
    </row>
    <row r="26" spans="1:14" ht="57" customHeight="1" x14ac:dyDescent="0.25">
      <c r="B26" s="14"/>
      <c r="K26" s="2"/>
      <c r="L26" s="2"/>
      <c r="M26" s="2"/>
    </row>
    <row r="27" spans="1:14" ht="45.95" customHeight="1" x14ac:dyDescent="0.25">
      <c r="A27" t="str">
        <f>'Hybrid - Mag - True - Stereo'!C27</f>
        <v>PT_b_alpha_S0M_P1W_LV_SRC/RET</v>
      </c>
      <c r="B27" s="14" t="str">
        <f t="shared" si="0"/>
        <v>PT_b_alpha_S0M_P1W</v>
      </c>
      <c r="C27" s="163" t="str">
        <f>'Hybrid - Mag - True - Stereo'!E27</f>
        <v>P3 - 1/9</v>
      </c>
      <c r="D27" t="str">
        <f>'Hybrid - Mag - True - Stereo'!F27</f>
        <v>22 - J13 - 4/3</v>
      </c>
      <c r="E27" t="str">
        <f>'Hybrid - Mag - True - Stereo'!L27</f>
        <v>1b</v>
      </c>
      <c r="F27" s="166" t="str">
        <f t="shared" si="1"/>
        <v>22 - J13 - 4/3   1b</v>
      </c>
      <c r="H27" s="163">
        <f>'Hybrid - Mag - True - Stereo'!N27</f>
        <v>8</v>
      </c>
      <c r="I27" s="163">
        <f>'Hybrid - Mag - True - Stereo'!O27</f>
        <v>7.2</v>
      </c>
      <c r="K27" s="93"/>
      <c r="L27" s="2"/>
      <c r="M27" s="2"/>
    </row>
    <row r="28" spans="1:14" ht="45.95" customHeight="1" x14ac:dyDescent="0.25">
      <c r="A28" t="str">
        <f>'Hybrid - Mag - True - Stereo'!C28</f>
        <v>PT_b_alpha_S0M_P1W_LV_SRC/RET</v>
      </c>
      <c r="B28" s="14" t="str">
        <f t="shared" si="0"/>
        <v>PT_b_alpha_S0M_P1W</v>
      </c>
      <c r="C28" s="163" t="str">
        <f>'Hybrid - Mag - True - Stereo'!E28</f>
        <v>P3 - 1/9</v>
      </c>
      <c r="D28" t="str">
        <f>'Hybrid - Mag - True - Stereo'!F28</f>
        <v>22 - J13 - 8/7</v>
      </c>
      <c r="E28" t="str">
        <f>'Hybrid - Mag - True - Stereo'!L28</f>
        <v>1b</v>
      </c>
      <c r="F28" s="166" t="str">
        <f t="shared" si="1"/>
        <v>22 - J13 - 8/7   1b</v>
      </c>
      <c r="H28" s="163" t="str">
        <f>'Hybrid - Mag - True - Stereo'!N28</f>
        <v>splice</v>
      </c>
      <c r="I28" s="163" t="str">
        <f>'Hybrid - Mag - True - Stereo'!O28</f>
        <v>splice</v>
      </c>
      <c r="K28" s="95"/>
      <c r="L28" s="2"/>
      <c r="M28" s="2"/>
    </row>
    <row r="29" spans="1:14" ht="45.95" customHeight="1" x14ac:dyDescent="0.25">
      <c r="A29" t="str">
        <f>'Hybrid - Mag - True - Stereo'!C29</f>
        <v>PT_b_alpha_S0M_P2E_LV_SRC/RET</v>
      </c>
      <c r="B29" s="14" t="str">
        <f t="shared" si="0"/>
        <v>PT_b_alpha_S0M_P2E</v>
      </c>
      <c r="C29" s="163" t="str">
        <f>'Hybrid - Mag - True - Stereo'!E29</f>
        <v>P3 - 2/10</v>
      </c>
      <c r="D29" t="str">
        <f>'Hybrid - Mag - True - Stereo'!F29</f>
        <v>18 - J12 - 2/1</v>
      </c>
      <c r="E29" t="str">
        <f>'Hybrid - Mag - True - Stereo'!L29</f>
        <v>1b</v>
      </c>
      <c r="F29" s="163" t="str">
        <f t="shared" si="1"/>
        <v>18 - J12 - 2/1   1b</v>
      </c>
      <c r="H29" s="163">
        <f>'Hybrid - Mag - True - Stereo'!N29</f>
        <v>8</v>
      </c>
      <c r="I29" s="163">
        <f>'Hybrid - Mag - True - Stereo'!O29</f>
        <v>7.2</v>
      </c>
      <c r="K29" s="93"/>
      <c r="L29" s="2"/>
      <c r="M29" s="2"/>
      <c r="N29" s="181" t="s">
        <v>1436</v>
      </c>
    </row>
    <row r="30" spans="1:14" ht="45.95" customHeight="1" x14ac:dyDescent="0.25">
      <c r="A30" t="str">
        <f>'Hybrid - Mag - True - Stereo'!C30</f>
        <v>PT_b_alpha_S0M_P3_LV_SRC/RET</v>
      </c>
      <c r="B30" s="14" t="str">
        <f t="shared" si="0"/>
        <v>PT_b_alpha_S0M_P3</v>
      </c>
      <c r="C30" s="163" t="str">
        <f>'Hybrid - Mag - True - Stereo'!E30</f>
        <v>P3 - 3/11</v>
      </c>
      <c r="D30" t="str">
        <f>'Hybrid - Mag - True - Stereo'!F30</f>
        <v>15 - J12 - 8/7</v>
      </c>
      <c r="E30" t="str">
        <f>'Hybrid - Mag - True - Stereo'!L30</f>
        <v>2a</v>
      </c>
      <c r="F30" s="163" t="str">
        <f t="shared" si="1"/>
        <v>15 - J12 - 8/7   2a</v>
      </c>
      <c r="H30" s="163">
        <f>'Hybrid - Mag - True - Stereo'!N30</f>
        <v>7.6000000000000005</v>
      </c>
      <c r="I30" s="163" t="str">
        <f>'Hybrid - Mag - True - Stereo'!O30</f>
        <v>|6.8|</v>
      </c>
      <c r="K30" s="94"/>
      <c r="L30" s="2"/>
      <c r="M30" s="2"/>
    </row>
    <row r="31" spans="1:14" ht="45.95" customHeight="1" x14ac:dyDescent="0.25">
      <c r="A31" t="str">
        <f>'Hybrid - Mag - True - Stereo'!C31</f>
        <v>PT_b_alpha_S0S_P1W_LV_SRC/RET</v>
      </c>
      <c r="B31" s="14" t="str">
        <f t="shared" si="0"/>
        <v>PT_b_alpha_S0S_P1W</v>
      </c>
      <c r="C31" s="163" t="str">
        <f>'Hybrid - Mag - True - Stereo'!E31</f>
        <v>P3 - 4/12</v>
      </c>
      <c r="D31" t="str">
        <f>'Hybrid - Mag - True - Stereo'!F31</f>
        <v>22 - J12 - 4/3</v>
      </c>
      <c r="E31" t="str">
        <f>'Hybrid - Mag - True - Stereo'!L31</f>
        <v>1b</v>
      </c>
      <c r="F31" s="165" t="str">
        <f t="shared" si="1"/>
        <v>22 - J12 - 4/3   1b</v>
      </c>
      <c r="H31" s="163">
        <f>'Hybrid - Mag - True - Stereo'!N31</f>
        <v>8</v>
      </c>
      <c r="I31" s="163">
        <f>'Hybrid - Mag - True - Stereo'!O31</f>
        <v>7.2</v>
      </c>
      <c r="K31" s="93"/>
      <c r="L31" s="2"/>
      <c r="M31" s="2"/>
    </row>
    <row r="32" spans="1:14" ht="45.95" customHeight="1" x14ac:dyDescent="0.25">
      <c r="A32" t="str">
        <f>'Hybrid - Mag - True - Stereo'!C32</f>
        <v>PT_b_alpha_S0S_P1W_LV_SRC/RET</v>
      </c>
      <c r="B32" s="14" t="str">
        <f t="shared" si="0"/>
        <v>PT_b_alpha_S0S_P1W</v>
      </c>
      <c r="C32" s="163" t="str">
        <f>'Hybrid - Mag - True - Stereo'!E32</f>
        <v>P3 - 4/12</v>
      </c>
      <c r="D32" t="str">
        <f>'Hybrid - Mag - True - Stereo'!F32</f>
        <v>22 - J12 - 8/7</v>
      </c>
      <c r="E32" t="str">
        <f>'Hybrid - Mag - True - Stereo'!L32</f>
        <v>1b</v>
      </c>
      <c r="F32" s="165" t="str">
        <f t="shared" si="1"/>
        <v>22 - J12 - 8/7   1b</v>
      </c>
      <c r="H32" s="163" t="str">
        <f>'Hybrid - Mag - True - Stereo'!N32</f>
        <v>splice</v>
      </c>
      <c r="I32" s="163" t="str">
        <f>'Hybrid - Mag - True - Stereo'!O32</f>
        <v>splice</v>
      </c>
      <c r="K32" s="93"/>
      <c r="L32" s="2"/>
      <c r="M32" s="2"/>
    </row>
    <row r="33" spans="1:13" ht="45.95" customHeight="1" x14ac:dyDescent="0.25">
      <c r="A33" t="str">
        <f>'Hybrid - Mag - True - Stereo'!C33</f>
        <v>PT_b_alpha_S0S_P2E_LV_SRC/RET</v>
      </c>
      <c r="B33" s="14" t="str">
        <f t="shared" si="0"/>
        <v>PT_b_alpha_S0S_P2E</v>
      </c>
      <c r="C33" s="163" t="str">
        <f>'Hybrid - Mag - True - Stereo'!E33</f>
        <v>P3 - 5/13</v>
      </c>
      <c r="D33" t="str">
        <f>'Hybrid - Mag - True - Stereo'!F33</f>
        <v>21 - J12 - 2/1</v>
      </c>
      <c r="E33" t="str">
        <f>'Hybrid - Mag - True - Stereo'!L33</f>
        <v>1b</v>
      </c>
      <c r="F33" s="166" t="str">
        <f t="shared" si="1"/>
        <v>21 - J12 - 2/1   1b</v>
      </c>
      <c r="H33" s="163">
        <f>'Hybrid - Mag - True - Stereo'!N33</f>
        <v>8</v>
      </c>
      <c r="I33" s="163">
        <f>'Hybrid - Mag - True - Stereo'!O33</f>
        <v>7.2</v>
      </c>
      <c r="K33" s="93"/>
      <c r="L33" s="2"/>
      <c r="M33" s="2"/>
    </row>
    <row r="34" spans="1:13" ht="45.95" customHeight="1" x14ac:dyDescent="0.25">
      <c r="A34" t="str">
        <f>'Hybrid - Mag - True - Stereo'!C34</f>
        <v>PT_b_alpha_S0S_P2E_LV_SRC/RET</v>
      </c>
      <c r="B34" s="14" t="str">
        <f t="shared" si="0"/>
        <v>PT_b_alpha_S0S_P2E</v>
      </c>
      <c r="C34" s="163" t="str">
        <f>'Hybrid - Mag - True - Stereo'!E34</f>
        <v>P3 - 5/13</v>
      </c>
      <c r="D34" t="str">
        <f>'Hybrid - Mag - True - Stereo'!F34</f>
        <v>21 - J12 - 6/5</v>
      </c>
      <c r="E34" t="str">
        <f>'Hybrid - Mag - True - Stereo'!L34</f>
        <v>1b</v>
      </c>
      <c r="F34" s="166" t="str">
        <f t="shared" si="1"/>
        <v>21 - J12 - 6/5   1b</v>
      </c>
      <c r="H34" s="163" t="str">
        <f>'Hybrid - Mag - True - Stereo'!N34</f>
        <v>splice</v>
      </c>
      <c r="I34" s="163" t="str">
        <f>'Hybrid - Mag - True - Stereo'!O34</f>
        <v>splice</v>
      </c>
      <c r="K34" s="93"/>
      <c r="L34" s="2"/>
      <c r="M34" s="2"/>
    </row>
    <row r="35" spans="1:13" ht="45.95" customHeight="1" x14ac:dyDescent="0.25">
      <c r="A35" t="str">
        <f>'Hybrid - Mag - True - Stereo'!C35</f>
        <v>PT_b_alpha_S0S_P3_LV_SRC/RET</v>
      </c>
      <c r="B35" s="14" t="str">
        <f t="shared" si="0"/>
        <v>PT_b_alpha_S0S_P3</v>
      </c>
      <c r="C35" s="163" t="str">
        <f>'Hybrid - Mag - True - Stereo'!E35</f>
        <v>P3 - 6/14</v>
      </c>
      <c r="D35" t="str">
        <f>'Hybrid - Mag - True - Stereo'!F35</f>
        <v>15 - J12 - 4/3</v>
      </c>
      <c r="E35" t="str">
        <f>'Hybrid - Mag - True - Stereo'!L35</f>
        <v>2a</v>
      </c>
      <c r="F35" s="163" t="str">
        <f t="shared" si="1"/>
        <v>15 - J12 - 4/3   2a</v>
      </c>
      <c r="H35" s="163">
        <f>'Hybrid - Mag - True - Stereo'!N35</f>
        <v>7.6000000000000005</v>
      </c>
      <c r="I35" s="163" t="str">
        <f>'Hybrid - Mag - True - Stereo'!O35</f>
        <v>|6.8|</v>
      </c>
      <c r="K35" s="93"/>
      <c r="L35" s="2"/>
    </row>
    <row r="36" spans="1:13" ht="45.95" customHeight="1" x14ac:dyDescent="0.25">
      <c r="A36" t="str">
        <f>'Hybrid - Mag - True - Stereo'!C36</f>
        <v>PT_b_alpha_S0M_P1E_LV_SRC/RET</v>
      </c>
      <c r="B36" s="14" t="str">
        <f t="shared" si="0"/>
        <v>PT_b_alpha_S0M_P1E</v>
      </c>
      <c r="C36" s="163" t="str">
        <f>'Hybrid - Mag - True - Stereo'!E36</f>
        <v>P3 - 7/15</v>
      </c>
      <c r="D36" t="str">
        <f>'Hybrid - Mag - True - Stereo'!F36</f>
        <v>22 - J13 - 2/1</v>
      </c>
      <c r="E36" t="str">
        <f>'Hybrid - Mag - True - Stereo'!L36</f>
        <v>1b</v>
      </c>
      <c r="F36" s="165" t="str">
        <f t="shared" si="1"/>
        <v>22 - J13 - 2/1   1b</v>
      </c>
      <c r="H36" s="163">
        <f>'Hybrid - Mag - True - Stereo'!N36</f>
        <v>8</v>
      </c>
      <c r="I36" s="163">
        <f>'Hybrid - Mag - True - Stereo'!O36</f>
        <v>7.2</v>
      </c>
      <c r="K36" s="93"/>
      <c r="L36" s="2"/>
      <c r="M36" s="2"/>
    </row>
    <row r="37" spans="1:13" ht="45.95" customHeight="1" x14ac:dyDescent="0.25">
      <c r="A37" t="str">
        <f>'Hybrid - Mag - True - Stereo'!C37</f>
        <v>PT_b_alpha_S0M_P1E_LV_SRC/RET</v>
      </c>
      <c r="B37" s="14" t="str">
        <f t="shared" si="0"/>
        <v>PT_b_alpha_S0M_P1E</v>
      </c>
      <c r="C37" s="163" t="str">
        <f>'Hybrid - Mag - True - Stereo'!E37</f>
        <v>P3 - 7/15</v>
      </c>
      <c r="D37" t="str">
        <f>'Hybrid - Mag - True - Stereo'!F37</f>
        <v>22 - J13 - 6/5</v>
      </c>
      <c r="E37" t="str">
        <f>'Hybrid - Mag - True - Stereo'!L37</f>
        <v>1b</v>
      </c>
      <c r="F37" s="165" t="str">
        <f t="shared" si="1"/>
        <v>22 - J13 - 6/5   1b</v>
      </c>
      <c r="H37" s="163" t="str">
        <f>'Hybrid - Mag - True - Stereo'!N37</f>
        <v>splice</v>
      </c>
      <c r="I37" s="163" t="str">
        <f>'Hybrid - Mag - True - Stereo'!O37</f>
        <v>splice</v>
      </c>
      <c r="K37" s="93"/>
      <c r="L37" s="2"/>
      <c r="M37" s="2"/>
    </row>
    <row r="38" spans="1:13" ht="45.95" customHeight="1" x14ac:dyDescent="0.25">
      <c r="A38" t="str">
        <f>'Hybrid - Mag - True - Stereo'!C38</f>
        <v>PT_b_alpha_S0S_P1E_LV_SRC/RET</v>
      </c>
      <c r="B38" s="14" t="str">
        <f t="shared" si="0"/>
        <v>PT_b_alpha_S0S_P1E</v>
      </c>
      <c r="C38" s="163" t="str">
        <f>'Hybrid - Mag - True - Stereo'!E38</f>
        <v>P3 - 8/16</v>
      </c>
      <c r="D38" t="str">
        <f>'Hybrid - Mag - True - Stereo'!F38</f>
        <v>22 - J12 - 2/1</v>
      </c>
      <c r="E38" t="str">
        <f>'Hybrid - Mag - True - Stereo'!L38</f>
        <v>1b</v>
      </c>
      <c r="F38" s="164" t="str">
        <f t="shared" si="1"/>
        <v>22 - J12 - 2/1   1b</v>
      </c>
      <c r="H38" s="163">
        <f>'Hybrid - Mag - True - Stereo'!N38</f>
        <v>8</v>
      </c>
      <c r="I38" s="163">
        <f>'Hybrid - Mag - True - Stereo'!O38</f>
        <v>7.2</v>
      </c>
      <c r="K38" s="94"/>
      <c r="L38" s="2"/>
      <c r="M38" s="2"/>
    </row>
    <row r="39" spans="1:13" ht="45.95" customHeight="1" x14ac:dyDescent="0.25">
      <c r="A39" t="str">
        <f>'Hybrid - Mag - True - Stereo'!C39</f>
        <v>PT_b_alpha_S0S_P1E_LV_SRC/RET</v>
      </c>
      <c r="B39" s="14" t="str">
        <f t="shared" si="0"/>
        <v>PT_b_alpha_S0S_P1E</v>
      </c>
      <c r="C39" s="163" t="str">
        <f>'Hybrid - Mag - True - Stereo'!E39</f>
        <v>P3 - 8/16</v>
      </c>
      <c r="D39" t="str">
        <f>'Hybrid - Mag - True - Stereo'!F39</f>
        <v>22 - J12 - 6/5</v>
      </c>
      <c r="E39" t="str">
        <f>'Hybrid - Mag - True - Stereo'!L39</f>
        <v>1b</v>
      </c>
      <c r="F39" s="164" t="str">
        <f t="shared" si="1"/>
        <v>22 - J12 - 6/5   1b</v>
      </c>
      <c r="H39" s="163" t="str">
        <f>'Hybrid - Mag - True - Stereo'!N39</f>
        <v>splice</v>
      </c>
      <c r="I39" s="163" t="str">
        <f>'Hybrid - Mag - True - Stereo'!O39</f>
        <v>splice</v>
      </c>
      <c r="K39" s="93"/>
      <c r="L39" s="2"/>
      <c r="M39" s="2"/>
    </row>
    <row r="40" spans="1:13" ht="45.95" customHeight="1" x14ac:dyDescent="0.25">
      <c r="B40" s="14"/>
      <c r="K40" s="2"/>
      <c r="L40" s="2"/>
      <c r="M40" s="2"/>
    </row>
    <row r="41" spans="1:13" ht="45.95" customHeight="1" x14ac:dyDescent="0.25">
      <c r="A41" t="str">
        <f>'Hybrid - Mag - True - Stereo'!C41</f>
        <v>PT_b_alpha_S0M_P4_LV_SRC/RET</v>
      </c>
      <c r="B41" s="14" t="str">
        <f t="shared" si="0"/>
        <v>PT_b_alpha_S0M_P4</v>
      </c>
      <c r="C41" s="163" t="str">
        <f>'Hybrid - Mag - True - Stereo'!E41</f>
        <v>P22 - 1/9</v>
      </c>
      <c r="D41" t="str">
        <f>'Hybrid - Mag - True - Stereo'!F41</f>
        <v>13 - J12 - 8/7</v>
      </c>
      <c r="E41" t="str">
        <f>'Hybrid - Mag - True - Stereo'!L41</f>
        <v>2c</v>
      </c>
      <c r="F41" s="163" t="str">
        <f t="shared" si="1"/>
        <v>13 - J12 - 8/7   2c</v>
      </c>
      <c r="H41" s="163">
        <f>'Hybrid - Mag - True - Stereo'!N41</f>
        <v>8</v>
      </c>
      <c r="I41" s="163" t="str">
        <f>'Hybrid - Mag - True - Stereo'!O41</f>
        <v>|6.8|</v>
      </c>
      <c r="K41" s="69"/>
      <c r="L41" s="2"/>
      <c r="M41" s="93"/>
    </row>
    <row r="42" spans="1:13" ht="45.95" customHeight="1" x14ac:dyDescent="0.25">
      <c r="A42" t="str">
        <f>'Hybrid - Mag - True - Stereo'!C42</f>
        <v>PT_b_alpha_S1M_P4_LV_SRC/RET</v>
      </c>
      <c r="B42" s="14" t="str">
        <f t="shared" si="0"/>
        <v>PT_b_alpha_S1M_P4</v>
      </c>
      <c r="C42" s="163" t="str">
        <f>'Hybrid - Mag - True - Stereo'!E42</f>
        <v>P22 - 2/10</v>
      </c>
      <c r="D42" t="str">
        <f>'Hybrid - Mag - True - Stereo'!F42</f>
        <v>13 - J12 - 6/5</v>
      </c>
      <c r="E42" t="str">
        <f>'Hybrid - Mag - True - Stereo'!L42</f>
        <v>2c</v>
      </c>
      <c r="F42" s="163" t="str">
        <f t="shared" si="1"/>
        <v>13 - J12 - 6/5   2c</v>
      </c>
      <c r="H42" s="163">
        <f>'Hybrid - Mag - True - Stereo'!N42</f>
        <v>8</v>
      </c>
      <c r="I42" s="163" t="str">
        <f>'Hybrid - Mag - True - Stereo'!O42</f>
        <v>|6.8|</v>
      </c>
      <c r="K42" s="69"/>
      <c r="L42" s="2"/>
      <c r="M42" s="93"/>
    </row>
    <row r="43" spans="1:13" ht="45.95" customHeight="1" x14ac:dyDescent="0.25">
      <c r="A43" t="str">
        <f>'Hybrid - Mag - True - Stereo'!C43</f>
        <v>PT_b_alpha_S2M_P4_LV_SRC/RET</v>
      </c>
      <c r="B43" s="14" t="str">
        <f t="shared" si="0"/>
        <v>PT_b_alpha_S2M_P4</v>
      </c>
      <c r="C43" s="163" t="str">
        <f>'Hybrid - Mag - True - Stereo'!E43</f>
        <v>P22 - 3/11</v>
      </c>
      <c r="D43" t="str">
        <f>'Hybrid - Mag - True - Stereo'!F43</f>
        <v>13 - J13 - 8/7</v>
      </c>
      <c r="E43" t="str">
        <f>'Hybrid - Mag - True - Stereo'!L43</f>
        <v>2c</v>
      </c>
      <c r="F43" s="163" t="str">
        <f t="shared" si="1"/>
        <v>13 - J13 - 8/7   2c</v>
      </c>
      <c r="H43" s="163">
        <f>'Hybrid - Mag - True - Stereo'!N43</f>
        <v>8</v>
      </c>
      <c r="I43" s="163" t="str">
        <f>'Hybrid - Mag - True - Stereo'!O43</f>
        <v>|6.8|</v>
      </c>
      <c r="K43" s="69"/>
      <c r="L43" s="2"/>
      <c r="M43" s="93"/>
    </row>
    <row r="44" spans="1:13" ht="45.95" customHeight="1" x14ac:dyDescent="0.25">
      <c r="A44" t="str">
        <f>'Hybrid - Mag - True - Stereo'!C44</f>
        <v>PT_b_alpha_S2M_P3_LV_SRC/RET</v>
      </c>
      <c r="B44" s="14" t="str">
        <f t="shared" si="0"/>
        <v>PT_b_alpha_S2M_P3</v>
      </c>
      <c r="C44" s="163" t="str">
        <f>'Hybrid - Mag - True - Stereo'!E44</f>
        <v>P22 - 4/12</v>
      </c>
      <c r="D44" t="str">
        <f>'Hybrid - Mag - True - Stereo'!F44</f>
        <v>15 - J13 - 8/7</v>
      </c>
      <c r="E44" t="str">
        <f>'Hybrid - Mag - True - Stereo'!L44</f>
        <v>2e</v>
      </c>
      <c r="F44" s="163" t="str">
        <f t="shared" si="1"/>
        <v>15 - J13 - 8/7   2e</v>
      </c>
      <c r="H44" s="163">
        <f>'Hybrid - Mag - True - Stereo'!N44</f>
        <v>8.1999999999999993</v>
      </c>
      <c r="I44" s="163">
        <f>'Hybrid - Mag - True - Stereo'!O44</f>
        <v>7.2</v>
      </c>
      <c r="K44" s="69"/>
      <c r="L44" s="93"/>
      <c r="M44" s="93"/>
    </row>
    <row r="45" spans="1:13" ht="45.95" customHeight="1" x14ac:dyDescent="0.25">
      <c r="A45" t="str">
        <f>'Hybrid - Mag - True - Stereo'!C45</f>
        <v>PT_b_alpha_S0S_P4_LV_SRC/RET</v>
      </c>
      <c r="B45" s="14" t="str">
        <f t="shared" si="0"/>
        <v>PT_b_alpha_S0S_P4</v>
      </c>
      <c r="C45" s="163" t="str">
        <f>'Hybrid - Mag - True - Stereo'!E45</f>
        <v>P22 - 5/13</v>
      </c>
      <c r="D45" t="str">
        <f>'Hybrid - Mag - True - Stereo'!F45</f>
        <v>13 - J13 - 4/3</v>
      </c>
      <c r="E45" t="str">
        <f>'Hybrid - Mag - True - Stereo'!L45</f>
        <v>2c</v>
      </c>
      <c r="F45" s="163" t="str">
        <f t="shared" si="1"/>
        <v>13 - J13 - 4/3   2c</v>
      </c>
      <c r="H45" s="163">
        <f>'Hybrid - Mag - True - Stereo'!N45</f>
        <v>8</v>
      </c>
      <c r="I45" s="163" t="str">
        <f>'Hybrid - Mag - True - Stereo'!O45</f>
        <v>|6.8|</v>
      </c>
      <c r="K45" s="69"/>
      <c r="L45" s="2"/>
      <c r="M45" s="93"/>
    </row>
    <row r="46" spans="1:13" ht="15" customHeight="1" x14ac:dyDescent="0.25">
      <c r="B46" s="14"/>
      <c r="K46" s="2"/>
      <c r="L46" s="2"/>
      <c r="M46" s="2"/>
    </row>
    <row r="47" spans="1:13" ht="18.75" customHeight="1" x14ac:dyDescent="0.25">
      <c r="B47" s="14"/>
      <c r="K47" s="2"/>
      <c r="L47" s="2"/>
      <c r="M47" s="2"/>
    </row>
    <row r="48" spans="1:13" ht="17.25" customHeight="1" x14ac:dyDescent="0.25">
      <c r="B48" s="14"/>
      <c r="K48" s="2"/>
      <c r="L48" s="2"/>
      <c r="M48" s="2"/>
    </row>
    <row r="49" spans="1:13" ht="176.25" customHeight="1" x14ac:dyDescent="0.25">
      <c r="B49" s="14"/>
      <c r="K49" s="2"/>
      <c r="L49" s="2"/>
      <c r="M49" s="2"/>
    </row>
    <row r="50" spans="1:13" ht="45.95" customHeight="1" x14ac:dyDescent="0.25">
      <c r="A50" t="str">
        <f>'Hybrid - Mag - True - Stereo'!C50</f>
        <v>PT_b_beta_S2M_P1W_LV_SRC/RET</v>
      </c>
      <c r="B50" s="14" t="str">
        <f t="shared" si="0"/>
        <v>PT_b_beta_S2M_P1W</v>
      </c>
      <c r="C50" s="163" t="str">
        <f>'Hybrid - Mag - True - Stereo'!E50</f>
        <v>P7 - 1/9</v>
      </c>
      <c r="D50" t="str">
        <f>'Hybrid - Mag - True - Stereo'!F50</f>
        <v>24 - J12 - 6/5</v>
      </c>
      <c r="E50" t="str">
        <f>'Hybrid - Mag - True - Stereo'!L50</f>
        <v>1b</v>
      </c>
      <c r="F50" s="163" t="str">
        <f t="shared" si="1"/>
        <v>24 - J12 - 6/5   1b</v>
      </c>
      <c r="H50" s="163">
        <f>'Hybrid - Mag - True - Stereo'!N50</f>
        <v>8</v>
      </c>
      <c r="I50" s="163">
        <f>'Hybrid - Mag - True - Stereo'!O50</f>
        <v>7.2</v>
      </c>
      <c r="K50" s="98"/>
      <c r="L50" s="2"/>
      <c r="M50" s="2"/>
    </row>
    <row r="51" spans="1:13" ht="45.95" customHeight="1" x14ac:dyDescent="0.25">
      <c r="A51" t="str">
        <f>'Hybrid - Mag - True - Stereo'!C51</f>
        <v>PT_b_beta_S2M_P2E_LV_SRC/RET</v>
      </c>
      <c r="B51" s="14" t="str">
        <f t="shared" si="0"/>
        <v>PT_b_beta_S2M_P2E</v>
      </c>
      <c r="C51" s="163" t="str">
        <f>'Hybrid - Mag - True - Stereo'!E51</f>
        <v>P7 - 2/10</v>
      </c>
      <c r="D51" t="str">
        <f>'Hybrid - Mag - True - Stereo'!F51</f>
        <v>19 - J12 - 6/5</v>
      </c>
      <c r="E51" t="str">
        <f>'Hybrid - Mag - True - Stereo'!L51</f>
        <v>1b</v>
      </c>
      <c r="F51" s="163" t="str">
        <f t="shared" si="1"/>
        <v>19 - J12 - 6/5   1b</v>
      </c>
      <c r="H51" s="163">
        <f>'Hybrid - Mag - True - Stereo'!N51</f>
        <v>8</v>
      </c>
      <c r="I51" s="163">
        <f>'Hybrid - Mag - True - Stereo'!O51</f>
        <v>7.2</v>
      </c>
      <c r="K51" s="98"/>
      <c r="L51" s="2"/>
      <c r="M51" s="2"/>
    </row>
    <row r="52" spans="1:13" ht="20.25" customHeight="1" x14ac:dyDescent="0.25">
      <c r="B52" s="14"/>
      <c r="K52" s="98"/>
      <c r="L52" s="2"/>
      <c r="M52" s="2"/>
    </row>
    <row r="53" spans="1:13" ht="45.95" customHeight="1" x14ac:dyDescent="0.25">
      <c r="A53" t="str">
        <f>'Hybrid - Mag - True - Stereo'!C53</f>
        <v>PT_b_beta_S2S_P1W_LV_SRC/RET</v>
      </c>
      <c r="B53" s="14" t="str">
        <f t="shared" si="0"/>
        <v>PT_b_beta_S2S_P1W</v>
      </c>
      <c r="C53" s="163" t="str">
        <f>'Hybrid - Mag - True - Stereo'!E53</f>
        <v>P7 - 4/12</v>
      </c>
      <c r="D53" t="str">
        <f>'Hybrid - Mag - True - Stereo'!F53</f>
        <v>19 - J12 - 8/7</v>
      </c>
      <c r="E53" t="str">
        <f>'Hybrid - Mag - True - Stereo'!L53</f>
        <v>1b</v>
      </c>
      <c r="F53" s="163" t="str">
        <f t="shared" si="1"/>
        <v>19 - J12 - 8/7   1b</v>
      </c>
      <c r="H53" s="163">
        <f>'Hybrid - Mag - True - Stereo'!N53</f>
        <v>8</v>
      </c>
      <c r="I53" s="163">
        <f>'Hybrid - Mag - True - Stereo'!O53</f>
        <v>7.2</v>
      </c>
      <c r="K53" s="98"/>
      <c r="L53" s="2"/>
      <c r="M53" s="2"/>
    </row>
    <row r="54" spans="1:13" ht="45.95" customHeight="1" x14ac:dyDescent="0.25">
      <c r="A54" t="str">
        <f>'Hybrid - Mag - True - Stereo'!C54</f>
        <v>PT_b_beta_S2S_P2E_LV_SRC/RET</v>
      </c>
      <c r="B54" s="14" t="str">
        <f t="shared" si="0"/>
        <v>PT_b_beta_S2S_P2E</v>
      </c>
      <c r="C54" s="163" t="str">
        <f>'Hybrid - Mag - True - Stereo'!E54</f>
        <v>P7 - 5/13</v>
      </c>
      <c r="D54" t="str">
        <f>'Hybrid - Mag - True - Stereo'!F54</f>
        <v>16 - J13 - 4/3</v>
      </c>
      <c r="E54" t="str">
        <f>'Hybrid - Mag - True - Stereo'!L54</f>
        <v>2a</v>
      </c>
      <c r="F54" s="163" t="str">
        <f t="shared" si="1"/>
        <v>16 - J13 - 4/3   2a</v>
      </c>
      <c r="H54" s="163">
        <f>'Hybrid - Mag - True - Stereo'!N54</f>
        <v>7.6000000000000005</v>
      </c>
      <c r="I54" s="163" t="str">
        <f>'Hybrid - Mag - True - Stereo'!O54</f>
        <v>|6.8|</v>
      </c>
      <c r="K54" s="101"/>
      <c r="L54" s="2"/>
      <c r="M54" s="2"/>
    </row>
    <row r="55" spans="1:13" ht="45.95" customHeight="1" x14ac:dyDescent="0.25">
      <c r="A55" t="str">
        <f>'Hybrid - Mag - True - Stereo'!C55</f>
        <v>PT_b_beta_S2S_P3_LV_SRC/RET</v>
      </c>
      <c r="B55" s="14" t="str">
        <f t="shared" si="0"/>
        <v>PT_b_beta_S2S_P3</v>
      </c>
      <c r="C55" s="163" t="str">
        <f>'Hybrid - Mag - True - Stereo'!E55</f>
        <v>P7 - 6/14</v>
      </c>
      <c r="D55" t="str">
        <f>'Hybrid - Mag - True - Stereo'!F55</f>
        <v>14 - J12 - 2/1</v>
      </c>
      <c r="E55" t="str">
        <f>'Hybrid - Mag - True - Stereo'!L55</f>
        <v>2b</v>
      </c>
      <c r="F55" s="163" t="str">
        <f t="shared" si="1"/>
        <v>14 - J12 - 2/1   2b</v>
      </c>
      <c r="H55" s="163">
        <f>'Hybrid - Mag - True - Stereo'!N55</f>
        <v>7.2</v>
      </c>
      <c r="I55" s="163" t="str">
        <f>'Hybrid - Mag - True - Stereo'!O55</f>
        <v>|6.4|</v>
      </c>
      <c r="K55" s="98"/>
      <c r="L55" s="2"/>
      <c r="M55" s="69"/>
    </row>
    <row r="56" spans="1:13" ht="6.75" customHeight="1" x14ac:dyDescent="0.25">
      <c r="B56" s="14"/>
      <c r="K56" s="2"/>
      <c r="L56" s="2"/>
      <c r="M56" s="2"/>
    </row>
    <row r="57" spans="1:13" ht="9" customHeight="1" x14ac:dyDescent="0.25">
      <c r="B57" s="14"/>
      <c r="K57" s="2"/>
      <c r="L57" s="2"/>
      <c r="M57" s="2"/>
    </row>
    <row r="58" spans="1:13" ht="6.75" customHeight="1" x14ac:dyDescent="0.25">
      <c r="B58" s="14"/>
      <c r="K58" s="2"/>
      <c r="L58" s="2"/>
      <c r="M58" s="2"/>
    </row>
    <row r="59" spans="1:13" ht="45.95" customHeight="1" x14ac:dyDescent="0.25">
      <c r="A59" t="str">
        <f>'Hybrid - Mag - True - Stereo'!C59</f>
        <v>PT_b_beta_S1M_P1W_LV_SRC/RET</v>
      </c>
      <c r="B59" s="14" t="str">
        <f t="shared" si="0"/>
        <v>PT_b_beta_S1M_P1W</v>
      </c>
      <c r="C59" s="163" t="str">
        <f>'Hybrid - Mag - True - Stereo'!E59</f>
        <v>P8 - 1/9</v>
      </c>
      <c r="D59" t="str">
        <f>'Hybrid - Mag - True - Stereo'!F59</f>
        <v>24 - J12 - 8/7</v>
      </c>
      <c r="E59" t="str">
        <f>'Hybrid - Mag - True - Stereo'!L59</f>
        <v>1b</v>
      </c>
      <c r="F59" s="163" t="str">
        <f t="shared" si="1"/>
        <v>24 - J12 - 8/7   1b</v>
      </c>
      <c r="H59" s="163">
        <f>'Hybrid - Mag - True - Stereo'!N59</f>
        <v>8</v>
      </c>
      <c r="I59" s="163">
        <f>'Hybrid - Mag - True - Stereo'!O59</f>
        <v>7.2</v>
      </c>
      <c r="K59" s="98"/>
      <c r="L59" s="2"/>
      <c r="M59" s="2"/>
    </row>
    <row r="60" spans="1:13" ht="45.95" customHeight="1" x14ac:dyDescent="0.25">
      <c r="A60" t="str">
        <f>'Hybrid - Mag - True - Stereo'!C60</f>
        <v>PT_b_beta_S1M_P2E_LV_SRC/RET</v>
      </c>
      <c r="B60" s="14" t="str">
        <f t="shared" si="0"/>
        <v>PT_b_beta_S1M_P2E</v>
      </c>
      <c r="C60" s="163" t="str">
        <f>'Hybrid - Mag - True - Stereo'!E60</f>
        <v>P8 - 2/10</v>
      </c>
      <c r="D60" t="str">
        <f>'Hybrid - Mag - True - Stereo'!F60</f>
        <v>19 - J12 - 4/3</v>
      </c>
      <c r="E60" t="str">
        <f>'Hybrid - Mag - True - Stereo'!L60</f>
        <v>1b</v>
      </c>
      <c r="F60" s="163" t="str">
        <f t="shared" si="1"/>
        <v>19 - J12 - 4/3   1b</v>
      </c>
      <c r="H60" s="163">
        <f>'Hybrid - Mag - True - Stereo'!N60</f>
        <v>8</v>
      </c>
      <c r="I60" s="163">
        <f>'Hybrid - Mag - True - Stereo'!O60</f>
        <v>7.2</v>
      </c>
      <c r="K60" s="98"/>
      <c r="L60" s="2"/>
      <c r="M60" s="2"/>
    </row>
    <row r="61" spans="1:13" ht="45.95" customHeight="1" x14ac:dyDescent="0.25">
      <c r="A61" t="str">
        <f>'Hybrid - Mag - True - Stereo'!C61</f>
        <v>PT_b_beta_S1M_P3_LV_SRC/RET</v>
      </c>
      <c r="B61" s="14" t="str">
        <f t="shared" si="0"/>
        <v>PT_b_beta_S1M_P3</v>
      </c>
      <c r="C61" s="163" t="str">
        <f>'Hybrid - Mag - True - Stereo'!E61</f>
        <v>P8 - 3/11</v>
      </c>
      <c r="D61" t="str">
        <f>'Hybrid - Mag - True - Stereo'!F61</f>
        <v>16 - J12 - 6/5</v>
      </c>
      <c r="E61" t="str">
        <f>'Hybrid - Mag - True - Stereo'!L61</f>
        <v>2a</v>
      </c>
      <c r="F61" s="163" t="str">
        <f t="shared" si="1"/>
        <v>16 - J12 - 6/5   2a</v>
      </c>
      <c r="H61" s="163">
        <f>'Hybrid - Mag - True - Stereo'!N61</f>
        <v>7.6000000000000005</v>
      </c>
      <c r="I61" s="163" t="str">
        <f>'Hybrid - Mag - True - Stereo'!O61</f>
        <v>|6.8|</v>
      </c>
      <c r="K61" s="98"/>
      <c r="L61" s="2"/>
      <c r="M61" s="2"/>
    </row>
    <row r="62" spans="1:13" ht="45.95" customHeight="1" x14ac:dyDescent="0.25">
      <c r="A62" t="str">
        <f>'Hybrid - Mag - True - Stereo'!C62</f>
        <v>PT_b_beta_S1S_P1W_LV_SRC/RET</v>
      </c>
      <c r="B62" s="14" t="str">
        <f t="shared" si="0"/>
        <v>PT_b_beta_S1S_P1W</v>
      </c>
      <c r="C62" s="163" t="str">
        <f>'Hybrid - Mag - True - Stereo'!E62</f>
        <v>P8 - 4/12</v>
      </c>
      <c r="D62" t="str">
        <f>'Hybrid - Mag - True - Stereo'!F62</f>
        <v>19 - J13 - 6/5</v>
      </c>
      <c r="E62" t="str">
        <f>'Hybrid - Mag - True - Stereo'!L62</f>
        <v>1b</v>
      </c>
      <c r="F62" s="163" t="str">
        <f t="shared" si="1"/>
        <v>19 - J13 - 6/5   1b</v>
      </c>
      <c r="H62" s="163">
        <f>'Hybrid - Mag - True - Stereo'!N62</f>
        <v>8</v>
      </c>
      <c r="I62" s="163">
        <f>'Hybrid - Mag - True - Stereo'!O62</f>
        <v>7.2</v>
      </c>
      <c r="K62" s="98"/>
      <c r="L62" s="2"/>
      <c r="M62" s="2"/>
    </row>
    <row r="63" spans="1:13" ht="45.95" customHeight="1" x14ac:dyDescent="0.25">
      <c r="A63" t="str">
        <f>'Hybrid - Mag - True - Stereo'!C63</f>
        <v>PT_b_beta_S1S_P2E_LV_SRC/RET</v>
      </c>
      <c r="B63" s="14" t="str">
        <f t="shared" si="0"/>
        <v>PT_b_beta_S1S_P2E</v>
      </c>
      <c r="C63" s="163" t="str">
        <f>'Hybrid - Mag - True - Stereo'!E63</f>
        <v>P8 - 5/13</v>
      </c>
      <c r="D63" t="str">
        <f>'Hybrid - Mag - True - Stereo'!F63</f>
        <v>16 - J12 - 2/1</v>
      </c>
      <c r="E63" t="str">
        <f>'Hybrid - Mag - True - Stereo'!L63</f>
        <v>2a</v>
      </c>
      <c r="F63" s="163" t="str">
        <f t="shared" si="1"/>
        <v>16 - J12 - 2/1   2a</v>
      </c>
      <c r="H63" s="163">
        <f>'Hybrid - Mag - True - Stereo'!N63</f>
        <v>7.6000000000000005</v>
      </c>
      <c r="I63" s="163" t="str">
        <f>'Hybrid - Mag - True - Stereo'!O63</f>
        <v>|6.8|</v>
      </c>
      <c r="K63" s="101"/>
      <c r="L63" s="2"/>
      <c r="M63" s="2"/>
    </row>
    <row r="64" spans="1:13" ht="45.95" customHeight="1" x14ac:dyDescent="0.25">
      <c r="A64" t="str">
        <f>'Hybrid - Mag - True - Stereo'!C64</f>
        <v>PT_b_beta_S1S_P3_LV_SRC/RET</v>
      </c>
      <c r="B64" s="14" t="str">
        <f t="shared" si="0"/>
        <v>PT_b_beta_S1S_P3</v>
      </c>
      <c r="C64" s="163" t="str">
        <f>'Hybrid - Mag - True - Stereo'!E64</f>
        <v>P8 - 6/14</v>
      </c>
      <c r="D64" t="str">
        <f>'Hybrid - Mag - True - Stereo'!F64</f>
        <v>14 - J12 - 4/3</v>
      </c>
      <c r="E64" t="str">
        <f>'Hybrid - Mag - True - Stereo'!L64</f>
        <v>2b</v>
      </c>
      <c r="F64" s="163" t="str">
        <f t="shared" si="1"/>
        <v>14 - J12 - 4/3   2b</v>
      </c>
      <c r="H64" s="163">
        <f>'Hybrid - Mag - True - Stereo'!N64</f>
        <v>7.2</v>
      </c>
      <c r="I64" s="163" t="str">
        <f>'Hybrid - Mag - True - Stereo'!O64</f>
        <v>|6.4|</v>
      </c>
      <c r="K64" s="98"/>
      <c r="L64" s="2"/>
      <c r="M64" s="69"/>
    </row>
    <row r="65" spans="1:13" ht="21" customHeight="1" x14ac:dyDescent="0.25">
      <c r="B65" s="14"/>
      <c r="K65" s="2"/>
      <c r="L65" s="2"/>
      <c r="M65" s="2"/>
    </row>
    <row r="66" spans="1:13" ht="19.5" customHeight="1" x14ac:dyDescent="0.25">
      <c r="B66" s="14"/>
      <c r="K66" s="2"/>
      <c r="L66" s="2"/>
      <c r="M66" s="2"/>
    </row>
    <row r="67" spans="1:13" ht="20.25" customHeight="1" x14ac:dyDescent="0.25">
      <c r="B67" s="14"/>
      <c r="K67" s="2"/>
      <c r="L67" s="2"/>
      <c r="M67" s="2"/>
    </row>
    <row r="68" spans="1:13" ht="45.95" customHeight="1" x14ac:dyDescent="0.25">
      <c r="A68" t="str">
        <f>'Hybrid - Mag - True - Stereo'!C68</f>
        <v>PT_b_beta_S0M_P1W_LV_SRC/RET</v>
      </c>
      <c r="B68" s="14" t="str">
        <f t="shared" ref="B68:B116" si="2">IF(ISNUMBER(SEARCH("_LV",A68)),LEFT(A68,FIND("_LV",A68)-1),"")</f>
        <v>PT_b_beta_S0M_P1W</v>
      </c>
      <c r="C68" s="163" t="str">
        <f>'Hybrid - Mag - True - Stereo'!E68</f>
        <v>P9 - 1/9</v>
      </c>
      <c r="D68" t="str">
        <f>'Hybrid - Mag - True - Stereo'!F68</f>
        <v>24 - J12 - 2/1</v>
      </c>
      <c r="E68" t="str">
        <f>'Hybrid - Mag - True - Stereo'!L68</f>
        <v>1b</v>
      </c>
      <c r="F68" s="163" t="str">
        <f t="shared" si="1"/>
        <v>24 - J12 - 2/1   1b</v>
      </c>
      <c r="H68" s="163">
        <f>'Hybrid - Mag - True - Stereo'!N68</f>
        <v>8</v>
      </c>
      <c r="I68" s="163">
        <f>'Hybrid - Mag - True - Stereo'!O68</f>
        <v>7.2</v>
      </c>
      <c r="K68" s="98"/>
      <c r="L68" s="2"/>
      <c r="M68" s="2"/>
    </row>
    <row r="69" spans="1:13" ht="45.95" customHeight="1" x14ac:dyDescent="0.25">
      <c r="A69" t="str">
        <f>'Hybrid - Mag - True - Stereo'!C69</f>
        <v>PT_b_beta_S0M_P2E_LV_SRC/RET</v>
      </c>
      <c r="B69" s="14" t="str">
        <f t="shared" si="2"/>
        <v>PT_b_beta_S0M_P2E</v>
      </c>
      <c r="C69" s="163" t="str">
        <f>'Hybrid - Mag - True - Stereo'!E69</f>
        <v>P9 - 2/10</v>
      </c>
      <c r="D69" t="str">
        <f>'Hybrid - Mag - True - Stereo'!F69</f>
        <v>19 - J12 - 2/1</v>
      </c>
      <c r="E69" t="str">
        <f>'Hybrid - Mag - True - Stereo'!L69</f>
        <v>1b</v>
      </c>
      <c r="F69" s="163" t="str">
        <f t="shared" ref="F69:F116" si="3">CONCATENATE(D69,"   ",E69)</f>
        <v>19 - J12 - 2/1   1b</v>
      </c>
      <c r="H69" s="163">
        <f>'Hybrid - Mag - True - Stereo'!N69</f>
        <v>8</v>
      </c>
      <c r="I69" s="163">
        <f>'Hybrid - Mag - True - Stereo'!O69</f>
        <v>7.2</v>
      </c>
      <c r="K69" s="98"/>
      <c r="L69" s="2"/>
      <c r="M69" s="2"/>
    </row>
    <row r="70" spans="1:13" ht="45.95" customHeight="1" x14ac:dyDescent="0.25">
      <c r="A70" t="str">
        <f>'Hybrid - Mag - True - Stereo'!C70</f>
        <v>PT_b_beta_S0M_P3_LV_SRC/RET</v>
      </c>
      <c r="B70" s="14" t="str">
        <f t="shared" si="2"/>
        <v>PT_b_beta_S0M_P3</v>
      </c>
      <c r="C70" s="163" t="str">
        <f>'Hybrid - Mag - True - Stereo'!E70</f>
        <v>P9 - 3/11</v>
      </c>
      <c r="D70" t="str">
        <f>'Hybrid - Mag - True - Stereo'!F70</f>
        <v>16 - J12 - 8/7</v>
      </c>
      <c r="E70" t="str">
        <f>'Hybrid - Mag - True - Stereo'!L70</f>
        <v>2a</v>
      </c>
      <c r="F70" s="163" t="str">
        <f t="shared" si="3"/>
        <v>16 - J12 - 8/7   2a</v>
      </c>
      <c r="H70" s="163">
        <f>'Hybrid - Mag - True - Stereo'!N70</f>
        <v>7.6000000000000005</v>
      </c>
      <c r="I70" s="163" t="str">
        <f>'Hybrid - Mag - True - Stereo'!O70</f>
        <v>|6.8|</v>
      </c>
      <c r="K70" s="98"/>
      <c r="L70" s="2"/>
      <c r="M70" s="2"/>
    </row>
    <row r="71" spans="1:13" ht="45.95" customHeight="1" x14ac:dyDescent="0.25">
      <c r="A71" t="str">
        <f>'Hybrid - Mag - True - Stereo'!C71</f>
        <v>PT_b_beta_S0S_P1W_LV_SRC/RET</v>
      </c>
      <c r="B71" s="14" t="str">
        <f t="shared" si="2"/>
        <v>PT_b_beta_S0S_P1W</v>
      </c>
      <c r="C71" s="163" t="str">
        <f>'Hybrid - Mag - True - Stereo'!E71</f>
        <v>P9 - 4/12</v>
      </c>
      <c r="D71" t="str">
        <f>'Hybrid - Mag - True - Stereo'!F71</f>
        <v>19 - J13 - 2/1</v>
      </c>
      <c r="E71" t="str">
        <f>'Hybrid - Mag - True - Stereo'!L71</f>
        <v>1b</v>
      </c>
      <c r="F71" s="163" t="str">
        <f t="shared" si="3"/>
        <v>19 - J13 - 2/1   1b</v>
      </c>
      <c r="H71" s="163">
        <f>'Hybrid - Mag - True - Stereo'!N71</f>
        <v>8</v>
      </c>
      <c r="I71" s="163">
        <f>'Hybrid - Mag - True - Stereo'!O71</f>
        <v>7.2</v>
      </c>
      <c r="K71" s="98"/>
      <c r="L71" s="2"/>
      <c r="M71" s="2"/>
    </row>
    <row r="72" spans="1:13" ht="45.95" customHeight="1" x14ac:dyDescent="0.25">
      <c r="A72" t="str">
        <f>'Hybrid - Mag - True - Stereo'!C72</f>
        <v>PT_b_beta_S0S_P2E_LV_SRC/RET</v>
      </c>
      <c r="B72" s="14" t="str">
        <f t="shared" si="2"/>
        <v>PT_b_beta_S0S_P2E</v>
      </c>
      <c r="C72" s="163" t="str">
        <f>'Hybrid - Mag - True - Stereo'!E72</f>
        <v>P9 - 5/13</v>
      </c>
      <c r="D72" t="str">
        <f>'Hybrid - Mag - True - Stereo'!F72</f>
        <v>19 - J13 - 8/7</v>
      </c>
      <c r="E72" t="str">
        <f>'Hybrid - Mag - True - Stereo'!L72</f>
        <v>1b</v>
      </c>
      <c r="F72" s="163" t="str">
        <f t="shared" si="3"/>
        <v>19 - J13 - 8/7   1b</v>
      </c>
      <c r="H72" s="163">
        <f>'Hybrid - Mag - True - Stereo'!N72</f>
        <v>8</v>
      </c>
      <c r="I72" s="163">
        <f>'Hybrid - Mag - True - Stereo'!O72</f>
        <v>7.2</v>
      </c>
      <c r="K72" s="101"/>
      <c r="L72" s="2"/>
      <c r="M72" s="2"/>
    </row>
    <row r="73" spans="1:13" ht="45.95" customHeight="1" x14ac:dyDescent="0.25">
      <c r="A73" t="str">
        <f>'Hybrid - Mag - True - Stereo'!C73</f>
        <v>PT_b_beta_S0S_P3_LV_SRC/RET</v>
      </c>
      <c r="B73" s="14" t="str">
        <f t="shared" si="2"/>
        <v>PT_b_beta_S0S_P3</v>
      </c>
      <c r="C73" s="163" t="str">
        <f>'Hybrid - Mag - True - Stereo'!E73</f>
        <v>P9 - 6/14</v>
      </c>
      <c r="D73" t="str">
        <f>'Hybrid - Mag - True - Stereo'!F73</f>
        <v>16 - J12 - 4/3</v>
      </c>
      <c r="E73" t="str">
        <f>'Hybrid - Mag - True - Stereo'!L73</f>
        <v>2a</v>
      </c>
      <c r="F73" s="163" t="str">
        <f t="shared" si="3"/>
        <v>16 - J12 - 4/3   2a</v>
      </c>
      <c r="H73" s="163">
        <f>'Hybrid - Mag - True - Stereo'!N73</f>
        <v>7.6000000000000005</v>
      </c>
      <c r="I73" s="163" t="str">
        <f>'Hybrid - Mag - True - Stereo'!O73</f>
        <v>|6.8|</v>
      </c>
      <c r="K73" s="98"/>
      <c r="L73" s="2"/>
      <c r="M73" s="2"/>
    </row>
    <row r="74" spans="1:13" ht="11.25" customHeight="1" x14ac:dyDescent="0.25">
      <c r="B74" s="14"/>
      <c r="K74" s="2"/>
      <c r="L74" s="2"/>
      <c r="M74" s="2"/>
    </row>
    <row r="75" spans="1:13" ht="8.25" customHeight="1" x14ac:dyDescent="0.25">
      <c r="B75" s="14"/>
      <c r="K75" s="2"/>
      <c r="L75" s="2"/>
      <c r="M75" s="2"/>
    </row>
    <row r="76" spans="1:13" ht="12.75" customHeight="1" x14ac:dyDescent="0.25">
      <c r="B76" s="14"/>
      <c r="K76" s="2"/>
      <c r="L76" s="2"/>
      <c r="M76" s="2"/>
    </row>
    <row r="77" spans="1:13" ht="45.95" customHeight="1" x14ac:dyDescent="0.25">
      <c r="A77" t="str">
        <f>'Hybrid - Mag - True - Stereo'!C77</f>
        <v>PT_b_beta_S0M_P4_LV_SRC/RET</v>
      </c>
      <c r="B77" s="14" t="str">
        <f t="shared" si="2"/>
        <v>PT_b_beta_S0M_P4</v>
      </c>
      <c r="C77" s="163" t="str">
        <f>'Hybrid - Mag - True - Stereo'!E77</f>
        <v>P28 - 1/9</v>
      </c>
      <c r="D77" t="str">
        <f>'Hybrid - Mag - True - Stereo'!F77</f>
        <v>14 - J12 - 8/7</v>
      </c>
      <c r="E77" t="str">
        <f>'Hybrid - Mag - True - Stereo'!L77</f>
        <v>2c</v>
      </c>
      <c r="F77" s="163" t="str">
        <f t="shared" si="3"/>
        <v>14 - J12 - 8/7   2c</v>
      </c>
      <c r="H77" s="163">
        <f>'Hybrid - Mag - True - Stereo'!N77</f>
        <v>8</v>
      </c>
      <c r="I77" s="163" t="str">
        <f>'Hybrid - Mag - True - Stereo'!O77</f>
        <v>|6.8|</v>
      </c>
      <c r="K77" s="69"/>
      <c r="L77" s="2"/>
      <c r="M77" s="98"/>
    </row>
    <row r="78" spans="1:13" ht="45.95" customHeight="1" x14ac:dyDescent="0.25">
      <c r="A78" t="str">
        <f>'Hybrid - Mag - True - Stereo'!C78</f>
        <v>PT_b_beta_S1M_P4_LV_SRC/RET</v>
      </c>
      <c r="B78" s="14" t="str">
        <f t="shared" si="2"/>
        <v>PT_b_beta_S1M_P4</v>
      </c>
      <c r="C78" s="163" t="str">
        <f>'Hybrid - Mag - True - Stereo'!E78</f>
        <v>P28 - 2/10</v>
      </c>
      <c r="D78" t="str">
        <f>'Hybrid - Mag - True - Stereo'!F78</f>
        <v>14 - J12 - 6/5</v>
      </c>
      <c r="E78" t="str">
        <f>'Hybrid - Mag - True - Stereo'!L78</f>
        <v>2c</v>
      </c>
      <c r="F78" s="163" t="str">
        <f t="shared" si="3"/>
        <v>14 - J12 - 6/5   2c</v>
      </c>
      <c r="H78" s="163">
        <f>'Hybrid - Mag - True - Stereo'!N78</f>
        <v>8</v>
      </c>
      <c r="I78" s="163" t="str">
        <f>'Hybrid - Mag - True - Stereo'!O78</f>
        <v>|6.8|</v>
      </c>
      <c r="K78" s="69"/>
      <c r="L78" s="2"/>
      <c r="M78" s="98"/>
    </row>
    <row r="79" spans="1:13" ht="45.95" customHeight="1" x14ac:dyDescent="0.25">
      <c r="A79" t="str">
        <f>'Hybrid - Mag - True - Stereo'!C79</f>
        <v>PT_b_beta_S2M_P4_LV_SRC/RET</v>
      </c>
      <c r="B79" s="14" t="str">
        <f t="shared" si="2"/>
        <v>PT_b_beta_S2M_P4</v>
      </c>
      <c r="C79" s="163" t="str">
        <f>'Hybrid - Mag - True - Stereo'!E79</f>
        <v>P28 - 3/11</v>
      </c>
      <c r="D79" t="str">
        <f>'Hybrid - Mag - True - Stereo'!F79</f>
        <v>13 - J13 - 6/5</v>
      </c>
      <c r="E79" t="str">
        <f>'Hybrid - Mag - True - Stereo'!L79</f>
        <v>2c</v>
      </c>
      <c r="F79" s="163" t="str">
        <f t="shared" si="3"/>
        <v>13 - J13 - 6/5   2c</v>
      </c>
      <c r="H79" s="163">
        <f>'Hybrid - Mag - True - Stereo'!N79</f>
        <v>8</v>
      </c>
      <c r="I79" s="163" t="str">
        <f>'Hybrid - Mag - True - Stereo'!O79</f>
        <v>|6.8|</v>
      </c>
      <c r="K79" s="69"/>
      <c r="L79" s="2"/>
      <c r="M79" s="98"/>
    </row>
    <row r="80" spans="1:13" ht="45.95" customHeight="1" x14ac:dyDescent="0.25">
      <c r="A80" t="str">
        <f>'Hybrid - Mag - True - Stereo'!C80</f>
        <v>PT_b_beta_S2M_P3_LV_SRC/RET</v>
      </c>
      <c r="B80" s="14" t="str">
        <f t="shared" si="2"/>
        <v>PT_b_beta_S2M_P3</v>
      </c>
      <c r="C80" s="163" t="str">
        <f>'Hybrid - Mag - True - Stereo'!E80</f>
        <v>P28 - 4/12</v>
      </c>
      <c r="D80" t="str">
        <f>'Hybrid - Mag - True - Stereo'!F80</f>
        <v>16 - J13 - 8/7</v>
      </c>
      <c r="E80" t="str">
        <f>'Hybrid - Mag - True - Stereo'!L80</f>
        <v>2e</v>
      </c>
      <c r="F80" s="163" t="str">
        <f t="shared" si="3"/>
        <v>16 - J13 - 8/7   2e</v>
      </c>
      <c r="H80" s="163">
        <f>'Hybrid - Mag - True - Stereo'!N80</f>
        <v>8.1999999999999993</v>
      </c>
      <c r="I80" s="163">
        <f>'Hybrid - Mag - True - Stereo'!O80</f>
        <v>7.2</v>
      </c>
      <c r="K80" s="2"/>
      <c r="L80" s="2"/>
      <c r="M80" s="2"/>
    </row>
    <row r="81" spans="1:13" ht="45.95" customHeight="1" x14ac:dyDescent="0.25">
      <c r="B81" s="14"/>
      <c r="K81" s="2"/>
      <c r="L81" s="2"/>
      <c r="M81" s="2"/>
    </row>
    <row r="82" spans="1:13" ht="45.95" customHeight="1" x14ac:dyDescent="0.25">
      <c r="B82" s="14"/>
      <c r="K82" s="2"/>
      <c r="L82" s="2"/>
      <c r="M82" s="2"/>
    </row>
    <row r="83" spans="1:13" ht="45.95" customHeight="1" x14ac:dyDescent="0.25">
      <c r="B83" s="14"/>
      <c r="K83" s="2"/>
      <c r="L83" s="2"/>
      <c r="M83" s="2"/>
    </row>
    <row r="84" spans="1:13" ht="45.95" customHeight="1" x14ac:dyDescent="0.25">
      <c r="B84" s="14"/>
      <c r="K84" s="2"/>
      <c r="L84" s="2"/>
      <c r="M84" s="2"/>
    </row>
    <row r="85" spans="1:13" ht="45.95" customHeight="1" x14ac:dyDescent="0.25">
      <c r="B85" s="14"/>
      <c r="K85" s="2"/>
      <c r="L85" s="2"/>
      <c r="M85" s="2"/>
    </row>
    <row r="86" spans="1:13" ht="45.95" customHeight="1" x14ac:dyDescent="0.25">
      <c r="A86" t="str">
        <f>'Hybrid - Mag - True - Stereo'!C86</f>
        <v>PT_b_gamma_S2M_P1W_LV_SRC/RET</v>
      </c>
      <c r="B86" s="14" t="str">
        <f t="shared" si="2"/>
        <v>PT_b_gamma_S2M_P1W</v>
      </c>
      <c r="C86" s="163" t="str">
        <f>'Hybrid - Mag - True - Stereo'!E86</f>
        <v>P13 - 1/9</v>
      </c>
      <c r="D86" t="str">
        <f>'Hybrid - Mag - True - Stereo'!F86</f>
        <v>24 - J13 - 6/5</v>
      </c>
      <c r="E86" t="str">
        <f>'Hybrid - Mag - True - Stereo'!L86</f>
        <v>1b</v>
      </c>
      <c r="F86" s="163" t="str">
        <f t="shared" si="3"/>
        <v>24 - J13 - 6/5   1b</v>
      </c>
      <c r="H86" s="163">
        <f>'Hybrid - Mag - True - Stereo'!N86</f>
        <v>8</v>
      </c>
      <c r="I86" s="163">
        <f>'Hybrid - Mag - True - Stereo'!O86</f>
        <v>7.2</v>
      </c>
      <c r="K86" s="101"/>
      <c r="L86" s="2"/>
      <c r="M86" s="2"/>
    </row>
    <row r="87" spans="1:13" ht="45.95" customHeight="1" x14ac:dyDescent="0.25">
      <c r="A87" t="str">
        <f>'Hybrid - Mag - True - Stereo'!C87</f>
        <v>PT_b_gamma_S2M_P2E_LV_SRC/RET</v>
      </c>
      <c r="B87" s="14" t="str">
        <f t="shared" si="2"/>
        <v>PT_b_gamma_S2M_P2E</v>
      </c>
      <c r="C87" s="163" t="str">
        <f>'Hybrid - Mag - True - Stereo'!E87</f>
        <v>P13 - 2/10</v>
      </c>
      <c r="D87" t="str">
        <f>'Hybrid - Mag - True - Stereo'!F87</f>
        <v>20 - J12 - 6/5</v>
      </c>
      <c r="E87" t="str">
        <f>'Hybrid - Mag - True - Stereo'!L87</f>
        <v>1b</v>
      </c>
      <c r="F87" s="163" t="str">
        <f t="shared" si="3"/>
        <v>20 - J12 - 6/5   1b</v>
      </c>
      <c r="H87" s="163">
        <f>'Hybrid - Mag - True - Stereo'!N87</f>
        <v>8</v>
      </c>
      <c r="I87" s="163">
        <f>'Hybrid - Mag - True - Stereo'!O87</f>
        <v>7.2</v>
      </c>
      <c r="K87" s="98"/>
      <c r="L87" s="2"/>
      <c r="M87" s="2"/>
    </row>
    <row r="88" spans="1:13" ht="45.95" customHeight="1" x14ac:dyDescent="0.25">
      <c r="B88" s="14"/>
      <c r="K88" s="2"/>
      <c r="L88" s="2"/>
      <c r="M88" s="2"/>
    </row>
    <row r="89" spans="1:13" ht="45.95" customHeight="1" x14ac:dyDescent="0.25">
      <c r="A89" t="str">
        <f>'Hybrid - Mag - True - Stereo'!C89</f>
        <v>PT_b_gamma_S2S_P1W_LV_SRC/RET</v>
      </c>
      <c r="B89" s="14" t="str">
        <f t="shared" si="2"/>
        <v>PT_b_gamma_S2S_P1W</v>
      </c>
      <c r="C89" s="163" t="str">
        <f>'Hybrid - Mag - True - Stereo'!E89</f>
        <v>P13 - 4/12</v>
      </c>
      <c r="D89" t="str">
        <f>'Hybrid - Mag - True - Stereo'!F89</f>
        <v>20 - J12 - 8/7</v>
      </c>
      <c r="E89" t="str">
        <f>'Hybrid - Mag - True - Stereo'!L89</f>
        <v>1b</v>
      </c>
      <c r="F89" s="163" t="str">
        <f t="shared" si="3"/>
        <v>20 - J12 - 8/7   1b</v>
      </c>
      <c r="H89" s="163">
        <f>'Hybrid - Mag - True - Stereo'!N89</f>
        <v>8</v>
      </c>
      <c r="I89" s="163">
        <f>'Hybrid - Mag - True - Stereo'!O89</f>
        <v>7.2</v>
      </c>
      <c r="K89" s="98"/>
      <c r="L89" s="2"/>
      <c r="M89" s="2"/>
    </row>
    <row r="90" spans="1:13" ht="45.95" customHeight="1" x14ac:dyDescent="0.25">
      <c r="A90" t="str">
        <f>'Hybrid - Mag - True - Stereo'!C90</f>
        <v>PT_b_gamma_S2S_P2E_LV_SRC/RET</v>
      </c>
      <c r="B90" s="14" t="str">
        <f t="shared" si="2"/>
        <v>PT_b_gamma_S2S_P2E</v>
      </c>
      <c r="C90" s="163" t="str">
        <f>'Hybrid - Mag - True - Stereo'!E90</f>
        <v>P13 - 5/13</v>
      </c>
      <c r="D90" t="str">
        <f>'Hybrid - Mag - True - Stereo'!F90</f>
        <v>17 - J13 - 4/3</v>
      </c>
      <c r="E90" t="str">
        <f>'Hybrid - Mag - True - Stereo'!L90</f>
        <v>2a</v>
      </c>
      <c r="F90" s="163" t="str">
        <f t="shared" si="3"/>
        <v>17 - J13 - 4/3   2a</v>
      </c>
      <c r="H90" s="163">
        <f>'Hybrid - Mag - True - Stereo'!N90</f>
        <v>7.6000000000000005</v>
      </c>
      <c r="I90" s="163" t="str">
        <f>'Hybrid - Mag - True - Stereo'!O90</f>
        <v>|6.8|</v>
      </c>
      <c r="K90" s="146"/>
      <c r="L90" s="2"/>
      <c r="M90" s="2"/>
    </row>
    <row r="91" spans="1:13" ht="45.95" customHeight="1" x14ac:dyDescent="0.25">
      <c r="A91" t="str">
        <f>'Hybrid - Mag - True - Stereo'!C91</f>
        <v>PT_b_gamma_S2S_P3_LV_SRC/RET</v>
      </c>
      <c r="B91" s="14" t="str">
        <f t="shared" si="2"/>
        <v>PT_b_gamma_S2S_P3</v>
      </c>
      <c r="C91" s="163" t="str">
        <f>'Hybrid - Mag - True - Stereo'!E91</f>
        <v>P13 - 6/14</v>
      </c>
      <c r="D91" t="str">
        <f>'Hybrid - Mag - True - Stereo'!F91</f>
        <v>14 - J13 - 2/1</v>
      </c>
      <c r="E91" t="str">
        <f>'Hybrid - Mag - True - Stereo'!L91</f>
        <v>2b</v>
      </c>
      <c r="F91" s="163" t="str">
        <f t="shared" si="3"/>
        <v>14 - J13 - 2/1   2b</v>
      </c>
      <c r="H91" s="163">
        <f>'Hybrid - Mag - True - Stereo'!N91</f>
        <v>7.2</v>
      </c>
      <c r="I91" s="163" t="str">
        <f>'Hybrid - Mag - True - Stereo'!O91</f>
        <v>|6.4|</v>
      </c>
      <c r="K91" s="98"/>
      <c r="L91" s="2"/>
      <c r="M91" s="69"/>
    </row>
    <row r="92" spans="1:13" ht="45.95" customHeight="1" x14ac:dyDescent="0.25">
      <c r="B92" s="14"/>
      <c r="K92" s="2"/>
      <c r="L92" s="2"/>
      <c r="M92" s="2"/>
    </row>
    <row r="93" spans="1:13" ht="45.95" customHeight="1" x14ac:dyDescent="0.25">
      <c r="B93" s="14"/>
      <c r="K93" s="2"/>
      <c r="L93" s="2"/>
      <c r="M93" s="2"/>
    </row>
    <row r="94" spans="1:13" ht="45.95" customHeight="1" x14ac:dyDescent="0.25">
      <c r="B94" s="14"/>
      <c r="K94" s="2"/>
      <c r="L94" s="2"/>
      <c r="M94" s="2"/>
    </row>
    <row r="95" spans="1:13" ht="45.95" customHeight="1" x14ac:dyDescent="0.25">
      <c r="A95" t="str">
        <f>'Hybrid - Mag - True - Stereo'!C95</f>
        <v>PT_b_gamma_S1M_P1W_LV_SRC/RET</v>
      </c>
      <c r="B95" s="14" t="str">
        <f t="shared" si="2"/>
        <v>PT_b_gamma_S1M_P1W</v>
      </c>
      <c r="C95" s="163" t="str">
        <f>'Hybrid - Mag - True - Stereo'!E95</f>
        <v>P14 - 1/9</v>
      </c>
      <c r="D95" t="str">
        <f>'Hybrid - Mag - True - Stereo'!F95</f>
        <v>24 - J13 - 8/7</v>
      </c>
      <c r="E95" t="str">
        <f>'Hybrid - Mag - True - Stereo'!L95</f>
        <v>1b</v>
      </c>
      <c r="F95" s="163" t="str">
        <f t="shared" si="3"/>
        <v>24 - J13 - 8/7   1b</v>
      </c>
      <c r="H95" s="163">
        <f>'Hybrid - Mag - True - Stereo'!N95</f>
        <v>8</v>
      </c>
      <c r="I95" s="163">
        <f>'Hybrid - Mag - True - Stereo'!O95</f>
        <v>7.2</v>
      </c>
      <c r="K95" s="98"/>
      <c r="L95" s="2"/>
      <c r="M95" s="2"/>
    </row>
    <row r="96" spans="1:13" ht="45.95" customHeight="1" x14ac:dyDescent="0.25">
      <c r="A96" t="str">
        <f>'Hybrid - Mag - True - Stereo'!C96</f>
        <v>PT_b_gamma_S1M_P2E_LV_SRC/RET</v>
      </c>
      <c r="B96" s="14" t="str">
        <f t="shared" si="2"/>
        <v>PT_b_gamma_S1M_P2E</v>
      </c>
      <c r="C96" s="163" t="str">
        <f>'Hybrid - Mag - True - Stereo'!E96</f>
        <v>P14 - 2/10</v>
      </c>
      <c r="D96" t="str">
        <f>'Hybrid - Mag - True - Stereo'!F96</f>
        <v>20 - J12 - 4/3</v>
      </c>
      <c r="E96" t="str">
        <f>'Hybrid - Mag - True - Stereo'!L96</f>
        <v>1b</v>
      </c>
      <c r="F96" s="163" t="str">
        <f t="shared" si="3"/>
        <v>20 - J12 - 4/3   1b</v>
      </c>
      <c r="H96" s="163">
        <f>'Hybrid - Mag - True - Stereo'!N96</f>
        <v>8</v>
      </c>
      <c r="I96" s="163">
        <f>'Hybrid - Mag - True - Stereo'!O96</f>
        <v>7.2</v>
      </c>
      <c r="K96" s="98"/>
      <c r="L96" s="2"/>
      <c r="M96" s="2"/>
    </row>
    <row r="97" spans="1:13" ht="45.95" customHeight="1" x14ac:dyDescent="0.25">
      <c r="A97" t="str">
        <f>'Hybrid - Mag - True - Stereo'!C97</f>
        <v>PT_b_gamma_S1M_P3_LV_SRC/RET</v>
      </c>
      <c r="B97" s="14" t="str">
        <f t="shared" si="2"/>
        <v>PT_b_gamma_S1M_P3</v>
      </c>
      <c r="C97" s="163" t="str">
        <f>'Hybrid - Mag - True - Stereo'!E97</f>
        <v>P14 - 3/11</v>
      </c>
      <c r="D97" t="str">
        <f>'Hybrid - Mag - True - Stereo'!F97</f>
        <v>17 - J12 - 6/5</v>
      </c>
      <c r="E97" t="str">
        <f>'Hybrid - Mag - True - Stereo'!L97</f>
        <v>2a</v>
      </c>
      <c r="F97" s="163" t="str">
        <f t="shared" si="3"/>
        <v>17 - J12 - 6/5   2a</v>
      </c>
      <c r="H97" s="163">
        <f>'Hybrid - Mag - True - Stereo'!N97</f>
        <v>7.6000000000000005</v>
      </c>
      <c r="I97" s="163" t="str">
        <f>'Hybrid - Mag - True - Stereo'!O97</f>
        <v>|6.8|</v>
      </c>
      <c r="K97" s="98"/>
      <c r="L97" s="2"/>
      <c r="M97" s="2"/>
    </row>
    <row r="98" spans="1:13" ht="45.95" customHeight="1" x14ac:dyDescent="0.25">
      <c r="A98" t="str">
        <f>'Hybrid - Mag - True - Stereo'!C98</f>
        <v>PT_b_gamma_S1S_P1W_LV_SRC/RET</v>
      </c>
      <c r="B98" s="14" t="str">
        <f t="shared" si="2"/>
        <v>PT_b_gamma_S1S_P1W</v>
      </c>
      <c r="C98" s="163" t="str">
        <f>'Hybrid - Mag - True - Stereo'!E98</f>
        <v>P14 - 4/12</v>
      </c>
      <c r="D98" t="str">
        <f>'Hybrid - Mag - True - Stereo'!F98</f>
        <v>20 - J13 - 6/5</v>
      </c>
      <c r="E98" t="str">
        <f>'Hybrid - Mag - True - Stereo'!L98</f>
        <v>1b</v>
      </c>
      <c r="F98" s="163" t="str">
        <f t="shared" si="3"/>
        <v>20 - J13 - 6/5   1b</v>
      </c>
      <c r="H98" s="163">
        <f>'Hybrid - Mag - True - Stereo'!N98</f>
        <v>8</v>
      </c>
      <c r="I98" s="163">
        <f>'Hybrid - Mag - True - Stereo'!O98</f>
        <v>7.2</v>
      </c>
      <c r="K98" s="98"/>
      <c r="L98" s="2"/>
      <c r="M98" s="2"/>
    </row>
    <row r="99" spans="1:13" ht="45.95" customHeight="1" x14ac:dyDescent="0.25">
      <c r="A99" t="str">
        <f>'Hybrid - Mag - True - Stereo'!C99</f>
        <v>PT_b_gamma_S1S_P2E_LV_SRC/RET</v>
      </c>
      <c r="B99" s="14" t="str">
        <f t="shared" si="2"/>
        <v>PT_b_gamma_S1S_P2E</v>
      </c>
      <c r="C99" s="163" t="str">
        <f>'Hybrid - Mag - True - Stereo'!E99</f>
        <v>P14 - 5/13</v>
      </c>
      <c r="D99" t="str">
        <f>'Hybrid - Mag - True - Stereo'!F99</f>
        <v>17 - J12 - 2/1</v>
      </c>
      <c r="E99" t="str">
        <f>'Hybrid - Mag - True - Stereo'!L99</f>
        <v>2a</v>
      </c>
      <c r="F99" s="163" t="str">
        <f t="shared" si="3"/>
        <v>17 - J12 - 2/1   2a</v>
      </c>
      <c r="H99" s="163">
        <f>'Hybrid - Mag - True - Stereo'!N99</f>
        <v>7.6000000000000005</v>
      </c>
      <c r="I99" s="163" t="str">
        <f>'Hybrid - Mag - True - Stereo'!O99</f>
        <v>|6.8|</v>
      </c>
      <c r="K99" s="101"/>
      <c r="L99" s="2"/>
      <c r="M99" s="2"/>
    </row>
    <row r="100" spans="1:13" ht="45.95" customHeight="1" x14ac:dyDescent="0.25">
      <c r="A100" t="str">
        <f>'Hybrid - Mag - True - Stereo'!C100</f>
        <v>PT_b_gamma_S1S_P3_LV_SRC/RET</v>
      </c>
      <c r="B100" s="14" t="str">
        <f t="shared" si="2"/>
        <v>PT_b_gamma_S1S_P3</v>
      </c>
      <c r="C100" s="163" t="str">
        <f>'Hybrid - Mag - True - Stereo'!E100</f>
        <v>P14 - 6/14</v>
      </c>
      <c r="D100" t="str">
        <f>'Hybrid - Mag - True - Stereo'!F100</f>
        <v>14 - J13 - 4/3</v>
      </c>
      <c r="E100" t="str">
        <f>'Hybrid - Mag - True - Stereo'!L100</f>
        <v>2b</v>
      </c>
      <c r="F100" s="163" t="str">
        <f t="shared" si="3"/>
        <v>14 - J13 - 4/3   2b</v>
      </c>
      <c r="H100" s="163">
        <f>'Hybrid - Mag - True - Stereo'!N100</f>
        <v>7.2</v>
      </c>
      <c r="I100" s="163" t="str">
        <f>'Hybrid - Mag - True - Stereo'!O100</f>
        <v>|6.4|</v>
      </c>
      <c r="K100" s="98"/>
      <c r="L100" s="2"/>
      <c r="M100" s="69"/>
    </row>
    <row r="101" spans="1:13" ht="45.95" customHeight="1" x14ac:dyDescent="0.25">
      <c r="B101" s="14"/>
      <c r="K101" s="2"/>
      <c r="L101" s="2"/>
      <c r="M101" s="2"/>
    </row>
    <row r="102" spans="1:13" ht="45.95" customHeight="1" x14ac:dyDescent="0.25">
      <c r="B102" s="14"/>
      <c r="K102" s="2"/>
      <c r="L102" s="2"/>
      <c r="M102" s="2"/>
    </row>
    <row r="103" spans="1:13" ht="83.25" customHeight="1" x14ac:dyDescent="0.25">
      <c r="B103" s="14"/>
      <c r="K103" s="2"/>
      <c r="L103" s="2"/>
      <c r="M103" s="2"/>
    </row>
    <row r="104" spans="1:13" ht="45.95" customHeight="1" x14ac:dyDescent="0.25">
      <c r="A104" t="str">
        <f>'Hybrid - Mag - True - Stereo'!C104</f>
        <v>PT_b_gamma_S0M_P1W_LV_SRC/RET</v>
      </c>
      <c r="B104" s="14" t="str">
        <f t="shared" si="2"/>
        <v>PT_b_gamma_S0M_P1W</v>
      </c>
      <c r="C104" s="163" t="str">
        <f>'Hybrid - Mag - True - Stereo'!E104</f>
        <v>P15 - 1/9</v>
      </c>
      <c r="D104" t="str">
        <f>'Hybrid - Mag - True - Stereo'!F104</f>
        <v>24 - J13 - 2/1</v>
      </c>
      <c r="E104" t="str">
        <f>'Hybrid - Mag - True - Stereo'!L104</f>
        <v>1b</v>
      </c>
      <c r="F104" s="163" t="str">
        <f t="shared" si="3"/>
        <v>24 - J13 - 2/1   1b</v>
      </c>
      <c r="H104" s="163">
        <f>'Hybrid - Mag - True - Stereo'!N104</f>
        <v>8</v>
      </c>
      <c r="I104" s="163">
        <f>'Hybrid - Mag - True - Stereo'!O104</f>
        <v>7.2</v>
      </c>
      <c r="K104" s="98"/>
      <c r="L104" s="2"/>
      <c r="M104" s="2"/>
    </row>
    <row r="105" spans="1:13" ht="45.95" customHeight="1" x14ac:dyDescent="0.25">
      <c r="A105" t="str">
        <f>'Hybrid - Mag - True - Stereo'!C105</f>
        <v>PT_b_gamma_S0M_P2E_LV_SRC/RET</v>
      </c>
      <c r="B105" s="14" t="str">
        <f t="shared" si="2"/>
        <v>PT_b_gamma_S0M_P2E</v>
      </c>
      <c r="C105" s="163" t="str">
        <f>'Hybrid - Mag - True - Stereo'!E105</f>
        <v>P15 - 2/10</v>
      </c>
      <c r="D105" t="str">
        <f>'Hybrid - Mag - True - Stereo'!F105</f>
        <v>20 - J12 - 2/1</v>
      </c>
      <c r="E105" t="str">
        <f>'Hybrid - Mag - True - Stereo'!L105</f>
        <v>1b</v>
      </c>
      <c r="F105" s="163" t="str">
        <f t="shared" si="3"/>
        <v>20 - J12 - 2/1   1b</v>
      </c>
      <c r="H105" s="163">
        <f>'Hybrid - Mag - True - Stereo'!N105</f>
        <v>8</v>
      </c>
      <c r="I105" s="163">
        <f>'Hybrid - Mag - True - Stereo'!O105</f>
        <v>7.2</v>
      </c>
      <c r="K105" s="98"/>
      <c r="L105" s="2"/>
      <c r="M105" s="2"/>
    </row>
    <row r="106" spans="1:13" ht="45.95" customHeight="1" x14ac:dyDescent="0.25">
      <c r="A106" t="str">
        <f>'Hybrid - Mag - True - Stereo'!C106</f>
        <v>PT_b_gamma_S0M_P3_LV_SRC/RET</v>
      </c>
      <c r="B106" s="14" t="str">
        <f t="shared" si="2"/>
        <v>PT_b_gamma_S0M_P3</v>
      </c>
      <c r="C106" s="163" t="str">
        <f>'Hybrid - Mag - True - Stereo'!E106</f>
        <v>P15 - 3/11</v>
      </c>
      <c r="D106" t="str">
        <f>'Hybrid - Mag - True - Stereo'!F106</f>
        <v>17 - J12 - 8/7</v>
      </c>
      <c r="E106" t="str">
        <f>'Hybrid - Mag - True - Stereo'!L106</f>
        <v>2a</v>
      </c>
      <c r="F106" s="163" t="str">
        <f t="shared" si="3"/>
        <v>17 - J12 - 8/7   2a</v>
      </c>
      <c r="H106" s="163">
        <f>'Hybrid - Mag - True - Stereo'!N106</f>
        <v>7.6000000000000005</v>
      </c>
      <c r="I106" s="163" t="str">
        <f>'Hybrid - Mag - True - Stereo'!O106</f>
        <v>|6.8|</v>
      </c>
      <c r="K106" s="98"/>
      <c r="L106" s="2"/>
      <c r="M106" s="2"/>
    </row>
    <row r="107" spans="1:13" ht="45.95" customHeight="1" x14ac:dyDescent="0.25">
      <c r="A107" t="str">
        <f>'Hybrid - Mag - True - Stereo'!C107</f>
        <v>PT_b_gamma_S0S_P1W_LV_SRC/RET</v>
      </c>
      <c r="B107" s="14" t="str">
        <f t="shared" si="2"/>
        <v>PT_b_gamma_S0S_P1W</v>
      </c>
      <c r="C107" s="163" t="str">
        <f>'Hybrid - Mag - True - Stereo'!E107</f>
        <v>P15 - 4/12</v>
      </c>
      <c r="D107" t="str">
        <f>'Hybrid - Mag - True - Stereo'!F107</f>
        <v>20 - J13 - 2/1</v>
      </c>
      <c r="E107" t="str">
        <f>'Hybrid - Mag - True - Stereo'!L107</f>
        <v>1b</v>
      </c>
      <c r="F107" s="163" t="str">
        <f t="shared" si="3"/>
        <v>20 - J13 - 2/1   1b</v>
      </c>
      <c r="H107" s="163">
        <f>'Hybrid - Mag - True - Stereo'!N107</f>
        <v>8</v>
      </c>
      <c r="I107" s="163">
        <f>'Hybrid - Mag - True - Stereo'!O107</f>
        <v>7.2</v>
      </c>
      <c r="K107" s="98"/>
      <c r="L107" s="2"/>
      <c r="M107" s="2"/>
    </row>
    <row r="108" spans="1:13" ht="45.95" customHeight="1" x14ac:dyDescent="0.25">
      <c r="A108" t="str">
        <f>'Hybrid - Mag - True - Stereo'!C108</f>
        <v>PT_b_gamma_S0S_P2E_LV_SRC/RET</v>
      </c>
      <c r="B108" s="14" t="str">
        <f t="shared" si="2"/>
        <v>PT_b_gamma_S0S_P2E</v>
      </c>
      <c r="C108" s="163" t="str">
        <f>'Hybrid - Mag - True - Stereo'!E108</f>
        <v>P15 - 5/13</v>
      </c>
      <c r="D108" t="str">
        <f>'Hybrid - Mag - True - Stereo'!F108</f>
        <v>20 - J13 - 8/7</v>
      </c>
      <c r="E108" t="str">
        <f>'Hybrid - Mag - True - Stereo'!L108</f>
        <v>1b</v>
      </c>
      <c r="F108" s="163" t="str">
        <f t="shared" si="3"/>
        <v>20 - J13 - 8/7   1b</v>
      </c>
      <c r="H108" s="163">
        <f>'Hybrid - Mag - True - Stereo'!N108</f>
        <v>8</v>
      </c>
      <c r="I108" s="163">
        <f>'Hybrid - Mag - True - Stereo'!O108</f>
        <v>7.2</v>
      </c>
      <c r="K108" s="101"/>
      <c r="L108" s="2"/>
      <c r="M108" s="2"/>
    </row>
    <row r="109" spans="1:13" ht="45.95" customHeight="1" x14ac:dyDescent="0.25">
      <c r="A109" t="str">
        <f>'Hybrid - Mag - True - Stereo'!C109</f>
        <v>PT_b_gamma_S0S_P3_LV_SRC/RET</v>
      </c>
      <c r="B109" s="14" t="str">
        <f t="shared" si="2"/>
        <v>PT_b_gamma_S0S_P3</v>
      </c>
      <c r="C109" s="163" t="str">
        <f>'Hybrid - Mag - True - Stereo'!E109</f>
        <v>P15 - 6/14</v>
      </c>
      <c r="D109" t="str">
        <f>'Hybrid - Mag - True - Stereo'!F109</f>
        <v>17 - J12 - 4/3</v>
      </c>
      <c r="E109" t="str">
        <f>'Hybrid - Mag - True - Stereo'!L109</f>
        <v>2a</v>
      </c>
      <c r="F109" s="163" t="str">
        <f t="shared" si="3"/>
        <v>17 - J12 - 4/3   2a</v>
      </c>
      <c r="H109" s="163">
        <f>'Hybrid - Mag - True - Stereo'!N109</f>
        <v>7.6000000000000005</v>
      </c>
      <c r="I109" s="163" t="str">
        <f>'Hybrid - Mag - True - Stereo'!O109</f>
        <v>|6.8|</v>
      </c>
      <c r="K109" s="98"/>
      <c r="L109" s="2"/>
      <c r="M109" s="2"/>
    </row>
    <row r="110" spans="1:13" ht="45.95" customHeight="1" x14ac:dyDescent="0.25">
      <c r="B110" s="14"/>
      <c r="K110" s="2"/>
      <c r="M110" s="2"/>
    </row>
    <row r="111" spans="1:13" ht="45.95" customHeight="1" x14ac:dyDescent="0.25">
      <c r="B111" s="14"/>
      <c r="K111" s="2"/>
      <c r="M111" s="2"/>
    </row>
    <row r="112" spans="1:13" ht="45.95" customHeight="1" x14ac:dyDescent="0.25">
      <c r="B112" s="14"/>
      <c r="K112" s="2"/>
      <c r="M112" s="2"/>
    </row>
    <row r="113" spans="1:13" ht="45.95" customHeight="1" x14ac:dyDescent="0.25">
      <c r="A113" t="str">
        <f>'Hybrid - Mag - True - Stereo'!C113</f>
        <v>PT_b_gamma_S0M_P4_LV_SRC/RET</v>
      </c>
      <c r="B113" s="14" t="str">
        <f t="shared" si="2"/>
        <v>PT_b_gamma_S0M_P4</v>
      </c>
      <c r="C113" s="163" t="str">
        <f>'Hybrid - Mag - True - Stereo'!E113</f>
        <v>P34 - 1/9</v>
      </c>
      <c r="D113" t="str">
        <f>'Hybrid - Mag - True - Stereo'!F113</f>
        <v>14 - J13 - 8/7</v>
      </c>
      <c r="E113" t="str">
        <f>'Hybrid - Mag - True - Stereo'!L113</f>
        <v>2c</v>
      </c>
      <c r="F113" s="163" t="str">
        <f t="shared" si="3"/>
        <v>14 - J13 - 8/7   2c</v>
      </c>
      <c r="H113" s="163">
        <f>'Hybrid - Mag - True - Stereo'!N113</f>
        <v>8</v>
      </c>
      <c r="I113" s="163" t="str">
        <f>'Hybrid - Mag - True - Stereo'!O113</f>
        <v>|6.8|</v>
      </c>
      <c r="K113" s="69"/>
      <c r="L113" s="2"/>
      <c r="M113" s="98"/>
    </row>
    <row r="114" spans="1:13" ht="45.95" customHeight="1" x14ac:dyDescent="0.25">
      <c r="A114" t="str">
        <f>'Hybrid - Mag - True - Stereo'!C114</f>
        <v>PT_b_gamma_S1M_P4_LV_SRC/RET</v>
      </c>
      <c r="B114" s="14" t="str">
        <f t="shared" si="2"/>
        <v>PT_b_gamma_S1M_P4</v>
      </c>
      <c r="C114" s="163" t="str">
        <f>'Hybrid - Mag - True - Stereo'!E114</f>
        <v>P34 - 2/10</v>
      </c>
      <c r="D114" t="str">
        <f>'Hybrid - Mag - True - Stereo'!F114</f>
        <v>14 - J13 - 6/5</v>
      </c>
      <c r="E114" t="str">
        <f>'Hybrid - Mag - True - Stereo'!L114</f>
        <v>2c</v>
      </c>
      <c r="F114" s="163" t="str">
        <f t="shared" si="3"/>
        <v>14 - J13 - 6/5   2c</v>
      </c>
      <c r="H114" s="163">
        <f>'Hybrid - Mag - True - Stereo'!N114</f>
        <v>8</v>
      </c>
      <c r="I114" s="163" t="str">
        <f>'Hybrid - Mag - True - Stereo'!O114</f>
        <v>|6.8|</v>
      </c>
      <c r="K114" s="69"/>
      <c r="L114" s="2"/>
      <c r="M114" s="98"/>
    </row>
    <row r="115" spans="1:13" ht="45.95" customHeight="1" x14ac:dyDescent="0.25">
      <c r="A115" t="str">
        <f>'Hybrid - Mag - True - Stereo'!C115</f>
        <v>PT_b_gamma_S2M_P4_LV_SRC/RET</v>
      </c>
      <c r="B115" s="14" t="str">
        <f t="shared" si="2"/>
        <v>PT_b_gamma_S2M_P4</v>
      </c>
      <c r="C115" s="163" t="str">
        <f>'Hybrid - Mag - True - Stereo'!E115</f>
        <v>P34 - 3/11</v>
      </c>
      <c r="D115" t="str">
        <f>'Hybrid - Mag - True - Stereo'!F115</f>
        <v>13 - J13 - 2/1</v>
      </c>
      <c r="E115" t="str">
        <f>'Hybrid - Mag - True - Stereo'!L115</f>
        <v>2c</v>
      </c>
      <c r="F115" s="163" t="str">
        <f t="shared" si="3"/>
        <v>13 - J13 - 2/1   2c</v>
      </c>
      <c r="H115" s="163">
        <f>'Hybrid - Mag - True - Stereo'!N115</f>
        <v>8</v>
      </c>
      <c r="I115" s="163" t="str">
        <f>'Hybrid - Mag - True - Stereo'!O115</f>
        <v>|6.8|</v>
      </c>
      <c r="K115" s="69"/>
      <c r="L115" s="2"/>
      <c r="M115" s="98"/>
    </row>
    <row r="116" spans="1:13" ht="45.95" customHeight="1" x14ac:dyDescent="0.25">
      <c r="A116" t="str">
        <f>'Hybrid - Mag - True - Stereo'!C116</f>
        <v>PT_b_gamma_S2M_P3_LV_SRC/RET</v>
      </c>
      <c r="B116" s="14" t="str">
        <f t="shared" si="2"/>
        <v>PT_b_gamma_S2M_P3</v>
      </c>
      <c r="C116" s="163" t="str">
        <f>'Hybrid - Mag - True - Stereo'!E116</f>
        <v>P34 - 4/12</v>
      </c>
      <c r="D116" t="str">
        <f>'Hybrid - Mag - True - Stereo'!F116</f>
        <v>17 - J13 - 8/7</v>
      </c>
      <c r="E116" t="str">
        <f>'Hybrid - Mag - True - Stereo'!L116</f>
        <v>2e</v>
      </c>
      <c r="F116" s="163" t="str">
        <f t="shared" si="3"/>
        <v>17 - J13 - 8/7   2e</v>
      </c>
      <c r="H116" s="163">
        <f>'Hybrid - Mag - True - Stereo'!N116</f>
        <v>8.1999999999999993</v>
      </c>
      <c r="I116" s="163">
        <f>'Hybrid - Mag - True - Stereo'!O116</f>
        <v>7.2</v>
      </c>
      <c r="K116" s="69"/>
      <c r="L116" s="98"/>
      <c r="M116" s="98"/>
    </row>
    <row r="117" spans="1:13" ht="45.95" customHeight="1" x14ac:dyDescent="0.25">
      <c r="K117" s="2"/>
      <c r="L117" s="2"/>
      <c r="M117" s="2"/>
    </row>
    <row r="118" spans="1:13" ht="45.95" customHeight="1" x14ac:dyDescent="0.25">
      <c r="K118" s="2"/>
      <c r="L118" s="2"/>
      <c r="M118" s="2"/>
    </row>
    <row r="119" spans="1:13" ht="45.95" customHeight="1" x14ac:dyDescent="0.25">
      <c r="K119" s="2"/>
      <c r="L119" s="2"/>
      <c r="M119" s="2"/>
    </row>
    <row r="120" spans="1:13" ht="45.95" customHeight="1" x14ac:dyDescent="0.25">
      <c r="K120" s="2"/>
    </row>
  </sheetData>
  <mergeCells count="2">
    <mergeCell ref="B1:C1"/>
    <mergeCell ref="K2:M2"/>
  </mergeCells>
  <pageMargins left="0.25" right="0.25" top="0.75" bottom="0.75" header="0.3" footer="0.3"/>
  <pageSetup paperSize="9" scale="9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7743-B20D-4DA0-9FAF-05AFEE3616B9}">
  <dimension ref="C1:Z183"/>
  <sheetViews>
    <sheetView topLeftCell="A35" zoomScale="80" zoomScaleNormal="80" workbookViewId="0">
      <selection activeCell="N56" sqref="N56"/>
    </sheetView>
  </sheetViews>
  <sheetFormatPr defaultColWidth="8.7109375" defaultRowHeight="15" x14ac:dyDescent="0.25"/>
  <cols>
    <col min="2" max="2" width="8.7109375" customWidth="1"/>
    <col min="3" max="3" width="46.140625" customWidth="1"/>
    <col min="4" max="4" width="43.140625" customWidth="1"/>
    <col min="5" max="5" width="17.28515625" customWidth="1"/>
    <col min="6" max="6" width="16.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4" max="24" width="35.7109375" customWidth="1"/>
    <col min="25" max="25" width="43.7109375" customWidth="1"/>
    <col min="26" max="26" width="56.7109375" customWidth="1"/>
  </cols>
  <sheetData>
    <row r="1" spans="3:26" ht="15" customHeight="1" x14ac:dyDescent="0.25">
      <c r="H1" s="336" t="s">
        <v>1391</v>
      </c>
      <c r="L1" s="189"/>
      <c r="M1" s="337" t="s">
        <v>1390</v>
      </c>
      <c r="T1" s="338" t="s">
        <v>1393</v>
      </c>
    </row>
    <row r="2" spans="3:26" ht="23.25" x14ac:dyDescent="0.35">
      <c r="C2" s="331" t="s">
        <v>813</v>
      </c>
      <c r="D2" s="331"/>
      <c r="E2" s="331"/>
      <c r="F2" s="331"/>
      <c r="G2" s="21" t="s">
        <v>1363</v>
      </c>
      <c r="H2" s="336"/>
      <c r="I2" s="339" t="s">
        <v>1389</v>
      </c>
      <c r="J2" s="339"/>
      <c r="K2" s="339"/>
      <c r="L2" s="189"/>
      <c r="M2" s="338"/>
      <c r="N2" s="104" t="s">
        <v>1362</v>
      </c>
      <c r="O2" s="104" t="s">
        <v>1366</v>
      </c>
      <c r="P2" s="21" t="str">
        <f>N2</f>
        <v>A-bot</v>
      </c>
      <c r="R2" s="21" t="str">
        <f>O2</f>
        <v>C-top</v>
      </c>
      <c r="T2" s="338"/>
      <c r="V2" s="1" t="s">
        <v>1282</v>
      </c>
      <c r="W2"/>
    </row>
    <row r="3" spans="3:26" ht="65.25" customHeight="1" thickBot="1" x14ac:dyDescent="0.35">
      <c r="C3" s="1" t="s">
        <v>237</v>
      </c>
      <c r="D3" s="1" t="s">
        <v>238</v>
      </c>
      <c r="E3" s="126" t="s">
        <v>239</v>
      </c>
      <c r="F3" s="126" t="s">
        <v>240</v>
      </c>
      <c r="H3" s="336"/>
      <c r="L3" s="189" t="s">
        <v>1434</v>
      </c>
      <c r="M3" s="338"/>
      <c r="N3" s="14" t="s">
        <v>1668</v>
      </c>
      <c r="O3" s="14" t="s">
        <v>1669</v>
      </c>
      <c r="P3" s="21" t="s">
        <v>1386</v>
      </c>
      <c r="Q3" s="14" t="s">
        <v>1387</v>
      </c>
      <c r="R3" s="21" t="s">
        <v>1388</v>
      </c>
      <c r="S3" s="14" t="s">
        <v>1387</v>
      </c>
      <c r="T3" s="338"/>
      <c r="V3" s="2" t="s">
        <v>546</v>
      </c>
      <c r="W3" t="b">
        <v>1</v>
      </c>
    </row>
    <row r="4" spans="3:26" ht="15" customHeight="1" x14ac:dyDescent="0.25">
      <c r="C4" s="239" t="s">
        <v>241</v>
      </c>
      <c r="D4" s="240" t="s">
        <v>242</v>
      </c>
      <c r="E4" s="5" t="s">
        <v>243</v>
      </c>
      <c r="F4" s="6" t="s">
        <v>502</v>
      </c>
      <c r="G4" s="65" t="str">
        <f>IF(LEFT(F4,3)="2.5", MID(F4,7,2),LEFT(F4,2))</f>
        <v>11</v>
      </c>
      <c r="H4" s="14" t="s">
        <v>1359</v>
      </c>
      <c r="I4" s="92"/>
      <c r="L4" s="14" t="str" cm="1">
        <f t="array" ref="L4">INDEX(Cable_L!$B$3:$B$80,MATCH(1,COUNTIFS($G4,Cable_L!$A$3:$A$80,$H4,Cable_L!$C$3:$C$80),0))</f>
        <v>2a</v>
      </c>
      <c r="M4" s="21" cm="1">
        <f t="array" ref="M4:M7">_xlfn._xlws.SORT(VALUE(_xlfn.UNIQUE(G4:G10)))</f>
        <v>1</v>
      </c>
      <c r="N4" s="14" cm="1">
        <f t="array" ref="N4">INDEX(INDEX(Cable_L!$H$3:$K$80,,MATCH(N$2,Cable_L!$H$2:$K$2,0)),MATCH(1,COUNTIFS($G4,Cable_L!$A$3:$A$80,$H4,Cable_L!$C$3:$C$80),0))</f>
        <v>7.6000000000000005</v>
      </c>
      <c r="O4" s="14" t="str" cm="1">
        <f t="array" ref="O4">INDEX(INDEX(Cable_L!$H$3:$K$80,,MATCH(O$2,Cable_L!$H$2:$K$2,0)),MATCH(1,COUNTIFS($G4,Cable_L!$A$3:$A$80,$H4,Cable_L!$C$3:$C$80),0))</f>
        <v>|6.8|</v>
      </c>
      <c r="P4" s="21" cm="1">
        <f t="array" ref="P4:P6">_xlfn._xlws.FILTER(_xlfn.UNIQUE(N4:N11),_xlfn.UNIQUE(N4:N11)&lt;&gt;"")</f>
        <v>7.6000000000000005</v>
      </c>
      <c r="Q4" s="14">
        <f>COUNTIF(N4:N12,P4)</f>
        <v>6</v>
      </c>
      <c r="R4" s="21" t="str" cm="1">
        <f t="array" ref="R4:R6">_xlfn._xlws.FILTER(_xlfn.UNIQUE(O4:O12),_xlfn.UNIQUE(O4:O12)&lt;&gt;"")</f>
        <v>|6.8|</v>
      </c>
      <c r="S4" s="14">
        <f>COUNTIF(O4:O12,R4)</f>
        <v>6</v>
      </c>
      <c r="T4" s="14">
        <f>COUNTA($G4:$G12)</f>
        <v>8</v>
      </c>
      <c r="V4" s="2" t="s">
        <v>545</v>
      </c>
      <c r="W4" s="2" t="s">
        <v>553</v>
      </c>
      <c r="Y4" s="332" t="s">
        <v>1326</v>
      </c>
      <c r="Z4" s="333"/>
    </row>
    <row r="5" spans="3:26" ht="15.75" thickBot="1" x14ac:dyDescent="0.3">
      <c r="C5" s="241" t="s">
        <v>244</v>
      </c>
      <c r="D5" s="242" t="s">
        <v>245</v>
      </c>
      <c r="E5" s="2" t="s">
        <v>246</v>
      </c>
      <c r="F5" s="8" t="s">
        <v>473</v>
      </c>
      <c r="G5" s="65" t="str">
        <f t="shared" ref="G5:G10" si="0">IF(LEFT(F5,3)="2.5", MID(F5,7,2),LEFT(F5,2))</f>
        <v xml:space="preserve">6 </v>
      </c>
      <c r="H5" s="2" t="s">
        <v>1359</v>
      </c>
      <c r="I5" s="93"/>
      <c r="J5" s="2"/>
      <c r="K5" s="2"/>
      <c r="L5" s="14" t="str" cm="1">
        <f t="array" ref="L5">INDEX(Cable_L!$B$3:$B$80,MATCH(1,COUNTIFS($G5,Cable_L!$A$3:$A$80,$H5,Cable_L!$C$3:$C$80),0))</f>
        <v>2a</v>
      </c>
      <c r="M5" s="21">
        <v>3</v>
      </c>
      <c r="N5" s="14" cm="1">
        <f t="array" ref="N5">INDEX(INDEX(Cable_L!$H$3:$K$80,,MATCH(N$2,Cable_L!$H$2:$K$2,0)),MATCH(1,COUNTIFS($G5,Cable_L!$A$3:$A$80,$H5,Cable_L!$C$3:$C$80),0))</f>
        <v>7.6000000000000005</v>
      </c>
      <c r="O5" s="14" t="str" cm="1">
        <f t="array" ref="O5">INDEX(INDEX(Cable_L!$H$3:$K$80,,MATCH(O$2,Cable_L!$H$2:$K$2,0)),MATCH(1,COUNTIFS($G5,Cable_L!$A$3:$A$80,$H5,Cable_L!$C$3:$C$80),0))</f>
        <v>|6.8|</v>
      </c>
      <c r="P5" s="21">
        <v>7.2</v>
      </c>
      <c r="Q5" s="14">
        <f>COUNTIF(N4:N10,P5)</f>
        <v>1</v>
      </c>
      <c r="R5" s="21" t="str">
        <v>|6.4|</v>
      </c>
      <c r="S5" s="14">
        <f>COUNTIF(O4:O10,R5)</f>
        <v>1</v>
      </c>
      <c r="V5" s="2" t="s">
        <v>547</v>
      </c>
      <c r="W5" s="2" t="s">
        <v>553</v>
      </c>
      <c r="Y5" s="334"/>
      <c r="Z5" s="335"/>
    </row>
    <row r="6" spans="3:26" x14ac:dyDescent="0.25">
      <c r="C6" s="241" t="s">
        <v>247</v>
      </c>
      <c r="D6" s="242" t="s">
        <v>248</v>
      </c>
      <c r="E6" s="2" t="s">
        <v>249</v>
      </c>
      <c r="F6" s="8" t="s">
        <v>457</v>
      </c>
      <c r="G6" s="65" t="str">
        <f t="shared" si="0"/>
        <v xml:space="preserve">3 </v>
      </c>
      <c r="H6" s="2" t="s">
        <v>1359</v>
      </c>
      <c r="I6" s="93"/>
      <c r="J6" s="2"/>
      <c r="K6" s="2"/>
      <c r="L6" s="14" t="str" cm="1">
        <f t="array" ref="L6">INDEX(Cable_L!$B$3:$B$80,MATCH(1,COUNTIFS($G6,Cable_L!$A$3:$A$80,$H6,Cable_L!$C$3:$C$80),0))</f>
        <v>2a</v>
      </c>
      <c r="M6" s="21">
        <v>6</v>
      </c>
      <c r="N6" s="14" cm="1">
        <f t="array" ref="N6">INDEX(INDEX(Cable_L!$H$3:$K$80,,MATCH(N$2,Cable_L!$H$2:$K$2,0)),MATCH(1,COUNTIFS($G6,Cable_L!$A$3:$A$80,$H6,Cable_L!$C$3:$C$80),0))</f>
        <v>7.6000000000000005</v>
      </c>
      <c r="O6" s="14" t="str" cm="1">
        <f t="array" ref="O6">INDEX(INDEX(Cable_L!$H$3:$K$80,,MATCH(O$2,Cable_L!$H$2:$K$2,0)),MATCH(1,COUNTIFS($G6,Cable_L!$A$3:$A$80,$H6,Cable_L!$C$3:$C$80),0))</f>
        <v>|6.8|</v>
      </c>
      <c r="P6" s="21" t="str">
        <v>splice</v>
      </c>
      <c r="R6" s="21" t="str">
        <v>splice</v>
      </c>
      <c r="V6" s="102" t="s">
        <v>548</v>
      </c>
      <c r="W6" s="103" t="b">
        <v>1</v>
      </c>
    </row>
    <row r="7" spans="3:26" x14ac:dyDescent="0.25">
      <c r="C7" s="241" t="s">
        <v>250</v>
      </c>
      <c r="D7" s="242" t="s">
        <v>251</v>
      </c>
      <c r="E7" s="2" t="s">
        <v>252</v>
      </c>
      <c r="F7" s="8" t="s">
        <v>472</v>
      </c>
      <c r="G7" s="65" t="str">
        <f t="shared" si="0"/>
        <v xml:space="preserve">6 </v>
      </c>
      <c r="H7" s="2" t="s">
        <v>1359</v>
      </c>
      <c r="I7" s="93"/>
      <c r="J7" s="2"/>
      <c r="K7" s="2"/>
      <c r="L7" s="14" t="str" cm="1">
        <f t="array" ref="L7">INDEX(Cable_L!$B$3:$B$80,MATCH(1,COUNTIFS($G7,Cable_L!$A$3:$A$80,$H7,Cable_L!$C$3:$C$80),0))</f>
        <v>2a</v>
      </c>
      <c r="M7" s="21">
        <v>11</v>
      </c>
      <c r="N7" s="14" cm="1">
        <f t="array" ref="N7">INDEX(INDEX(Cable_L!$H$3:$K$80,,MATCH(N$2,Cable_L!$H$2:$K$2,0)),MATCH(1,COUNTIFS($G7,Cable_L!$A$3:$A$80,$H7,Cable_L!$C$3:$C$80),0))</f>
        <v>7.6000000000000005</v>
      </c>
      <c r="O7" s="14" t="str" cm="1">
        <f t="array" ref="O7">INDEX(INDEX(Cable_L!$H$3:$K$80,,MATCH(O$2,Cable_L!$H$2:$K$2,0)),MATCH(1,COUNTIFS($G7,Cable_L!$A$3:$A$80,$H7,Cable_L!$C$3:$C$80),0))</f>
        <v>|6.8|</v>
      </c>
      <c r="V7" s="2" t="s">
        <v>549</v>
      </c>
      <c r="W7" s="2" t="s">
        <v>553</v>
      </c>
    </row>
    <row r="8" spans="3:26" x14ac:dyDescent="0.25">
      <c r="C8" s="241" t="s">
        <v>253</v>
      </c>
      <c r="D8" s="242" t="s">
        <v>254</v>
      </c>
      <c r="E8" s="2" t="s">
        <v>255</v>
      </c>
      <c r="F8" s="8" t="s">
        <v>458</v>
      </c>
      <c r="G8" s="65" t="str">
        <f t="shared" si="0"/>
        <v xml:space="preserve">3 </v>
      </c>
      <c r="H8" s="2" t="s">
        <v>1359</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550</v>
      </c>
      <c r="W8" s="103" t="b">
        <v>1</v>
      </c>
    </row>
    <row r="9" spans="3:26" x14ac:dyDescent="0.25">
      <c r="C9" s="241" t="s">
        <v>256</v>
      </c>
      <c r="D9" s="242" t="s">
        <v>257</v>
      </c>
      <c r="E9" s="2" t="s">
        <v>258</v>
      </c>
      <c r="F9" s="8" t="s">
        <v>440</v>
      </c>
      <c r="G9" s="65" t="str">
        <f t="shared" si="0"/>
        <v xml:space="preserve">1 </v>
      </c>
      <c r="H9" s="2" t="s">
        <v>1359</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551</v>
      </c>
      <c r="W9" t="b">
        <v>1</v>
      </c>
    </row>
    <row r="10" spans="3:26" x14ac:dyDescent="0.25">
      <c r="C10" s="241" t="s">
        <v>318</v>
      </c>
      <c r="D10" s="242" t="s">
        <v>319</v>
      </c>
      <c r="E10" s="2" t="s">
        <v>320</v>
      </c>
      <c r="F10" s="8" t="s">
        <v>501</v>
      </c>
      <c r="G10" s="65" t="str">
        <f t="shared" si="0"/>
        <v>11</v>
      </c>
      <c r="H10" s="2" t="s">
        <v>1359</v>
      </c>
      <c r="I10" s="94"/>
      <c r="J10" s="2"/>
      <c r="K10" s="2"/>
      <c r="L10" s="14" t="str" cm="1">
        <f t="array" ref="L10">INDEX(Cable_L!$B$3:$B$80,MATCH(1,COUNTIFS($G10,Cable_L!$A$3:$A$80,$H10,Cable_L!$C$3:$C$80),0))</f>
        <v>2a</v>
      </c>
      <c r="N10" s="14" cm="1">
        <f t="array" ref="N10">INDEX(INDEX(Cable_L!$H$3:$K$80,,MATCH(N$2,Cable_L!$H$2:$K$2,0)),MATCH(1,COUNTIFS($G10,Cable_L!$A$3:$A$80,$H10,Cable_L!$C$3:$C$80),0))</f>
        <v>7.6000000000000005</v>
      </c>
      <c r="O10" s="14" t="str" cm="1">
        <f t="array" ref="O10">INDEX(INDEX(Cable_L!$H$3:$K$80,,MATCH(O$2,Cable_L!$H$2:$K$2,0)),MATCH(1,COUNTIFS($G10,Cable_L!$A$3:$A$80,$H10,Cable_L!$C$3:$C$80),0))</f>
        <v>|6.8|</v>
      </c>
      <c r="V10" s="2"/>
      <c r="W10"/>
      <c r="X10" s="2" t="s">
        <v>432</v>
      </c>
      <c r="Y10" s="2"/>
    </row>
    <row r="11" spans="3:26" x14ac:dyDescent="0.25">
      <c r="C11" s="244" t="s">
        <v>318</v>
      </c>
      <c r="D11" s="245" t="s">
        <v>319</v>
      </c>
      <c r="E11" s="245" t="s">
        <v>320</v>
      </c>
      <c r="F11" s="246" t="s">
        <v>529</v>
      </c>
      <c r="G11" s="65" t="str">
        <f t="shared" ref="G11" si="1">IF(LEFT(F11,3)="2.5", MID(F11,7,2),LEFT(F11,2))</f>
        <v>11</v>
      </c>
      <c r="H11" s="2" t="s">
        <v>1359</v>
      </c>
      <c r="I11" s="93"/>
      <c r="J11" s="2"/>
      <c r="K11" s="2"/>
      <c r="L11" s="14" t="str" cm="1">
        <f t="array" ref="L11">INDEX(Cable_L!$B$3:$B$80,MATCH(1,COUNTIFS($G11,Cable_L!$A$3:$A$80,$H11,Cable_L!$C$3:$C$80),0))</f>
        <v>2a</v>
      </c>
      <c r="N11" s="14" t="s">
        <v>1670</v>
      </c>
      <c r="O11" s="14" t="s">
        <v>1670</v>
      </c>
      <c r="V11" s="2" t="s">
        <v>552</v>
      </c>
      <c r="W11" s="2" t="s">
        <v>553</v>
      </c>
      <c r="X11" s="2" t="s">
        <v>422</v>
      </c>
      <c r="Y11" s="2"/>
      <c r="Z11" s="2" t="s">
        <v>1283</v>
      </c>
    </row>
    <row r="12" spans="3:26" s="35" customFormat="1" x14ac:dyDescent="0.25">
      <c r="C12" s="247" t="s">
        <v>406</v>
      </c>
      <c r="D12" s="253"/>
      <c r="E12" s="253" t="s">
        <v>666</v>
      </c>
      <c r="F12" s="254"/>
      <c r="G12" s="65"/>
      <c r="H12" s="2"/>
      <c r="I12" s="2"/>
      <c r="J12" s="2"/>
      <c r="K12" s="2"/>
      <c r="L12" s="14"/>
      <c r="M12" s="21"/>
      <c r="N12" s="14"/>
      <c r="O12" s="14"/>
      <c r="P12" s="21"/>
      <c r="Q12" s="14"/>
      <c r="R12" s="21"/>
      <c r="S12" s="14"/>
      <c r="T12" s="14"/>
      <c r="U12" s="14"/>
      <c r="V12" s="14"/>
      <c r="W12" s="14"/>
      <c r="X12" s="32"/>
      <c r="Y12" s="32"/>
      <c r="Z12" s="32"/>
    </row>
    <row r="13" spans="3:26" x14ac:dyDescent="0.25">
      <c r="C13" s="242"/>
      <c r="D13" s="242"/>
      <c r="E13" s="2"/>
      <c r="G13" s="65"/>
      <c r="H13" s="2"/>
      <c r="I13" s="2"/>
      <c r="J13" s="2"/>
      <c r="K13" s="2"/>
      <c r="X13" s="2"/>
      <c r="Y13" s="2"/>
      <c r="Z13" s="2"/>
    </row>
    <row r="14" spans="3:26" x14ac:dyDescent="0.25">
      <c r="C14" s="239" t="s">
        <v>259</v>
      </c>
      <c r="D14" s="240" t="s">
        <v>260</v>
      </c>
      <c r="E14" s="5" t="s">
        <v>261</v>
      </c>
      <c r="F14" s="6" t="s">
        <v>500</v>
      </c>
      <c r="G14" s="65" t="str">
        <f t="shared" ref="G14:G25" si="2">IF(LEFT(F14,3)="2.5", MID(F14,7,2),LEFT(F14,2))</f>
        <v>11</v>
      </c>
      <c r="H14" s="2" t="s">
        <v>1359</v>
      </c>
      <c r="I14" s="93"/>
      <c r="J14" s="2"/>
      <c r="K14" s="2"/>
      <c r="L14" s="14" t="str" cm="1">
        <f t="array" ref="L14">INDEX(Cable_L!$B$3:$B$80,MATCH(1,COUNTIFS($G14,Cable_L!$A$3:$A$80,$H14,Cable_L!$C$3:$C$80),0))</f>
        <v>2a</v>
      </c>
      <c r="N14" s="14" cm="1">
        <f t="array" ref="N14">INDEX(INDEX(Cable_L!$H$3:$K$80,,MATCH(N$2,Cable_L!$H$2:$K$2,0)),MATCH(1,COUNTIFS($G14,Cable_L!$A$3:$A$80,$H14,Cable_L!$C$3:$C$80),0))</f>
        <v>7.6000000000000005</v>
      </c>
      <c r="O14" s="14" t="str" cm="1">
        <f t="array" ref="O14">INDEX(INDEX(Cable_L!$H$3:$K$80,,MATCH(O$2,Cable_L!$H$2:$K$2,0)),MATCH(1,COUNTIFS($G14,Cable_L!$A$3:$A$80,$H14,Cable_L!$C$3:$C$80),0))</f>
        <v>|6.8|</v>
      </c>
      <c r="P14" s="21" cm="1">
        <f t="array" ref="P14:P16">_xlfn._xlws.FILTER(_xlfn.UNIQUE(N14:N25),_xlfn.UNIQUE(N14:N25)&lt;&gt;"")</f>
        <v>7.6000000000000005</v>
      </c>
      <c r="Q14" s="14">
        <f>COUNTIF(N14:N25,P14)</f>
        <v>7</v>
      </c>
      <c r="R14" s="21" t="str" cm="1">
        <f t="array" ref="R14:R16">_xlfn._xlws.FILTER(_xlfn.UNIQUE(O14:O25),_xlfn.UNIQUE(O14:O25)&lt;&gt;"")</f>
        <v>|6.8|</v>
      </c>
      <c r="S14" s="14">
        <f>COUNTIF(O14:O25,R14)</f>
        <v>7</v>
      </c>
      <c r="T14" s="14">
        <f>COUNTA($G14:$G25)</f>
        <v>12</v>
      </c>
      <c r="V14" s="62" t="s">
        <v>1394</v>
      </c>
      <c r="X14" s="2" t="s">
        <v>432</v>
      </c>
      <c r="Y14" s="2"/>
    </row>
    <row r="15" spans="3:26" x14ac:dyDescent="0.25">
      <c r="C15" s="244" t="s">
        <v>259</v>
      </c>
      <c r="D15" s="245" t="s">
        <v>260</v>
      </c>
      <c r="E15" s="245" t="s">
        <v>261</v>
      </c>
      <c r="F15" s="246" t="s">
        <v>528</v>
      </c>
      <c r="G15" s="65" t="str">
        <f t="shared" si="2"/>
        <v>11</v>
      </c>
      <c r="H15" s="2" t="s">
        <v>1359</v>
      </c>
      <c r="I15" s="95"/>
      <c r="J15" s="2"/>
      <c r="K15" s="2"/>
      <c r="L15" s="14" t="str" cm="1">
        <f t="array" ref="L15">INDEX(Cable_L!$B$3:$B$80,MATCH(1,COUNTIFS($G15,Cable_L!$A$3:$A$80,$H15,Cable_L!$C$3:$C$80),0))</f>
        <v>2a</v>
      </c>
      <c r="N15" s="14" t="s">
        <v>1670</v>
      </c>
      <c r="O15" s="14" t="s">
        <v>1670</v>
      </c>
      <c r="P15" s="21" t="str">
        <v>splice</v>
      </c>
      <c r="Q15" s="14">
        <f>COUNTIF(N14:N25,P15)</f>
        <v>4</v>
      </c>
      <c r="R15" s="21" t="str">
        <v>splice</v>
      </c>
      <c r="S15" s="14">
        <f>COUNTIF(O14:O25,R15)</f>
        <v>4</v>
      </c>
      <c r="X15" s="2" t="s">
        <v>422</v>
      </c>
      <c r="Y15" s="2"/>
      <c r="Z15" s="2" t="s">
        <v>1283</v>
      </c>
    </row>
    <row r="16" spans="3:26" x14ac:dyDescent="0.25">
      <c r="C16" s="241" t="s">
        <v>262</v>
      </c>
      <c r="D16" s="242" t="s">
        <v>263</v>
      </c>
      <c r="E16" s="2" t="s">
        <v>264</v>
      </c>
      <c r="F16" s="8" t="s">
        <v>474</v>
      </c>
      <c r="G16" s="65" t="str">
        <f t="shared" si="2"/>
        <v xml:space="preserve">6 </v>
      </c>
      <c r="H16" s="2" t="s">
        <v>1359</v>
      </c>
      <c r="I16" s="93"/>
      <c r="J16" s="2"/>
      <c r="K16" s="2"/>
      <c r="L16" s="14" t="str" cm="1">
        <f t="array" ref="L16">INDEX(Cable_L!$B$3:$B$80,MATCH(1,COUNTIFS($G16,Cable_L!$A$3:$A$80,$H16,Cable_L!$C$3:$C$80),0))</f>
        <v>2a</v>
      </c>
      <c r="N16" s="14" cm="1">
        <f t="array" ref="N16">INDEX(INDEX(Cable_L!$H$3:$K$80,,MATCH(N$2,Cable_L!$H$2:$K$2,0)),MATCH(1,COUNTIFS($G16,Cable_L!$A$3:$A$80,$H16,Cable_L!$C$3:$C$80),0))</f>
        <v>7.6000000000000005</v>
      </c>
      <c r="O16" s="14" t="str" cm="1">
        <f t="array" ref="O16">INDEX(INDEX(Cable_L!$H$3:$K$80,,MATCH(O$2,Cable_L!$H$2:$K$2,0)),MATCH(1,COUNTIFS($G16,Cable_L!$A$3:$A$80,$H16,Cable_L!$C$3:$C$80),0))</f>
        <v>|6.8|</v>
      </c>
      <c r="P16" s="21">
        <v>7.2</v>
      </c>
      <c r="R16" s="21" t="str">
        <v>|6.4|</v>
      </c>
    </row>
    <row r="17" spans="3:26" x14ac:dyDescent="0.25">
      <c r="C17" s="241" t="s">
        <v>265</v>
      </c>
      <c r="D17" s="242" t="s">
        <v>266</v>
      </c>
      <c r="E17" s="2" t="s">
        <v>267</v>
      </c>
      <c r="F17" s="8" t="s">
        <v>454</v>
      </c>
      <c r="G17" s="65" t="str">
        <f t="shared" si="2"/>
        <v xml:space="preserve">3 </v>
      </c>
      <c r="H17" s="2" t="s">
        <v>1359</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6" x14ac:dyDescent="0.25">
      <c r="C18" s="241" t="s">
        <v>268</v>
      </c>
      <c r="D18" s="242" t="s">
        <v>269</v>
      </c>
      <c r="E18" s="2" t="s">
        <v>270</v>
      </c>
      <c r="F18" s="8" t="s">
        <v>497</v>
      </c>
      <c r="G18" s="65" t="str">
        <f t="shared" si="2"/>
        <v xml:space="preserve">9 </v>
      </c>
      <c r="H18" s="2" t="s">
        <v>1359</v>
      </c>
      <c r="I18" s="93"/>
      <c r="J18" s="2"/>
      <c r="K18" s="2"/>
      <c r="L18" s="14" t="str" cm="1">
        <f t="array" ref="L18">INDEX(Cable_L!$B$3:$B$80,MATCH(1,COUNTIFS($G18,Cable_L!$A$3:$A$80,$H18,Cable_L!$C$3:$C$80),0))</f>
        <v>2a</v>
      </c>
      <c r="N18" s="14" cm="1">
        <f t="array" ref="N18">INDEX(INDEX(Cable_L!$H$3:$K$80,,MATCH(N$2,Cable_L!$H$2:$K$2,0)),MATCH(1,COUNTIFS($G18,Cable_L!$A$3:$A$80,$H18,Cable_L!$C$3:$C$80),0))</f>
        <v>7.6000000000000005</v>
      </c>
      <c r="O18" s="14" t="str" cm="1">
        <f t="array" ref="O18">INDEX(INDEX(Cable_L!$H$3:$K$80,,MATCH(O$2,Cable_L!$H$2:$K$2,0)),MATCH(1,COUNTIFS($G18,Cable_L!$A$3:$A$80,$H18,Cable_L!$C$3:$C$80),0))</f>
        <v>|6.8|</v>
      </c>
      <c r="X18" s="2" t="s">
        <v>432</v>
      </c>
      <c r="Y18" s="2"/>
    </row>
    <row r="19" spans="3:26" x14ac:dyDescent="0.25">
      <c r="C19" s="244" t="s">
        <v>268</v>
      </c>
      <c r="D19" s="245" t="s">
        <v>269</v>
      </c>
      <c r="E19" s="245" t="s">
        <v>270</v>
      </c>
      <c r="F19" s="246" t="s">
        <v>523</v>
      </c>
      <c r="G19" s="65" t="str">
        <f t="shared" si="2"/>
        <v xml:space="preserve">9 </v>
      </c>
      <c r="H19" s="2" t="s">
        <v>1359</v>
      </c>
      <c r="I19" s="93"/>
      <c r="J19" s="2"/>
      <c r="K19" s="2"/>
      <c r="L19" s="14" t="str" cm="1">
        <f t="array" ref="L19">INDEX(Cable_L!$B$3:$B$80,MATCH(1,COUNTIFS($G19,Cable_L!$A$3:$A$80,$H19,Cable_L!$C$3:$C$80),0))</f>
        <v>2a</v>
      </c>
      <c r="M19" s="21" cm="1">
        <f t="array" ref="M19:M23">_xlfn._xlws.SORT(VALUE(_xlfn.UNIQUE(G14:G25)))</f>
        <v>1</v>
      </c>
      <c r="N19" s="14" t="s">
        <v>1670</v>
      </c>
      <c r="O19" s="14" t="s">
        <v>1670</v>
      </c>
      <c r="X19" s="2" t="s">
        <v>422</v>
      </c>
      <c r="Y19" s="2"/>
      <c r="Z19" s="2" t="s">
        <v>1283</v>
      </c>
    </row>
    <row r="20" spans="3:26" x14ac:dyDescent="0.25">
      <c r="C20" s="241" t="s">
        <v>271</v>
      </c>
      <c r="D20" s="242" t="s">
        <v>272</v>
      </c>
      <c r="E20" s="2" t="s">
        <v>273</v>
      </c>
      <c r="F20" s="8" t="s">
        <v>456</v>
      </c>
      <c r="G20" s="65" t="str">
        <f t="shared" si="2"/>
        <v xml:space="preserve">3 </v>
      </c>
      <c r="H20" s="2" t="s">
        <v>1359</v>
      </c>
      <c r="I20" s="93"/>
      <c r="J20" s="2"/>
      <c r="K20" s="2"/>
      <c r="L20" s="14" t="str" cm="1">
        <f t="array" ref="L20">INDEX(Cable_L!$B$3:$B$80,MATCH(1,COUNTIFS($G20,Cable_L!$A$3:$A$80,$H20,Cable_L!$C$3:$C$80),0))</f>
        <v>2a</v>
      </c>
      <c r="M20" s="21">
        <v>3</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6" x14ac:dyDescent="0.25">
      <c r="C21" s="241" t="s">
        <v>274</v>
      </c>
      <c r="D21" s="242" t="s">
        <v>275</v>
      </c>
      <c r="E21" s="2" t="s">
        <v>276</v>
      </c>
      <c r="F21" s="8" t="s">
        <v>439</v>
      </c>
      <c r="G21" s="65" t="str">
        <f t="shared" si="2"/>
        <v xml:space="preserve">1 </v>
      </c>
      <c r="H21" s="2" t="s">
        <v>1359</v>
      </c>
      <c r="I21" s="93"/>
      <c r="J21" s="2"/>
      <c r="K21" s="69"/>
      <c r="L21" s="14" t="str" cm="1">
        <f t="array" ref="L21">INDEX(Cable_L!$B$3:$B$80,MATCH(1,COUNTIFS($G21,Cable_L!$A$3:$A$80,$H21,Cable_L!$C$3:$C$80),0))</f>
        <v>2b</v>
      </c>
      <c r="M21" s="21">
        <v>6</v>
      </c>
      <c r="N21" s="14" cm="1">
        <f t="array" ref="N21">INDEX(INDEX(Cable_L!$H$3:$K$80,,MATCH(N$2,Cable_L!$H$2:$K$2,0)),MATCH(1,COUNTIFS($G21,Cable_L!$A$3:$A$80,$H21,Cable_L!$C$3:$C$80),0))</f>
        <v>7.2</v>
      </c>
      <c r="O21" s="14" t="str" cm="1">
        <f t="array" ref="O21">INDEX(INDEX(Cable_L!$H$3:$K$80,,MATCH(O$2,Cable_L!$H$2:$K$2,0)),MATCH(1,COUNTIFS($G21,Cable_L!$A$3:$A$80,$H21,Cable_L!$C$3:$C$80),0))</f>
        <v>|6.4|</v>
      </c>
    </row>
    <row r="22" spans="3:26" x14ac:dyDescent="0.25">
      <c r="C22" s="241" t="s">
        <v>306</v>
      </c>
      <c r="D22" s="242" t="s">
        <v>307</v>
      </c>
      <c r="E22" s="2" t="s">
        <v>308</v>
      </c>
      <c r="F22" s="8" t="s">
        <v>494</v>
      </c>
      <c r="G22" s="65" t="str">
        <f t="shared" si="2"/>
        <v xml:space="preserve">9 </v>
      </c>
      <c r="H22" s="2" t="s">
        <v>1359</v>
      </c>
      <c r="I22" s="93"/>
      <c r="J22" s="2"/>
      <c r="L22" s="14" t="str" cm="1">
        <f t="array" ref="L22">INDEX(Cable_L!$B$3:$B$80,MATCH(1,COUNTIFS($G22,Cable_L!$A$3:$A$80,$H22,Cable_L!$C$3:$C$80),0))</f>
        <v>2a</v>
      </c>
      <c r="M22" s="21">
        <v>9</v>
      </c>
      <c r="N22" s="14" cm="1">
        <f t="array" ref="N22">INDEX(INDEX(Cable_L!$H$3:$K$80,,MATCH(N$2,Cable_L!$H$2:$K$2,0)),MATCH(1,COUNTIFS($G22,Cable_L!$A$3:$A$80,$H22,Cable_L!$C$3:$C$80),0))</f>
        <v>7.6000000000000005</v>
      </c>
      <c r="O22" s="14" t="str" cm="1">
        <f t="array" ref="O22">INDEX(INDEX(Cable_L!$H$3:$K$80,,MATCH(O$2,Cable_L!$H$2:$K$2,0)),MATCH(1,COUNTIFS($G22,Cable_L!$A$3:$A$80,$H22,Cable_L!$C$3:$C$80),0))</f>
        <v>|6.8|</v>
      </c>
      <c r="X22" s="2" t="s">
        <v>432</v>
      </c>
      <c r="Y22" s="2"/>
    </row>
    <row r="23" spans="3:26" x14ac:dyDescent="0.25">
      <c r="C23" s="244" t="s">
        <v>306</v>
      </c>
      <c r="D23" s="245" t="s">
        <v>307</v>
      </c>
      <c r="E23" s="245" t="s">
        <v>308</v>
      </c>
      <c r="F23" s="246" t="s">
        <v>521</v>
      </c>
      <c r="G23" s="65" t="str">
        <f t="shared" si="2"/>
        <v xml:space="preserve">9 </v>
      </c>
      <c r="H23" s="2" t="s">
        <v>1359</v>
      </c>
      <c r="I23" s="93"/>
      <c r="J23" s="2"/>
      <c r="L23" s="14" t="str" cm="1">
        <f t="array" ref="L23">INDEX(Cable_L!$B$3:$B$80,MATCH(1,COUNTIFS($G23,Cable_L!$A$3:$A$80,$H23,Cable_L!$C$3:$C$80),0))</f>
        <v>2a</v>
      </c>
      <c r="M23" s="21">
        <v>11</v>
      </c>
      <c r="N23" s="14" t="s">
        <v>1670</v>
      </c>
      <c r="O23" s="14" t="s">
        <v>1670</v>
      </c>
      <c r="X23" s="2" t="s">
        <v>422</v>
      </c>
      <c r="Y23" s="2"/>
      <c r="Z23" s="2" t="s">
        <v>1283</v>
      </c>
    </row>
    <row r="24" spans="3:26" x14ac:dyDescent="0.25">
      <c r="C24" s="241" t="s">
        <v>309</v>
      </c>
      <c r="D24" s="242" t="s">
        <v>310</v>
      </c>
      <c r="E24" s="2" t="s">
        <v>311</v>
      </c>
      <c r="F24" s="8" t="s">
        <v>496</v>
      </c>
      <c r="G24" s="65" t="str">
        <f t="shared" si="2"/>
        <v xml:space="preserve">9 </v>
      </c>
      <c r="H24" s="2" t="s">
        <v>1359</v>
      </c>
      <c r="I24" s="93"/>
      <c r="J24" s="2"/>
      <c r="K24" s="2"/>
      <c r="L24" s="14" t="str" cm="1">
        <f t="array" ref="L24">INDEX(Cable_L!$B$3:$B$80,MATCH(1,COUNTIFS($G24,Cable_L!$A$3:$A$80,$H24,Cable_L!$C$3:$C$80),0))</f>
        <v>2a</v>
      </c>
      <c r="N24" s="14" cm="1">
        <f t="array" ref="N24">INDEX(INDEX(Cable_L!$H$3:$K$80,,MATCH(N$2,Cable_L!$H$2:$K$2,0)),MATCH(1,COUNTIFS($G24,Cable_L!$A$3:$A$80,$H24,Cable_L!$C$3:$C$80),0))</f>
        <v>7.6000000000000005</v>
      </c>
      <c r="O24" s="14" t="str" cm="1">
        <f t="array" ref="O24">INDEX(INDEX(Cable_L!$H$3:$K$80,,MATCH(O$2,Cable_L!$H$2:$K$2,0)),MATCH(1,COUNTIFS($G24,Cable_L!$A$3:$A$80,$H24,Cable_L!$C$3:$C$80),0))</f>
        <v>|6.8|</v>
      </c>
      <c r="X24" s="2" t="s">
        <v>432</v>
      </c>
      <c r="Y24" s="2"/>
    </row>
    <row r="25" spans="3:26" x14ac:dyDescent="0.25">
      <c r="C25" s="252" t="s">
        <v>309</v>
      </c>
      <c r="D25" s="248" t="s">
        <v>310</v>
      </c>
      <c r="E25" s="248" t="s">
        <v>311</v>
      </c>
      <c r="F25" s="250" t="s">
        <v>522</v>
      </c>
      <c r="G25" s="65" t="str">
        <f t="shared" si="2"/>
        <v xml:space="preserve">9 </v>
      </c>
      <c r="H25" s="2" t="s">
        <v>1359</v>
      </c>
      <c r="I25" s="93"/>
      <c r="J25" s="2"/>
      <c r="K25" s="2"/>
      <c r="L25" s="14" t="str" cm="1">
        <f t="array" ref="L25">INDEX(Cable_L!$B$3:$B$80,MATCH(1,COUNTIFS($G25,Cable_L!$A$3:$A$80,$H25,Cable_L!$C$3:$C$80),0))</f>
        <v>2a</v>
      </c>
      <c r="N25" s="14" t="s">
        <v>1670</v>
      </c>
      <c r="O25" s="14" t="s">
        <v>1670</v>
      </c>
      <c r="X25" s="2" t="s">
        <v>422</v>
      </c>
      <c r="Y25" s="2"/>
      <c r="Z25" s="2" t="s">
        <v>1283</v>
      </c>
    </row>
    <row r="26" spans="3:26" x14ac:dyDescent="0.25">
      <c r="C26" s="242"/>
      <c r="D26" s="242"/>
      <c r="E26" s="2"/>
      <c r="G26" s="65"/>
      <c r="H26" s="2"/>
      <c r="I26" s="2"/>
      <c r="J26" s="2"/>
      <c r="K26" s="2"/>
      <c r="X26" s="2"/>
      <c r="Y26" s="2"/>
      <c r="Z26" s="2"/>
    </row>
    <row r="27" spans="3:26" x14ac:dyDescent="0.25">
      <c r="C27" s="239" t="s">
        <v>277</v>
      </c>
      <c r="D27" s="240" t="s">
        <v>278</v>
      </c>
      <c r="E27" s="5" t="s">
        <v>279</v>
      </c>
      <c r="F27" s="6" t="s">
        <v>498</v>
      </c>
      <c r="G27" s="65" t="str">
        <f t="shared" ref="G27:G38" si="3">IF(LEFT(F27,3)="2.5", MID(F27,7,2),LEFT(F27,2))</f>
        <v>10</v>
      </c>
      <c r="H27" s="2" t="s">
        <v>1359</v>
      </c>
      <c r="I27" s="93"/>
      <c r="J27" s="2"/>
      <c r="K27" s="2"/>
      <c r="L27" s="14" t="str" cm="1">
        <f t="array" ref="L27">INDEX(Cable_L!$B$3:$B$80,MATCH(1,COUNTIFS($G27,Cable_L!$A$3:$A$80,$H27,Cable_L!$C$3:$C$80),0))</f>
        <v>2a</v>
      </c>
      <c r="N27" s="14" cm="1">
        <f t="array" ref="N27">INDEX(INDEX(Cable_L!$H$3:$K$80,,MATCH(N$2,Cable_L!$H$2:$K$2,0)),MATCH(1,COUNTIFS($G27,Cable_L!$A$3:$A$80,$H27,Cable_L!$C$3:$C$80),0))</f>
        <v>7.6000000000000005</v>
      </c>
      <c r="O27" s="14" t="str" cm="1">
        <f t="array" ref="O27">INDEX(INDEX(Cable_L!$H$3:$K$80,,MATCH(O$2,Cable_L!$H$2:$K$2,0)),MATCH(1,COUNTIFS($G27,Cable_L!$A$3:$A$80,$H27,Cable_L!$C$3:$C$80),0))</f>
        <v>|6.8|</v>
      </c>
      <c r="P27" s="21" cm="1">
        <f t="array" ref="P27:P28">_xlfn._xlws.FILTER(_xlfn.UNIQUE(N27:N39),_xlfn.UNIQUE(N27:N39)&lt;&gt;"")</f>
        <v>7.6000000000000005</v>
      </c>
      <c r="Q27" s="14">
        <f>COUNTIF(N27:N39,P27)</f>
        <v>8</v>
      </c>
      <c r="R27" s="21" t="str" cm="1">
        <f t="array" ref="R27:R28">_xlfn._xlws.FILTER(_xlfn.UNIQUE(O27:O39),_xlfn.UNIQUE(O27:O39)&lt;&gt;"")</f>
        <v>|6.8|</v>
      </c>
      <c r="S27" s="14">
        <f>COUNTIF(O27:O39,R27)</f>
        <v>8</v>
      </c>
      <c r="T27" s="14">
        <f>COUNTA($G27:$G38)</f>
        <v>12</v>
      </c>
      <c r="X27" s="2" t="s">
        <v>432</v>
      </c>
      <c r="Y27" s="2"/>
    </row>
    <row r="28" spans="3:26" x14ac:dyDescent="0.25">
      <c r="C28" s="244" t="s">
        <v>277</v>
      </c>
      <c r="D28" s="245" t="s">
        <v>278</v>
      </c>
      <c r="E28" s="245" t="s">
        <v>279</v>
      </c>
      <c r="F28" s="246" t="s">
        <v>527</v>
      </c>
      <c r="G28" s="65" t="str">
        <f t="shared" si="3"/>
        <v>10</v>
      </c>
      <c r="H28" s="2" t="s">
        <v>1359</v>
      </c>
      <c r="I28" s="95"/>
      <c r="J28" s="2"/>
      <c r="K28" s="2"/>
      <c r="L28" s="14" t="str" cm="1">
        <f t="array" ref="L28">INDEX(Cable_L!$B$3:$B$80,MATCH(1,COUNTIFS($G28,Cable_L!$A$3:$A$80,$H28,Cable_L!$C$3:$C$80),0))</f>
        <v>2a</v>
      </c>
      <c r="N28" s="14" t="s">
        <v>1670</v>
      </c>
      <c r="O28" s="14" t="s">
        <v>1670</v>
      </c>
      <c r="P28" s="21" t="str">
        <v>splice</v>
      </c>
      <c r="R28" s="21" t="str">
        <v>splice</v>
      </c>
      <c r="X28" s="2" t="s">
        <v>422</v>
      </c>
      <c r="Y28" s="2"/>
      <c r="Z28" s="2" t="s">
        <v>1283</v>
      </c>
    </row>
    <row r="29" spans="3:26" x14ac:dyDescent="0.25">
      <c r="C29" s="241" t="s">
        <v>280</v>
      </c>
      <c r="D29" s="242" t="s">
        <v>281</v>
      </c>
      <c r="E29" s="2" t="s">
        <v>282</v>
      </c>
      <c r="F29" s="8" t="s">
        <v>475</v>
      </c>
      <c r="G29" s="65" t="str">
        <f t="shared" si="3"/>
        <v xml:space="preserve">6 </v>
      </c>
      <c r="H29" s="2" t="s">
        <v>1359</v>
      </c>
      <c r="I29" s="93"/>
      <c r="J29" s="2"/>
      <c r="K29" s="2"/>
      <c r="L29" s="14" t="str" cm="1">
        <f t="array" ref="L29">INDEX(Cable_L!$B$3:$B$80,MATCH(1,COUNTIFS($G29,Cable_L!$A$3:$A$80,$H29,Cable_L!$C$3:$C$80),0))</f>
        <v>2a</v>
      </c>
      <c r="N29" s="14" cm="1">
        <f t="array" ref="N29">INDEX(INDEX(Cable_L!$H$3:$K$80,,MATCH(N$2,Cable_L!$H$2:$K$2,0)),MATCH(1,COUNTIFS($G29,Cable_L!$A$3:$A$80,$H29,Cable_L!$C$3:$C$80),0))</f>
        <v>7.6000000000000005</v>
      </c>
      <c r="O29" s="14" t="str" cm="1">
        <f t="array" ref="O29">INDEX(INDEX(Cable_L!$H$3:$K$80,,MATCH(O$2,Cable_L!$H$2:$K$2,0)),MATCH(1,COUNTIFS($G30,Cable_L!$A$3:$A$80,$H29,Cable_L!$C$3:$C$80),0))</f>
        <v>|6.8|</v>
      </c>
    </row>
    <row r="30" spans="3:26" x14ac:dyDescent="0.25">
      <c r="C30" s="241" t="s">
        <v>283</v>
      </c>
      <c r="D30" s="242" t="s">
        <v>284</v>
      </c>
      <c r="E30" s="2" t="s">
        <v>285</v>
      </c>
      <c r="F30" s="8" t="s">
        <v>453</v>
      </c>
      <c r="G30" s="65" t="str">
        <f t="shared" si="3"/>
        <v xml:space="preserve">3 </v>
      </c>
      <c r="H30" s="2" t="s">
        <v>1359</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INDEX(INDEX(Cable_L!$H$3:$K$80,,MATCH(O$2,Cable_L!$H$2:$K$2,0)),MATCH(1,COUNTIFS($G29,Cable_L!$A$3:$A$80,$H30,Cable_L!$C$3:$C$80),0))</f>
        <v>|6.8|</v>
      </c>
    </row>
    <row r="31" spans="3:26" x14ac:dyDescent="0.25">
      <c r="C31" s="241" t="s">
        <v>286</v>
      </c>
      <c r="D31" s="242" t="s">
        <v>287</v>
      </c>
      <c r="E31" s="2" t="s">
        <v>288</v>
      </c>
      <c r="F31" s="8" t="s">
        <v>490</v>
      </c>
      <c r="G31" s="65" t="str">
        <f t="shared" si="3"/>
        <v>10</v>
      </c>
      <c r="H31" s="2" t="s">
        <v>1359</v>
      </c>
      <c r="I31" s="93"/>
      <c r="J31" s="2"/>
      <c r="K31" s="2"/>
      <c r="L31" s="14" t="str" cm="1">
        <f t="array" ref="L31">INDEX(Cable_L!$B$3:$B$80,MATCH(1,COUNTIFS($G31,Cable_L!$A$3:$A$80,$H31,Cable_L!$C$3:$C$80),0))</f>
        <v>2a</v>
      </c>
      <c r="N31" s="14" cm="1">
        <f t="array" ref="N31">INDEX(INDEX(Cable_L!$H$3:$K$80,,MATCH(N$2,Cable_L!$H$2:$K$2,0)),MATCH(1,COUNTIFS($G31,Cable_L!$A$3:$A$80,$H31,Cable_L!$C$3:$C$80),0))</f>
        <v>7.6000000000000005</v>
      </c>
      <c r="O31" s="14" t="str" cm="1">
        <f t="array" ref="O31">INDEX(INDEX(Cable_L!$H$3:$K$80,,MATCH(O$2,Cable_L!$H$2:$K$2,0)),MATCH(1,COUNTIFS($G31,Cable_L!$A$3:$A$80,$H31,Cable_L!$C$3:$C$80),0))</f>
        <v>|6.8|</v>
      </c>
      <c r="X31" s="2" t="s">
        <v>432</v>
      </c>
      <c r="Y31" s="2"/>
    </row>
    <row r="32" spans="3:26" x14ac:dyDescent="0.25">
      <c r="C32" s="244" t="s">
        <v>286</v>
      </c>
      <c r="D32" s="245" t="s">
        <v>287</v>
      </c>
      <c r="E32" s="245" t="s">
        <v>288</v>
      </c>
      <c r="F32" s="246" t="s">
        <v>525</v>
      </c>
      <c r="G32" s="65" t="str">
        <f t="shared" si="3"/>
        <v>10</v>
      </c>
      <c r="H32" s="2" t="s">
        <v>1359</v>
      </c>
      <c r="I32" s="93"/>
      <c r="J32" s="2"/>
      <c r="K32" s="2"/>
      <c r="L32" s="14" t="str" cm="1">
        <f t="array" ref="L32">INDEX(Cable_L!$B$3:$B$80,MATCH(1,COUNTIFS($G32,Cable_L!$A$3:$A$80,$H32,Cable_L!$C$3:$C$80),0))</f>
        <v>2a</v>
      </c>
      <c r="M32" s="21" cm="1">
        <f t="array" ref="M32:M35">_xlfn._xlws.SORT(VALUE(_xlfn.UNIQUE(G27:G39)))</f>
        <v>3</v>
      </c>
      <c r="N32" s="14" t="s">
        <v>1670</v>
      </c>
      <c r="O32" s="14" t="s">
        <v>1670</v>
      </c>
      <c r="X32" s="2" t="s">
        <v>422</v>
      </c>
      <c r="Y32" s="2"/>
      <c r="Z32" s="2" t="s">
        <v>1283</v>
      </c>
    </row>
    <row r="33" spans="3:26" x14ac:dyDescent="0.25">
      <c r="C33" s="241" t="s">
        <v>289</v>
      </c>
      <c r="D33" s="242" t="s">
        <v>290</v>
      </c>
      <c r="E33" s="2" t="s">
        <v>291</v>
      </c>
      <c r="F33" s="8" t="s">
        <v>495</v>
      </c>
      <c r="G33" s="65" t="str">
        <f t="shared" si="3"/>
        <v xml:space="preserve">9 </v>
      </c>
      <c r="H33" s="2" t="s">
        <v>1359</v>
      </c>
      <c r="I33" s="93"/>
      <c r="J33" s="2"/>
      <c r="K33" s="2"/>
      <c r="L33" s="14" t="str" cm="1">
        <f t="array" ref="L33">INDEX(Cable_L!$B$3:$B$80,MATCH(1,COUNTIFS($G33,Cable_L!$A$3:$A$80,$H33,Cable_L!$C$3:$C$80),0))</f>
        <v>2a</v>
      </c>
      <c r="M33" s="21">
        <v>6</v>
      </c>
      <c r="N33" s="14" cm="1">
        <f t="array" ref="N33">INDEX(INDEX(Cable_L!$H$3:$K$80,,MATCH(N$2,Cable_L!$H$2:$K$2,0)),MATCH(1,COUNTIFS($G33,Cable_L!$A$3:$A$80,$H33,Cable_L!$C$3:$C$80),0))</f>
        <v>7.6000000000000005</v>
      </c>
      <c r="O33" s="14" t="str" cm="1">
        <f t="array" ref="O33">INDEX(INDEX(Cable_L!$H$3:$K$80,,MATCH(O$2,Cable_L!$H$2:$K$2,0)),MATCH(1,COUNTIFS($G33,Cable_L!$A$3:$A$80,$H33,Cable_L!$C$3:$C$80),0))</f>
        <v>|6.8|</v>
      </c>
      <c r="X33" s="2" t="s">
        <v>432</v>
      </c>
      <c r="Y33" s="2"/>
    </row>
    <row r="34" spans="3:26" x14ac:dyDescent="0.25">
      <c r="C34" s="244" t="s">
        <v>289</v>
      </c>
      <c r="D34" s="245" t="s">
        <v>290</v>
      </c>
      <c r="E34" s="245" t="s">
        <v>291</v>
      </c>
      <c r="F34" s="246" t="s">
        <v>520</v>
      </c>
      <c r="G34" s="65" t="str">
        <f t="shared" si="3"/>
        <v xml:space="preserve">9 </v>
      </c>
      <c r="H34" s="2" t="s">
        <v>1359</v>
      </c>
      <c r="I34" s="93"/>
      <c r="J34" s="2"/>
      <c r="K34" s="2"/>
      <c r="L34" s="14" t="str" cm="1">
        <f t="array" ref="L34">INDEX(Cable_L!$B$3:$B$80,MATCH(1,COUNTIFS($G34,Cable_L!$A$3:$A$80,$H34,Cable_L!$C$3:$C$80),0))</f>
        <v>2a</v>
      </c>
      <c r="M34" s="21">
        <v>9</v>
      </c>
      <c r="N34" s="14" t="s">
        <v>1670</v>
      </c>
      <c r="O34" s="14" t="s">
        <v>1670</v>
      </c>
      <c r="X34" s="2" t="s">
        <v>422</v>
      </c>
      <c r="Y34" s="2"/>
      <c r="Z34" s="2" t="s">
        <v>1283</v>
      </c>
    </row>
    <row r="35" spans="3:26" x14ac:dyDescent="0.25">
      <c r="C35" s="241" t="s">
        <v>292</v>
      </c>
      <c r="D35" s="242" t="s">
        <v>293</v>
      </c>
      <c r="E35" s="2" t="s">
        <v>294</v>
      </c>
      <c r="F35" s="8" t="s">
        <v>455</v>
      </c>
      <c r="G35" s="65" t="str">
        <f t="shared" si="3"/>
        <v xml:space="preserve">3 </v>
      </c>
      <c r="H35" s="2" t="s">
        <v>1359</v>
      </c>
      <c r="I35" s="93"/>
      <c r="J35" s="2"/>
      <c r="L35" s="14" t="str" cm="1">
        <f t="array" ref="L35">INDEX(Cable_L!$B$3:$B$80,MATCH(1,COUNTIFS($G35,Cable_L!$A$3:$A$80,$H35,Cable_L!$C$3:$C$80),0))</f>
        <v>2a</v>
      </c>
      <c r="M35" s="21">
        <v>10</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3:26" x14ac:dyDescent="0.25">
      <c r="C36" s="241" t="s">
        <v>312</v>
      </c>
      <c r="D36" s="242" t="s">
        <v>313</v>
      </c>
      <c r="E36" s="2" t="s">
        <v>314</v>
      </c>
      <c r="F36" s="8" t="s">
        <v>499</v>
      </c>
      <c r="G36" s="65" t="str">
        <f t="shared" si="3"/>
        <v>10</v>
      </c>
      <c r="H36" s="2" t="s">
        <v>1359</v>
      </c>
      <c r="I36" s="93"/>
      <c r="J36" s="2"/>
      <c r="K36" s="2"/>
      <c r="L36" s="14" t="str" cm="1">
        <f t="array" ref="L36">INDEX(Cable_L!$B$3:$B$80,MATCH(1,COUNTIFS($G36,Cable_L!$A$3:$A$80,$H36,Cable_L!$C$3:$C$80),0))</f>
        <v>2a</v>
      </c>
      <c r="N36" s="14" cm="1">
        <f t="array" ref="N36">INDEX(INDEX(Cable_L!$H$3:$K$80,,MATCH(N$2,Cable_L!$H$2:$K$2,0)),MATCH(1,COUNTIFS($G36,Cable_L!$A$3:$A$80,$H36,Cable_L!$C$3:$C$80),0))</f>
        <v>7.6000000000000005</v>
      </c>
      <c r="O36" s="14" t="str" cm="1">
        <f t="array" ref="O36">INDEX(INDEX(Cable_L!$H$3:$K$80,,MATCH(O$2,Cable_L!$H$2:$K$2,0)),MATCH(1,COUNTIFS($G36,Cable_L!$A$3:$A$80,$H36,Cable_L!$C$3:$C$80),0))</f>
        <v>|6.8|</v>
      </c>
      <c r="X36" s="2" t="s">
        <v>432</v>
      </c>
      <c r="Y36" s="2"/>
    </row>
    <row r="37" spans="3:26" x14ac:dyDescent="0.25">
      <c r="C37" s="244" t="s">
        <v>312</v>
      </c>
      <c r="D37" s="245" t="s">
        <v>313</v>
      </c>
      <c r="E37" s="245" t="s">
        <v>314</v>
      </c>
      <c r="F37" s="246" t="s">
        <v>526</v>
      </c>
      <c r="G37" s="65" t="str">
        <f t="shared" si="3"/>
        <v>10</v>
      </c>
      <c r="H37" s="2" t="s">
        <v>1359</v>
      </c>
      <c r="I37" s="93"/>
      <c r="J37" s="2"/>
      <c r="K37" s="2"/>
      <c r="L37" s="14" t="str" cm="1">
        <f t="array" ref="L37">INDEX(Cable_L!$B$3:$B$80,MATCH(1,COUNTIFS($G37,Cable_L!$A$3:$A$80,$H37,Cable_L!$C$3:$C$80),0))</f>
        <v>2a</v>
      </c>
      <c r="N37" s="14" t="s">
        <v>1670</v>
      </c>
      <c r="O37" s="14" t="s">
        <v>1670</v>
      </c>
      <c r="X37" s="2" t="s">
        <v>422</v>
      </c>
      <c r="Y37" s="2"/>
      <c r="Z37" s="2" t="s">
        <v>1283</v>
      </c>
    </row>
    <row r="38" spans="3:26" x14ac:dyDescent="0.25">
      <c r="C38" s="241" t="s">
        <v>315</v>
      </c>
      <c r="D38" s="242" t="s">
        <v>316</v>
      </c>
      <c r="E38" s="2" t="s">
        <v>317</v>
      </c>
      <c r="F38" s="8" t="s">
        <v>493</v>
      </c>
      <c r="G38" s="65" t="str">
        <f t="shared" si="3"/>
        <v>10</v>
      </c>
      <c r="H38" s="2" t="s">
        <v>1359</v>
      </c>
      <c r="I38" s="94"/>
      <c r="J38" s="2"/>
      <c r="K38" s="2"/>
      <c r="L38" s="14" t="str" cm="1">
        <f t="array" ref="L38">INDEX(Cable_L!$B$3:$B$80,MATCH(1,COUNTIFS($G38,Cable_L!$A$3:$A$80,$H38,Cable_L!$C$3:$C$80),0))</f>
        <v>2a</v>
      </c>
      <c r="N38" s="14" cm="1">
        <f t="array" ref="N38">INDEX(INDEX(Cable_L!$H$3:$K$80,,MATCH(N$2,Cable_L!$H$2:$K$2,0)),MATCH(1,COUNTIFS($G38,Cable_L!$A$3:$A$80,$H38,Cable_L!$C$3:$C$80),0))</f>
        <v>7.6000000000000005</v>
      </c>
      <c r="O38" s="14" t="str" cm="1">
        <f t="array" ref="O38">INDEX(INDEX(Cable_L!$H$3:$K$80,,MATCH(O$2,Cable_L!$H$2:$K$2,0)),MATCH(1,COUNTIFS($G38,Cable_L!$A$3:$A$80,$H38,Cable_L!$C$3:$C$80),0))</f>
        <v>|6.8|</v>
      </c>
      <c r="X38" s="2" t="s">
        <v>432</v>
      </c>
      <c r="Y38" s="2"/>
    </row>
    <row r="39" spans="3:26" x14ac:dyDescent="0.25">
      <c r="C39" s="252" t="s">
        <v>315</v>
      </c>
      <c r="D39" s="248" t="s">
        <v>316</v>
      </c>
      <c r="E39" s="248" t="s">
        <v>317</v>
      </c>
      <c r="F39" s="250" t="s">
        <v>524</v>
      </c>
      <c r="G39" s="65" t="str">
        <f t="shared" ref="G39" si="4">IF(LEFT(F39,3)="2.5", MID(F39,7,2),LEFT(F39,2))</f>
        <v>10</v>
      </c>
      <c r="H39" s="2" t="s">
        <v>1359</v>
      </c>
      <c r="I39" s="93"/>
      <c r="J39" s="2"/>
      <c r="K39" s="2"/>
      <c r="L39" s="14" t="str" cm="1">
        <f t="array" ref="L39">INDEX(Cable_L!$B$3:$B$80,MATCH(1,COUNTIFS($G39,Cable_L!$A$3:$A$80,$H39,Cable_L!$C$3:$C$80),0))</f>
        <v>2a</v>
      </c>
      <c r="N39" s="14" t="s">
        <v>1670</v>
      </c>
      <c r="O39" s="14" t="s">
        <v>1670</v>
      </c>
      <c r="X39" s="2" t="s">
        <v>422</v>
      </c>
      <c r="Y39" s="2"/>
      <c r="Z39" s="2" t="s">
        <v>1283</v>
      </c>
    </row>
    <row r="40" spans="3:26" x14ac:dyDescent="0.25">
      <c r="C40" s="242"/>
      <c r="D40" s="242"/>
      <c r="E40" s="2"/>
      <c r="G40" s="65"/>
      <c r="H40" s="2"/>
      <c r="I40" s="2"/>
      <c r="J40" s="2"/>
      <c r="K40" s="2"/>
    </row>
    <row r="41" spans="3:26" x14ac:dyDescent="0.25">
      <c r="C41" s="239" t="s">
        <v>295</v>
      </c>
      <c r="D41" s="240" t="s">
        <v>296</v>
      </c>
      <c r="E41" s="5" t="s">
        <v>436</v>
      </c>
      <c r="F41" s="6" t="s">
        <v>437</v>
      </c>
      <c r="G41" s="65" t="str">
        <f t="shared" ref="G41:G45" si="5">IF(LEFT(F41,3)="2.5", MID(F41,7,2),LEFT(F41,2))</f>
        <v xml:space="preserve">1 </v>
      </c>
      <c r="H41" s="2" t="s">
        <v>1358</v>
      </c>
      <c r="I41" s="69"/>
      <c r="J41" s="2"/>
      <c r="K41" s="93"/>
      <c r="L41" s="14" t="str" cm="1">
        <f t="array" ref="L41">INDEX(Cable_L!$B$3:$B$80,MATCH(1,COUNTIFS($G41,Cable_L!$A$3:$A$80,$H41,Cable_L!$C$3:$C$80),0))</f>
        <v>2c</v>
      </c>
      <c r="M41" s="21" t="str" cm="1">
        <f t="array" ref="M41">_xlfn._xlws.SORT(_xlfn._xlws.FILTER(_xlfn.UNIQUE(G41:G48),_xlfn.UNIQUE(G41:G48)&lt;&gt;""))</f>
        <v xml:space="preserve">1 </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_xlfn._xlws.FILTER(_xlfn.UNIQUE(N41:N48),_xlfn.UNIQUE(N41:N48)&lt;&gt;"")</f>
        <v>8</v>
      </c>
      <c r="Q41" s="14">
        <f>COUNTIF(N41:N48,P41)</f>
        <v>4</v>
      </c>
      <c r="R41" s="21" t="str" cm="1">
        <f t="array" ref="R41">_xlfn._xlws.FILTER(_xlfn.UNIQUE(O41:O48),_xlfn.UNIQUE(O41:O48)&lt;&gt;"")</f>
        <v>|6.8|</v>
      </c>
      <c r="S41" s="14">
        <f>COUNTIF(O41:O48,R41)</f>
        <v>4</v>
      </c>
      <c r="T41" s="14">
        <f>COUNTA($G41:$G48)</f>
        <v>4</v>
      </c>
    </row>
    <row r="42" spans="3:26" x14ac:dyDescent="0.25">
      <c r="C42" s="241" t="s">
        <v>297</v>
      </c>
      <c r="D42" s="242" t="s">
        <v>298</v>
      </c>
      <c r="E42" s="2" t="s">
        <v>299</v>
      </c>
      <c r="F42" s="8" t="s">
        <v>438</v>
      </c>
      <c r="G42" s="65" t="str">
        <f t="shared" si="5"/>
        <v xml:space="preserve">1 </v>
      </c>
      <c r="H42" s="2" t="s">
        <v>1358</v>
      </c>
      <c r="I42" s="69"/>
      <c r="J42" s="2"/>
      <c r="K42" s="93"/>
      <c r="L42" s="14" t="str" cm="1">
        <f t="array" ref="L42">INDEX(Cable_L!$B$3:$B$80,MATCH(1,COUNTIFS($G42,Cable_L!$A$3:$A$80,$H42,Cable_L!$C$3:$C$80),0))</f>
        <v>2c</v>
      </c>
      <c r="N42" s="14" cm="1">
        <f t="array" ref="N42">INDEX(INDEX(Cable_L!$H$3:$K$80,,MATCH(N$2,Cable_L!$H$2:$K$2,0)),MATCH(1,COUNTIFS($G42,Cable_L!$A$3:$A$80,$H42,Cable_L!$C$3:$C$80),0))</f>
        <v>8</v>
      </c>
      <c r="O42" s="14" t="str" cm="1">
        <f t="array" ref="O42">INDEX(INDEX(Cable_L!$H$3:$K$80,,MATCH(O$2,Cable_L!$H$2:$K$2,0)),MATCH(1,COUNTIFS($G42,Cable_L!$A$3:$A$80,$H42,Cable_L!$C$3:$C$80),0))</f>
        <v>|6.8|</v>
      </c>
    </row>
    <row r="43" spans="3:26" x14ac:dyDescent="0.25">
      <c r="C43" s="241" t="s">
        <v>300</v>
      </c>
      <c r="D43" s="242" t="s">
        <v>301</v>
      </c>
      <c r="E43" s="2" t="s">
        <v>302</v>
      </c>
      <c r="F43" s="8" t="s">
        <v>441</v>
      </c>
      <c r="G43" s="65" t="str">
        <f t="shared" si="5"/>
        <v xml:space="preserve">1 </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3:26" x14ac:dyDescent="0.25">
      <c r="C44" s="241" t="s">
        <v>406</v>
      </c>
      <c r="D44" s="242"/>
      <c r="E44" s="2" t="s">
        <v>1327</v>
      </c>
      <c r="F44" s="8"/>
      <c r="G44" s="65"/>
      <c r="H44" s="2"/>
      <c r="I44" s="2"/>
      <c r="J44" s="2"/>
      <c r="K44" s="2"/>
    </row>
    <row r="45" spans="3:26" x14ac:dyDescent="0.25">
      <c r="C45" s="241" t="s">
        <v>303</v>
      </c>
      <c r="D45" s="242" t="s">
        <v>304</v>
      </c>
      <c r="E45" s="2" t="s">
        <v>305</v>
      </c>
      <c r="F45" s="8" t="s">
        <v>443</v>
      </c>
      <c r="G45" s="65" t="str">
        <f t="shared" si="5"/>
        <v xml:space="preserve">1 </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3:26" x14ac:dyDescent="0.25">
      <c r="C46" s="241" t="s">
        <v>406</v>
      </c>
      <c r="D46" s="242"/>
      <c r="E46" s="2" t="s">
        <v>1328</v>
      </c>
      <c r="F46" s="8"/>
      <c r="G46" s="65"/>
      <c r="H46" s="2"/>
      <c r="I46" s="2"/>
      <c r="J46" s="2"/>
      <c r="K46" s="2"/>
    </row>
    <row r="47" spans="3:26" x14ac:dyDescent="0.25">
      <c r="C47" s="241" t="s">
        <v>406</v>
      </c>
      <c r="D47" s="242"/>
      <c r="E47" s="2" t="s">
        <v>1329</v>
      </c>
      <c r="F47" s="8"/>
      <c r="G47" s="65"/>
      <c r="H47" s="2"/>
      <c r="I47" s="2"/>
      <c r="J47" s="2"/>
      <c r="K47" s="2"/>
    </row>
    <row r="48" spans="3:26" x14ac:dyDescent="0.25">
      <c r="C48" s="247" t="s">
        <v>406</v>
      </c>
      <c r="D48" s="253"/>
      <c r="E48" s="10" t="s">
        <v>1330</v>
      </c>
      <c r="F48" s="11"/>
      <c r="G48" s="65"/>
      <c r="H48" s="2"/>
      <c r="I48" s="2"/>
      <c r="J48" s="2"/>
      <c r="K48" s="2"/>
    </row>
    <row r="49" spans="3:20" x14ac:dyDescent="0.25">
      <c r="C49" s="242"/>
      <c r="D49" s="242"/>
      <c r="E49" s="2"/>
      <c r="G49" s="65"/>
      <c r="H49" s="2"/>
      <c r="I49" s="2"/>
      <c r="J49" s="2"/>
      <c r="K49" s="2"/>
    </row>
    <row r="50" spans="3:20" x14ac:dyDescent="0.25">
      <c r="C50" s="239" t="s">
        <v>321</v>
      </c>
      <c r="D50" s="240" t="s">
        <v>242</v>
      </c>
      <c r="E50" s="5" t="s">
        <v>322</v>
      </c>
      <c r="F50" s="6" t="s">
        <v>507</v>
      </c>
      <c r="G50" s="65" t="str">
        <f t="shared" ref="G50:G54" si="6">IF(LEFT(F50,3)="2.5", MID(F50,7,2),LEFT(F50,2))</f>
        <v>12</v>
      </c>
      <c r="H50" s="2" t="s">
        <v>1359</v>
      </c>
      <c r="I50" s="98"/>
      <c r="J50" s="2"/>
      <c r="K50" s="2"/>
      <c r="L50" s="14" t="str" cm="1">
        <f t="array" ref="L50">INDEX(Cable_L!$B$3:$B$80,MATCH(1,COUNTIFS($G50,Cable_L!$A$3:$A$80,$H50,Cable_L!$C$3:$C$80),0))</f>
        <v>2a</v>
      </c>
      <c r="M50" s="21" cm="1">
        <f t="array" ref="M50:M52">_xlfn._xlws.SORT(VALUE(_xlfn.UNIQUE(G50:G54)))</f>
        <v>4</v>
      </c>
      <c r="N50" s="14" cm="1">
        <f t="array" ref="N50">INDEX(INDEX(Cable_L!$H$3:$K$80,,MATCH(N$2,Cable_L!$H$2:$K$2,0)),MATCH(1,COUNTIFS($G50,Cable_L!$A$3:$A$80,$H50,Cable_L!$C$3:$C$80),0))</f>
        <v>7.6000000000000005</v>
      </c>
      <c r="O50" s="14" t="str" cm="1">
        <f t="array" ref="O50">INDEX(INDEX(Cable_L!$H$3:$K$80,,MATCH(O$2,Cable_L!$H$2:$K$2,0)),MATCH(1,COUNTIFS($G50,Cable_L!$A$3:$A$80,$H50,Cable_L!$C$3:$C$80),0))</f>
        <v>|6.8|</v>
      </c>
      <c r="P50" s="21" cm="1">
        <f t="array" ref="P50:P51">_xlfn._xlws.FILTER(_xlfn.UNIQUE(N50:N56),_xlfn.UNIQUE(N50:N56)&lt;&gt;"")</f>
        <v>7.6000000000000005</v>
      </c>
      <c r="Q50" s="14">
        <f>COUNTIF(N50:N56,P50)</f>
        <v>5</v>
      </c>
      <c r="R50" s="21" t="str" cm="1">
        <f t="array" ref="R50:R51">_xlfn._xlws.FILTER(_xlfn.UNIQUE(O50:O56),_xlfn.UNIQUE(O50:O56)&lt;&gt;"")</f>
        <v>|6.8|</v>
      </c>
      <c r="S50" s="14">
        <f>COUNTIF(O50:O56,R50)</f>
        <v>5</v>
      </c>
      <c r="T50" s="14">
        <f>COUNTA($G50:$G56)</f>
        <v>6</v>
      </c>
    </row>
    <row r="51" spans="3:20" x14ac:dyDescent="0.25">
      <c r="C51" s="241" t="s">
        <v>323</v>
      </c>
      <c r="D51" s="242" t="s">
        <v>245</v>
      </c>
      <c r="E51" s="2" t="s">
        <v>324</v>
      </c>
      <c r="F51" s="8" t="s">
        <v>477</v>
      </c>
      <c r="G51" s="65" t="str">
        <f t="shared" si="6"/>
        <v xml:space="preserve">7 </v>
      </c>
      <c r="H51" s="2" t="s">
        <v>1359</v>
      </c>
      <c r="I51" s="98"/>
      <c r="J51" s="2"/>
      <c r="K51" s="2"/>
      <c r="L51" s="14" t="str" cm="1">
        <f t="array" ref="L51">INDEX(Cable_L!$B$3:$B$80,MATCH(1,COUNTIFS($G51,Cable_L!$A$3:$A$80,$H51,Cable_L!$C$3:$C$80),0))</f>
        <v>2a</v>
      </c>
      <c r="M51" s="21">
        <v>7</v>
      </c>
      <c r="N51" s="14" cm="1">
        <f t="array" ref="N51">INDEX(INDEX(Cable_L!$H$3:$K$80,,MATCH(N$2,Cable_L!$H$2:$K$2,0)),MATCH(1,COUNTIFS($G51,Cable_L!$A$3:$A$80,$H51,Cable_L!$C$3:$C$80),0))</f>
        <v>7.6000000000000005</v>
      </c>
      <c r="O51" s="14" t="str" cm="1">
        <f t="array" ref="O51">INDEX(INDEX(Cable_L!$H$3:$K$80,,MATCH(O$2,Cable_L!$H$2:$K$2,0)),MATCH(1,COUNTIFS($G51,Cable_L!$A$3:$A$80,$H51,Cable_L!$C$3:$C$80),0))</f>
        <v>|6.8|</v>
      </c>
      <c r="P51" s="21">
        <v>7.2</v>
      </c>
      <c r="Q51" s="14">
        <f>COUNTIF(N50:N56,P51)</f>
        <v>1</v>
      </c>
      <c r="R51" s="21" t="str">
        <v>|6.4|</v>
      </c>
      <c r="S51" s="14">
        <f>COUNTIF(O50:O56,R51)</f>
        <v>1</v>
      </c>
    </row>
    <row r="52" spans="3:20" x14ac:dyDescent="0.25">
      <c r="C52" s="241" t="s">
        <v>325</v>
      </c>
      <c r="D52" s="242" t="s">
        <v>248</v>
      </c>
      <c r="E52" s="2" t="s">
        <v>326</v>
      </c>
      <c r="F52" s="8" t="s">
        <v>463</v>
      </c>
      <c r="G52" s="65" t="str">
        <f t="shared" si="6"/>
        <v xml:space="preserve">4 </v>
      </c>
      <c r="H52" s="2" t="s">
        <v>1359</v>
      </c>
      <c r="I52" s="98"/>
      <c r="J52" s="2"/>
      <c r="K52" s="2"/>
      <c r="L52" s="14" t="str" cm="1">
        <f t="array" ref="L52">INDEX(Cable_L!$B$3:$B$80,MATCH(1,COUNTIFS($G52,Cable_L!$A$3:$A$80,$H52,Cable_L!$C$3:$C$80),0))</f>
        <v>2a</v>
      </c>
      <c r="M52" s="21">
        <v>12</v>
      </c>
      <c r="N52" s="14" cm="1">
        <f t="array" ref="N52">INDEX(INDEX(Cable_L!$H$3:$K$80,,MATCH(N$2,Cable_L!$H$2:$K$2,0)),MATCH(1,COUNTIFS($G52,Cable_L!$A$3:$A$80,$H52,Cable_L!$C$3:$C$80),0))</f>
        <v>7.6000000000000005</v>
      </c>
      <c r="O52" s="14" t="str" cm="1">
        <f t="array" ref="O52">INDEX(INDEX(Cable_L!$H$3:$K$80,,MATCH(O$2,Cable_L!$H$2:$K$2,0)),MATCH(1,COUNTIFS($G52,Cable_L!$A$3:$A$80,$H52,Cable_L!$C$3:$C$80),0))</f>
        <v>|6.8|</v>
      </c>
    </row>
    <row r="53" spans="3:20" x14ac:dyDescent="0.25">
      <c r="C53" s="241" t="s">
        <v>327</v>
      </c>
      <c r="D53" s="242" t="s">
        <v>251</v>
      </c>
      <c r="E53" s="2" t="s">
        <v>328</v>
      </c>
      <c r="F53" s="8" t="s">
        <v>476</v>
      </c>
      <c r="G53" s="65" t="str">
        <f t="shared" si="6"/>
        <v xml:space="preserve">7 </v>
      </c>
      <c r="H53" s="2" t="s">
        <v>1359</v>
      </c>
      <c r="I53" s="98"/>
      <c r="J53" s="2"/>
      <c r="K53" s="2"/>
      <c r="L53" s="14" t="str" cm="1">
        <f t="array" ref="L53">INDEX(Cable_L!$B$3:$B$80,MATCH(1,COUNTIFS($G53,Cable_L!$A$3:$A$80,$H53,Cable_L!$C$3:$C$80),0))</f>
        <v>2a</v>
      </c>
      <c r="N53" s="14" cm="1">
        <f t="array" ref="N53">INDEX(INDEX(Cable_L!$H$3:$K$80,,MATCH(N$2,Cable_L!$H$2:$K$2,0)),MATCH(1,COUNTIFS($G53,Cable_L!$A$3:$A$80,$H53,Cable_L!$C$3:$C$80),0))</f>
        <v>7.6000000000000005</v>
      </c>
      <c r="O53" s="14" t="str" cm="1">
        <f t="array" ref="O53">INDEX(INDEX(Cable_L!$H$3:$K$80,,MATCH(O$2,Cable_L!$H$2:$K$2,0)),MATCH(1,COUNTIFS($G53,Cable_L!$A$3:$A$80,$H53,Cable_L!$C$3:$C$80),0))</f>
        <v>|6.8|</v>
      </c>
    </row>
    <row r="54" spans="3:20" x14ac:dyDescent="0.25">
      <c r="C54" s="241" t="s">
        <v>329</v>
      </c>
      <c r="D54" s="242" t="s">
        <v>254</v>
      </c>
      <c r="E54" s="2" t="s">
        <v>330</v>
      </c>
      <c r="F54" s="8" t="s">
        <v>464</v>
      </c>
      <c r="G54" s="65" t="str">
        <f t="shared" si="6"/>
        <v xml:space="preserve">4 </v>
      </c>
      <c r="H54" s="2" t="s">
        <v>1359</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41" t="s">
        <v>331</v>
      </c>
      <c r="D55" s="242" t="s">
        <v>257</v>
      </c>
      <c r="E55" s="2" t="s">
        <v>332</v>
      </c>
      <c r="F55" s="8" t="s">
        <v>448</v>
      </c>
      <c r="G55" s="65" t="str">
        <f t="shared" ref="G55" si="7">IF(LEFT(F55,3)="2.5", MID(F55,7,2),LEFT(F55,2))</f>
        <v xml:space="preserve">2 </v>
      </c>
      <c r="H55" s="2" t="s">
        <v>1359</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41" t="s">
        <v>406</v>
      </c>
      <c r="D56" s="242"/>
      <c r="E56" s="2" t="s">
        <v>1335</v>
      </c>
      <c r="F56" s="8"/>
      <c r="G56" s="65"/>
      <c r="H56" s="2"/>
      <c r="I56" s="2"/>
      <c r="J56" s="2"/>
      <c r="K56" s="2"/>
    </row>
    <row r="57" spans="3:20" x14ac:dyDescent="0.25">
      <c r="C57" s="247" t="s">
        <v>406</v>
      </c>
      <c r="D57" s="253"/>
      <c r="E57" s="10" t="s">
        <v>1336</v>
      </c>
      <c r="F57" s="11"/>
      <c r="G57" s="65"/>
      <c r="H57" s="2"/>
      <c r="I57" s="2"/>
      <c r="J57" s="2"/>
      <c r="K57" s="2"/>
    </row>
    <row r="58" spans="3:20" x14ac:dyDescent="0.25">
      <c r="C58" s="242"/>
      <c r="D58" s="242"/>
      <c r="E58" s="2"/>
      <c r="G58" s="65"/>
      <c r="H58" s="2"/>
      <c r="I58" s="2"/>
      <c r="J58" s="2"/>
      <c r="K58" s="2"/>
    </row>
    <row r="59" spans="3:20" x14ac:dyDescent="0.25">
      <c r="C59" s="239" t="s">
        <v>333</v>
      </c>
      <c r="D59" s="240" t="s">
        <v>260</v>
      </c>
      <c r="E59" s="5" t="s">
        <v>334</v>
      </c>
      <c r="F59" s="6" t="s">
        <v>508</v>
      </c>
      <c r="G59" s="65" t="str">
        <f t="shared" ref="G59:G64" si="8">IF(LEFT(F59,3)="2.5", MID(F59,7,2),LEFT(F59,2))</f>
        <v>12</v>
      </c>
      <c r="H59" s="2" t="s">
        <v>1359</v>
      </c>
      <c r="I59" s="98"/>
      <c r="J59" s="2"/>
      <c r="K59" s="2"/>
      <c r="L59" s="14" t="str" cm="1">
        <f t="array" ref="L59">INDEX(Cable_L!$B$3:$B$80,MATCH(1,COUNTIFS($G59,Cable_L!$A$3:$A$80,$H59,Cable_L!$C$3:$C$80),0))</f>
        <v>2a</v>
      </c>
      <c r="M59" s="21" cm="1">
        <f t="array" ref="M59:M61">_xlfn._xlws.SORT(VALUE(_xlfn.UNIQUE(G59:G63)))</f>
        <v>4</v>
      </c>
      <c r="N59" s="14" cm="1">
        <f t="array" ref="N59">INDEX(INDEX(Cable_L!$H$3:$K$80,,MATCH(N$2,Cable_L!$H$2:$K$2,0)),MATCH(1,COUNTIFS($G59,Cable_L!$A$3:$A$80,$H59,Cable_L!$C$3:$C$80),0))</f>
        <v>7.6000000000000005</v>
      </c>
      <c r="O59" s="14" t="str" cm="1">
        <f t="array" ref="O59">INDEX(INDEX(Cable_L!$H$3:$K$80,,MATCH(O$2,Cable_L!$H$2:$K$2,0)),MATCH(1,COUNTIFS($G59,Cable_L!$A$3:$A$80,$H59,Cable_L!$C$3:$C$80),0))</f>
        <v>|6.8|</v>
      </c>
      <c r="P59" s="21" cm="1">
        <f t="array" ref="P59:P60">_xlfn._xlws.FILTER(_xlfn.UNIQUE(N59:N65),_xlfn.UNIQUE(N59:N65)&lt;&gt;"")</f>
        <v>7.6000000000000005</v>
      </c>
      <c r="Q59" s="14">
        <f>COUNTIF(N59:N65,P59)</f>
        <v>5</v>
      </c>
      <c r="R59" s="21" t="str" cm="1">
        <f t="array" ref="R59:R60">_xlfn._xlws.FILTER(_xlfn.UNIQUE(O59:O65),_xlfn.UNIQUE(O59:O65)&lt;&gt;"")</f>
        <v>|6.8|</v>
      </c>
      <c r="S59" s="14">
        <f>COUNTIF(O59:O65,R59)</f>
        <v>5</v>
      </c>
      <c r="T59" s="14">
        <f>COUNTA($G59:$G65)</f>
        <v>6</v>
      </c>
    </row>
    <row r="60" spans="3:20" x14ac:dyDescent="0.25">
      <c r="C60" s="241" t="s">
        <v>335</v>
      </c>
      <c r="D60" s="242" t="s">
        <v>263</v>
      </c>
      <c r="E60" s="2" t="s">
        <v>336</v>
      </c>
      <c r="F60" s="8" t="s">
        <v>478</v>
      </c>
      <c r="G60" s="65" t="str">
        <f t="shared" si="8"/>
        <v xml:space="preserve">7 </v>
      </c>
      <c r="H60" s="2" t="s">
        <v>1359</v>
      </c>
      <c r="I60" s="98"/>
      <c r="J60" s="2"/>
      <c r="K60" s="2"/>
      <c r="L60" s="14" t="str" cm="1">
        <f t="array" ref="L60">INDEX(Cable_L!$B$3:$B$80,MATCH(1,COUNTIFS($G60,Cable_L!$A$3:$A$80,$H60,Cable_L!$C$3:$C$80),0))</f>
        <v>2a</v>
      </c>
      <c r="M60" s="21">
        <v>7</v>
      </c>
      <c r="N60" s="14" cm="1">
        <f t="array" ref="N60">INDEX(INDEX(Cable_L!$H$3:$K$80,,MATCH(N$2,Cable_L!$H$2:$K$2,0)),MATCH(1,COUNTIFS($G60,Cable_L!$A$3:$A$80,$H60,Cable_L!$C$3:$C$80),0))</f>
        <v>7.6000000000000005</v>
      </c>
      <c r="O60" s="14" t="str" cm="1">
        <f t="array" ref="O60">INDEX(INDEX(Cable_L!$H$3:$K$80,,MATCH(O$2,Cable_L!$H$2:$K$2,0)),MATCH(1,COUNTIFS($G60,Cable_L!$A$3:$A$80,$H60,Cable_L!$C$3:$C$80),0))</f>
        <v>|6.8|</v>
      </c>
      <c r="P60" s="21">
        <v>7.2</v>
      </c>
      <c r="Q60" s="14">
        <f>COUNTIF(N59:N65,P60)</f>
        <v>1</v>
      </c>
      <c r="R60" s="21" t="str">
        <v>|6.4|</v>
      </c>
      <c r="S60" s="14">
        <f>COUNTIF(O59:O65,R60)</f>
        <v>1</v>
      </c>
    </row>
    <row r="61" spans="3:20" x14ac:dyDescent="0.25">
      <c r="C61" s="241" t="s">
        <v>337</v>
      </c>
      <c r="D61" s="242" t="s">
        <v>266</v>
      </c>
      <c r="E61" s="2" t="s">
        <v>338</v>
      </c>
      <c r="F61" s="8" t="s">
        <v>460</v>
      </c>
      <c r="G61" s="65" t="str">
        <f t="shared" si="8"/>
        <v xml:space="preserve">4 </v>
      </c>
      <c r="H61" s="2" t="s">
        <v>1359</v>
      </c>
      <c r="I61" s="98"/>
      <c r="J61" s="2"/>
      <c r="K61" s="2"/>
      <c r="L61" s="14" t="str" cm="1">
        <f t="array" ref="L61">INDEX(Cable_L!$B$3:$B$80,MATCH(1,COUNTIFS($G61,Cable_L!$A$3:$A$80,$H61,Cable_L!$C$3:$C$80),0))</f>
        <v>2a</v>
      </c>
      <c r="M61" s="21">
        <v>12</v>
      </c>
      <c r="N61" s="14" cm="1">
        <f t="array" ref="N61">INDEX(INDEX(Cable_L!$H$3:$K$80,,MATCH(N$2,Cable_L!$H$2:$K$2,0)),MATCH(1,COUNTIFS($G61,Cable_L!$A$3:$A$80,$H61,Cable_L!$C$3:$C$80),0))</f>
        <v>7.6000000000000005</v>
      </c>
      <c r="O61" s="14" t="str" cm="1">
        <f t="array" ref="O61">INDEX(INDEX(Cable_L!$H$3:$K$80,,MATCH(O$2,Cable_L!$H$2:$K$2,0)),MATCH(1,COUNTIFS($G61,Cable_L!$A$3:$A$80,$H61,Cable_L!$C$3:$C$80),0))</f>
        <v>|6.8|</v>
      </c>
    </row>
    <row r="62" spans="3:20" x14ac:dyDescent="0.25">
      <c r="C62" s="241" t="s">
        <v>339</v>
      </c>
      <c r="D62" s="242" t="s">
        <v>269</v>
      </c>
      <c r="E62" s="2" t="s">
        <v>340</v>
      </c>
      <c r="F62" s="8" t="s">
        <v>481</v>
      </c>
      <c r="G62" s="65" t="str">
        <f t="shared" si="8"/>
        <v xml:space="preserve">7 </v>
      </c>
      <c r="H62" s="2" t="s">
        <v>1359</v>
      </c>
      <c r="I62" s="98"/>
      <c r="J62" s="2"/>
      <c r="K62" s="2"/>
      <c r="L62" s="14" t="str" cm="1">
        <f t="array" ref="L62">INDEX(Cable_L!$B$3:$B$80,MATCH(1,COUNTIFS($G62,Cable_L!$A$3:$A$80,$H62,Cable_L!$C$3:$C$80),0))</f>
        <v>2a</v>
      </c>
      <c r="N62" s="14" cm="1">
        <f t="array" ref="N62">INDEX(INDEX(Cable_L!$H$3:$K$80,,MATCH(N$2,Cable_L!$H$2:$K$2,0)),MATCH(1,COUNTIFS($G62,Cable_L!$A$3:$A$80,$H62,Cable_L!$C$3:$C$80),0))</f>
        <v>7.6000000000000005</v>
      </c>
      <c r="O62" s="14" t="str" cm="1">
        <f t="array" ref="O62">INDEX(INDEX(Cable_L!$H$3:$K$80,,MATCH(O$2,Cable_L!$H$2:$K$2,0)),MATCH(1,COUNTIFS($G62,Cable_L!$A$3:$A$80,$H62,Cable_L!$C$3:$C$80),0))</f>
        <v>|6.8|</v>
      </c>
    </row>
    <row r="63" spans="3:20" x14ac:dyDescent="0.25">
      <c r="C63" s="241" t="s">
        <v>341</v>
      </c>
      <c r="D63" s="242" t="s">
        <v>272</v>
      </c>
      <c r="E63" s="2" t="s">
        <v>342</v>
      </c>
      <c r="F63" s="8" t="s">
        <v>462</v>
      </c>
      <c r="G63" s="65" t="str">
        <f t="shared" si="8"/>
        <v xml:space="preserve">4 </v>
      </c>
      <c r="H63" s="2" t="s">
        <v>1359</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41" t="s">
        <v>343</v>
      </c>
      <c r="D64" s="242" t="s">
        <v>275</v>
      </c>
      <c r="E64" s="2" t="s">
        <v>344</v>
      </c>
      <c r="F64" s="8" t="s">
        <v>447</v>
      </c>
      <c r="G64" s="65" t="str">
        <f t="shared" si="8"/>
        <v xml:space="preserve">2 </v>
      </c>
      <c r="H64" s="2" t="s">
        <v>1359</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3:20" x14ac:dyDescent="0.25">
      <c r="C65" s="241" t="s">
        <v>406</v>
      </c>
      <c r="D65" s="242"/>
      <c r="E65" s="2" t="s">
        <v>1331</v>
      </c>
      <c r="F65" s="8"/>
      <c r="G65" s="65"/>
      <c r="H65" s="2"/>
      <c r="I65" s="2"/>
      <c r="J65" s="2"/>
      <c r="K65" s="2"/>
    </row>
    <row r="66" spans="3:20" x14ac:dyDescent="0.25">
      <c r="C66" s="247" t="s">
        <v>406</v>
      </c>
      <c r="D66" s="253"/>
      <c r="E66" s="10" t="s">
        <v>1332</v>
      </c>
      <c r="F66" s="11"/>
      <c r="G66" s="65"/>
      <c r="H66" s="2"/>
      <c r="I66" s="2"/>
      <c r="J66" s="2"/>
      <c r="K66" s="2"/>
    </row>
    <row r="67" spans="3:20" x14ac:dyDescent="0.25">
      <c r="C67" s="242"/>
      <c r="D67" s="242"/>
      <c r="E67" s="2"/>
      <c r="G67" s="65"/>
      <c r="H67" s="2"/>
      <c r="I67" s="2"/>
      <c r="J67" s="2"/>
      <c r="K67" s="2"/>
    </row>
    <row r="68" spans="3:20" x14ac:dyDescent="0.25">
      <c r="C68" s="239" t="s">
        <v>345</v>
      </c>
      <c r="D68" s="240" t="s">
        <v>278</v>
      </c>
      <c r="E68" s="5" t="s">
        <v>346</v>
      </c>
      <c r="F68" s="6" t="s">
        <v>506</v>
      </c>
      <c r="G68" s="65" t="str">
        <f t="shared" ref="G68:G73" si="9">IF(LEFT(F68,3)="2.5", MID(F68,7,2),LEFT(F68,2))</f>
        <v>12</v>
      </c>
      <c r="H68" s="2" t="s">
        <v>1359</v>
      </c>
      <c r="I68" s="98"/>
      <c r="J68" s="2"/>
      <c r="K68" s="2"/>
      <c r="L68" s="14" t="str" cm="1">
        <f t="array" ref="L68">INDEX(Cable_L!$B$3:$B$80,MATCH(1,COUNTIFS($G68,Cable_L!$A$3:$A$80,$H68,Cable_L!$C$3:$C$80),0))</f>
        <v>2a</v>
      </c>
      <c r="M68" s="21" cm="1">
        <f t="array" ref="M68:M70">_xlfn._xlws.SORT(VALUE(_xlfn.UNIQUE(G68:G72)))</f>
        <v>4</v>
      </c>
      <c r="N68" s="14" cm="1">
        <f t="array" ref="N68">INDEX(INDEX(Cable_L!$H$3:$K$80,,MATCH(N$2,Cable_L!$H$2:$K$2,0)),MATCH(1,COUNTIFS($G68,Cable_L!$A$3:$A$80,$H68,Cable_L!$C$3:$C$80),0))</f>
        <v>7.6000000000000005</v>
      </c>
      <c r="O68" s="14" t="str" cm="1">
        <f t="array" ref="O68">INDEX(INDEX(Cable_L!$H$3:$K$80,,MATCH(O$2,Cable_L!$H$2:$K$2,0)),MATCH(1,COUNTIFS($G68,Cable_L!$A$3:$A$80,$H68,Cable_L!$C$3:$C$80),0))</f>
        <v>|6.8|</v>
      </c>
      <c r="P68" s="21" cm="1">
        <f t="array" ref="P68">_xlfn._xlws.FILTER(_xlfn.UNIQUE(N68:N74),_xlfn.UNIQUE(N68:N74)&lt;&gt;"")</f>
        <v>7.6000000000000005</v>
      </c>
      <c r="Q68" s="14">
        <f>COUNTIF(N68:N74,P68)</f>
        <v>6</v>
      </c>
      <c r="R68" s="21" t="str" cm="1">
        <f t="array" ref="R68">_xlfn._xlws.FILTER(_xlfn.UNIQUE(O68:O74),_xlfn.UNIQUE(O68:O74)&lt;&gt;"")</f>
        <v>|6.8|</v>
      </c>
      <c r="S68" s="14">
        <f>COUNTIF(O68:O74,R68)</f>
        <v>6</v>
      </c>
      <c r="T68" s="14">
        <f>COUNTA($G68:$G74)</f>
        <v>6</v>
      </c>
    </row>
    <row r="69" spans="3:20" x14ac:dyDescent="0.25">
      <c r="C69" s="241" t="s">
        <v>347</v>
      </c>
      <c r="D69" s="242" t="s">
        <v>281</v>
      </c>
      <c r="E69" s="2" t="s">
        <v>348</v>
      </c>
      <c r="F69" s="8" t="s">
        <v>479</v>
      </c>
      <c r="G69" s="65" t="str">
        <f t="shared" si="9"/>
        <v xml:space="preserve">7 </v>
      </c>
      <c r="H69" s="2" t="s">
        <v>1359</v>
      </c>
      <c r="I69" s="98"/>
      <c r="J69" s="2"/>
      <c r="K69" s="2"/>
      <c r="L69" s="14" t="str" cm="1">
        <f t="array" ref="L69">INDEX(Cable_L!$B$3:$B$80,MATCH(1,COUNTIFS($G69,Cable_L!$A$3:$A$80,$H69,Cable_L!$C$3:$C$80),0))</f>
        <v>2a</v>
      </c>
      <c r="M69" s="21">
        <v>7</v>
      </c>
      <c r="N69" s="14" cm="1">
        <f t="array" ref="N69">INDEX(INDEX(Cable_L!$H$3:$K$80,,MATCH(N$2,Cable_L!$H$2:$K$2,0)),MATCH(1,COUNTIFS($G69,Cable_L!$A$3:$A$80,$H69,Cable_L!$C$3:$C$80),0))</f>
        <v>7.6000000000000005</v>
      </c>
      <c r="O69" s="14" t="str" cm="1">
        <f t="array" ref="O69">INDEX(INDEX(Cable_L!$H$3:$K$80,,MATCH(O$2,Cable_L!$H$2:$K$2,0)),MATCH(1,COUNTIFS($G69,Cable_L!$A$3:$A$80,$H69,Cable_L!$C$3:$C$80),0))</f>
        <v>|6.8|</v>
      </c>
    </row>
    <row r="70" spans="3:20" x14ac:dyDescent="0.25">
      <c r="C70" s="241" t="s">
        <v>349</v>
      </c>
      <c r="D70" s="242" t="s">
        <v>284</v>
      </c>
      <c r="E70" s="2" t="s">
        <v>350</v>
      </c>
      <c r="F70" s="8" t="s">
        <v>459</v>
      </c>
      <c r="G70" s="65" t="str">
        <f t="shared" si="9"/>
        <v xml:space="preserve">4 </v>
      </c>
      <c r="H70" s="2" t="s">
        <v>1359</v>
      </c>
      <c r="I70" s="98"/>
      <c r="J70" s="2"/>
      <c r="K70" s="2"/>
      <c r="L70" s="14" t="str" cm="1">
        <f t="array" ref="L70">INDEX(Cable_L!$B$3:$B$80,MATCH(1,COUNTIFS($G70,Cable_L!$A$3:$A$80,$H70,Cable_L!$C$3:$C$80),0))</f>
        <v>2a</v>
      </c>
      <c r="M70" s="21">
        <v>12</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3:20" x14ac:dyDescent="0.25">
      <c r="C71" s="241" t="s">
        <v>351</v>
      </c>
      <c r="D71" s="242" t="s">
        <v>287</v>
      </c>
      <c r="E71" s="2" t="s">
        <v>352</v>
      </c>
      <c r="F71" s="8" t="s">
        <v>482</v>
      </c>
      <c r="G71" s="65" t="str">
        <f t="shared" si="9"/>
        <v xml:space="preserve">7 </v>
      </c>
      <c r="H71" s="2" t="s">
        <v>1359</v>
      </c>
      <c r="I71" s="98"/>
      <c r="J71" s="2"/>
      <c r="K71" s="2"/>
      <c r="L71" s="14" t="str" cm="1">
        <f t="array" ref="L71">INDEX(Cable_L!$B$3:$B$80,MATCH(1,COUNTIFS($G71,Cable_L!$A$3:$A$80,$H71,Cable_L!$C$3:$C$80),0))</f>
        <v>2a</v>
      </c>
      <c r="N71" s="14" cm="1">
        <f t="array" ref="N71">INDEX(INDEX(Cable_L!$H$3:$K$80,,MATCH(N$2,Cable_L!$H$2:$K$2,0)),MATCH(1,COUNTIFS($G71,Cable_L!$A$3:$A$80,$H71,Cable_L!$C$3:$C$80),0))</f>
        <v>7.6000000000000005</v>
      </c>
      <c r="O71" s="14" t="str" cm="1">
        <f t="array" ref="O71">INDEX(INDEX(Cable_L!$H$3:$K$80,,MATCH(O$2,Cable_L!$H$2:$K$2,0)),MATCH(1,COUNTIFS($G71,Cable_L!$A$3:$A$80,$H71,Cable_L!$C$3:$C$80),0))</f>
        <v>|6.8|</v>
      </c>
    </row>
    <row r="72" spans="3:20" x14ac:dyDescent="0.25">
      <c r="C72" s="241" t="s">
        <v>353</v>
      </c>
      <c r="D72" s="242" t="s">
        <v>290</v>
      </c>
      <c r="E72" s="2" t="s">
        <v>354</v>
      </c>
      <c r="F72" s="8" t="s">
        <v>480</v>
      </c>
      <c r="G72" s="65" t="str">
        <f t="shared" si="9"/>
        <v xml:space="preserve">7 </v>
      </c>
      <c r="H72" s="2" t="s">
        <v>1359</v>
      </c>
      <c r="I72" s="101"/>
      <c r="J72" s="2"/>
      <c r="K72" s="2"/>
      <c r="L72" s="14" t="str" cm="1">
        <f t="array" ref="L72">INDEX(Cable_L!$B$3:$B$80,MATCH(1,COUNTIFS($G72,Cable_L!$A$3:$A$80,$H72,Cable_L!$C$3:$C$80),0))</f>
        <v>2a</v>
      </c>
      <c r="N72" s="14" cm="1">
        <f t="array" ref="N72">INDEX(INDEX(Cable_L!$H$3:$K$80,,MATCH(N$2,Cable_L!$H$2:$K$2,0)),MATCH(1,COUNTIFS($G72,Cable_L!$A$3:$A$80,$H72,Cable_L!$C$3:$C$80),0))</f>
        <v>7.6000000000000005</v>
      </c>
      <c r="O72" s="14" t="str" cm="1">
        <f t="array" ref="O72">INDEX(INDEX(Cable_L!$H$3:$K$80,,MATCH(O$2,Cable_L!$H$2:$K$2,0)),MATCH(1,COUNTIFS($G72,Cable_L!$A$3:$A$80,$H72,Cable_L!$C$3:$C$80),0))</f>
        <v>|6.8|</v>
      </c>
    </row>
    <row r="73" spans="3:20" x14ac:dyDescent="0.25">
      <c r="C73" s="241" t="s">
        <v>355</v>
      </c>
      <c r="D73" s="242" t="s">
        <v>293</v>
      </c>
      <c r="E73" s="2" t="s">
        <v>356</v>
      </c>
      <c r="F73" s="8" t="s">
        <v>461</v>
      </c>
      <c r="G73" s="65" t="str">
        <f t="shared" si="9"/>
        <v xml:space="preserve">4 </v>
      </c>
      <c r="H73" s="2" t="s">
        <v>1359</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3:20" x14ac:dyDescent="0.25">
      <c r="C74" s="241" t="s">
        <v>406</v>
      </c>
      <c r="D74" s="242"/>
      <c r="E74" s="2" t="s">
        <v>1333</v>
      </c>
      <c r="F74" s="8"/>
      <c r="G74" s="65"/>
      <c r="H74" s="2"/>
      <c r="I74" s="2"/>
      <c r="J74" s="2"/>
      <c r="K74" s="2"/>
    </row>
    <row r="75" spans="3:20" x14ac:dyDescent="0.25">
      <c r="C75" s="247" t="s">
        <v>406</v>
      </c>
      <c r="D75" s="253"/>
      <c r="E75" s="10" t="s">
        <v>1334</v>
      </c>
      <c r="F75" s="11"/>
      <c r="G75" s="65"/>
      <c r="H75" s="2"/>
      <c r="I75" s="2"/>
      <c r="J75" s="2"/>
      <c r="K75" s="2"/>
    </row>
    <row r="76" spans="3:20" x14ac:dyDescent="0.25">
      <c r="C76" s="242"/>
      <c r="D76" s="242"/>
      <c r="E76" s="2"/>
      <c r="G76" s="65"/>
      <c r="H76" s="2"/>
      <c r="I76" s="2"/>
      <c r="J76" s="2"/>
      <c r="K76" s="2"/>
    </row>
    <row r="77" spans="3:20" x14ac:dyDescent="0.25">
      <c r="C77" s="239" t="s">
        <v>357</v>
      </c>
      <c r="D77" s="240" t="s">
        <v>296</v>
      </c>
      <c r="E77" s="5" t="s">
        <v>358</v>
      </c>
      <c r="F77" s="6" t="s">
        <v>445</v>
      </c>
      <c r="G77" s="65" t="str">
        <f t="shared" ref="G77:G79" si="10">IF(LEFT(F77,3)="2.5", MID(F77,7,2),LEFT(F77,2))</f>
        <v xml:space="preserve">2 </v>
      </c>
      <c r="H77" s="2" t="s">
        <v>1358</v>
      </c>
      <c r="I77" s="69"/>
      <c r="J77" s="2"/>
      <c r="K77" s="98"/>
      <c r="L77" s="14" t="str" cm="1">
        <f t="array" ref="L77">INDEX(Cable_L!$B$3:$B$80,MATCH(1,COUNTIFS($G77,Cable_L!$A$3:$A$80,$H77,Cable_L!$C$3:$C$80),0))</f>
        <v>2c</v>
      </c>
      <c r="M77" s="21" cm="1">
        <f t="array" ref="M77:M78">_xlfn._xlws.SORT(VALUE(_xlfn.UNIQUE(G77:G79)))</f>
        <v>1</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_xlfn._xlws.FILTER(_xlfn.UNIQUE(N77:N83),_xlfn.UNIQUE(N77:N83)&lt;&gt;"")</f>
        <v>8</v>
      </c>
      <c r="Q77" s="14">
        <f>COUNTIF(N77:N83,P77)</f>
        <v>3</v>
      </c>
      <c r="R77" s="21" t="str" cm="1">
        <f t="array" ref="R77">_xlfn._xlws.FILTER(_xlfn.UNIQUE(O77:O83),_xlfn.UNIQUE(O77:O83)&lt;&gt;"")</f>
        <v>|6.8|</v>
      </c>
      <c r="S77" s="14">
        <f>COUNTIF(O77:O83,R77)</f>
        <v>3</v>
      </c>
      <c r="T77" s="14">
        <f>COUNTA($G77:$G83)</f>
        <v>3</v>
      </c>
    </row>
    <row r="78" spans="3:20" x14ac:dyDescent="0.25">
      <c r="C78" s="241" t="s">
        <v>359</v>
      </c>
      <c r="D78" s="242" t="s">
        <v>298</v>
      </c>
      <c r="E78" s="2" t="s">
        <v>360</v>
      </c>
      <c r="F78" s="8" t="s">
        <v>446</v>
      </c>
      <c r="G78" s="65" t="str">
        <f t="shared" si="10"/>
        <v xml:space="preserve">2 </v>
      </c>
      <c r="H78" s="2" t="s">
        <v>1358</v>
      </c>
      <c r="I78" s="69"/>
      <c r="J78" s="2"/>
      <c r="K78" s="98"/>
      <c r="L78" s="14" t="str" cm="1">
        <f t="array" ref="L78">INDEX(Cable_L!$B$3:$B$80,MATCH(1,COUNTIFS($G78,Cable_L!$A$3:$A$80,$H78,Cable_L!$C$3:$C$80),0))</f>
        <v>2c</v>
      </c>
      <c r="M78" s="21">
        <v>2</v>
      </c>
      <c r="N78" s="14" cm="1">
        <f t="array" ref="N78">INDEX(INDEX(Cable_L!$H$3:$K$80,,MATCH(N$2,Cable_L!$H$2:$K$2,0)),MATCH(1,COUNTIFS($G78,Cable_L!$A$3:$A$80,$H78,Cable_L!$C$3:$C$80),0))</f>
        <v>8</v>
      </c>
      <c r="O78" s="14" t="str" cm="1">
        <f t="array" ref="O78">INDEX(INDEX(Cable_L!$H$3:$K$80,,MATCH(O$2,Cable_L!$H$2:$K$2,0)),MATCH(1,COUNTIFS($G78,Cable_L!$A$3:$A$80,$H78,Cable_L!$C$3:$C$80),0))</f>
        <v>|6.8|</v>
      </c>
    </row>
    <row r="79" spans="3:20" x14ac:dyDescent="0.25">
      <c r="C79" s="241" t="s">
        <v>361</v>
      </c>
      <c r="D79" s="242" t="s">
        <v>301</v>
      </c>
      <c r="E79" s="2" t="s">
        <v>362</v>
      </c>
      <c r="F79" s="8" t="s">
        <v>442</v>
      </c>
      <c r="G79" s="65" t="str">
        <f t="shared" si="10"/>
        <v xml:space="preserve">1 </v>
      </c>
      <c r="H79" s="2" t="s">
        <v>1358</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3:20" x14ac:dyDescent="0.25">
      <c r="C80" s="241" t="s">
        <v>406</v>
      </c>
      <c r="D80" s="242"/>
      <c r="E80" s="2" t="s">
        <v>1343</v>
      </c>
      <c r="F80" s="8"/>
      <c r="G80" s="65"/>
      <c r="H80" s="2"/>
      <c r="I80" s="2"/>
      <c r="J80" s="2"/>
      <c r="K80" s="2"/>
    </row>
    <row r="81" spans="3:20" x14ac:dyDescent="0.25">
      <c r="C81" s="241" t="s">
        <v>406</v>
      </c>
      <c r="D81" s="242"/>
      <c r="E81" s="2" t="s">
        <v>1344</v>
      </c>
      <c r="F81" s="8"/>
      <c r="G81" s="65"/>
      <c r="H81" s="2"/>
      <c r="I81" s="2"/>
      <c r="J81" s="2"/>
      <c r="K81" s="2"/>
    </row>
    <row r="82" spans="3:20" x14ac:dyDescent="0.25">
      <c r="C82" s="241" t="s">
        <v>406</v>
      </c>
      <c r="D82" s="242"/>
      <c r="E82" s="2" t="s">
        <v>1345</v>
      </c>
      <c r="F82" s="8"/>
      <c r="G82" s="65"/>
      <c r="H82" s="2"/>
      <c r="I82" s="2"/>
      <c r="J82" s="2"/>
      <c r="K82" s="2"/>
    </row>
    <row r="83" spans="3:20" x14ac:dyDescent="0.25">
      <c r="C83" s="241" t="s">
        <v>406</v>
      </c>
      <c r="D83" s="242"/>
      <c r="E83" s="2" t="s">
        <v>1346</v>
      </c>
      <c r="F83" s="8"/>
      <c r="G83" s="65"/>
      <c r="H83" s="2"/>
      <c r="I83" s="2"/>
      <c r="J83" s="2"/>
      <c r="K83" s="2"/>
    </row>
    <row r="84" spans="3:20" x14ac:dyDescent="0.25">
      <c r="C84" s="247" t="s">
        <v>406</v>
      </c>
      <c r="D84" s="253"/>
      <c r="E84" s="10" t="s">
        <v>1347</v>
      </c>
      <c r="F84" s="11"/>
      <c r="G84" s="65"/>
      <c r="H84" s="2"/>
      <c r="I84" s="2"/>
      <c r="J84" s="2"/>
      <c r="K84" s="2"/>
    </row>
    <row r="85" spans="3:20" x14ac:dyDescent="0.25">
      <c r="C85" s="242"/>
      <c r="D85" s="242"/>
      <c r="E85" s="2"/>
      <c r="G85" s="65"/>
      <c r="H85" s="2"/>
      <c r="I85" s="2"/>
      <c r="J85" s="2"/>
      <c r="K85" s="2"/>
    </row>
    <row r="86" spans="3:20" x14ac:dyDescent="0.25">
      <c r="C86" s="239" t="s">
        <v>363</v>
      </c>
      <c r="D86" s="240" t="s">
        <v>242</v>
      </c>
      <c r="E86" s="5" t="s">
        <v>364</v>
      </c>
      <c r="F86" s="6" t="s">
        <v>504</v>
      </c>
      <c r="G86" s="65" t="str">
        <f t="shared" ref="G86:G91" si="11">IF(LEFT(F86,3)="2.5", MID(F86,7,2),LEFT(F86,2))</f>
        <v>12</v>
      </c>
      <c r="H86" s="2" t="s">
        <v>1359</v>
      </c>
      <c r="I86" s="98"/>
      <c r="J86" s="2"/>
      <c r="K86" s="2"/>
      <c r="L86" s="14" t="str" cm="1">
        <f t="array" ref="L86">INDEX(Cable_L!$B$3:$B$80,MATCH(1,COUNTIFS($G86,Cable_L!$A$3:$A$80,$H86,Cable_L!$C$3:$C$80),0))</f>
        <v>2a</v>
      </c>
      <c r="M86" s="21" cm="1">
        <f t="array" ref="M86:M88">_xlfn._xlws.SORT(VALUE(_xlfn.UNIQUE(G86:G90)))</f>
        <v>5</v>
      </c>
      <c r="N86" s="14" cm="1">
        <f t="array" ref="N86">INDEX(INDEX(Cable_L!$H$3:$K$80,,MATCH(N$2,Cable_L!$H$2:$K$2,0)),MATCH(1,COUNTIFS($G86,Cable_L!$A$3:$A$80,$H86,Cable_L!$C$3:$C$80),0))</f>
        <v>7.6000000000000005</v>
      </c>
      <c r="O86" s="14" t="str" cm="1">
        <f t="array" ref="O86">INDEX(INDEX(Cable_L!$H$3:$K$80,,MATCH(O$2,Cable_L!$H$2:$K$2,0)),MATCH(1,COUNTIFS($G86,Cable_L!$A$3:$A$80,$H86,Cable_L!$C$3:$C$80),0))</f>
        <v>|6.8|</v>
      </c>
      <c r="P86" s="21" cm="1">
        <f t="array" ref="P86:P87">_xlfn._xlws.FILTER(_xlfn.UNIQUE(N86:N92),_xlfn.UNIQUE(N86:N92)&lt;&gt;"")</f>
        <v>7.6000000000000005</v>
      </c>
      <c r="Q86" s="14">
        <f>COUNTIF(N86:N92,P86)</f>
        <v>5</v>
      </c>
      <c r="R86" s="21" t="str" cm="1">
        <f t="array" ref="R86:R87">_xlfn._xlws.FILTER(_xlfn.UNIQUE(O86:O92),_xlfn.UNIQUE(O86:O92)&lt;&gt;"")</f>
        <v>|6.8|</v>
      </c>
      <c r="S86" s="14">
        <f>COUNTIF(O86:O92,R86)</f>
        <v>5</v>
      </c>
      <c r="T86" s="14">
        <f>COUNTA($G86:$G92)</f>
        <v>6</v>
      </c>
    </row>
    <row r="87" spans="3:20" x14ac:dyDescent="0.25">
      <c r="C87" s="241" t="s">
        <v>365</v>
      </c>
      <c r="D87" s="242" t="s">
        <v>245</v>
      </c>
      <c r="E87" s="2" t="s">
        <v>366</v>
      </c>
      <c r="F87" s="8" t="s">
        <v>484</v>
      </c>
      <c r="G87" s="65" t="str">
        <f t="shared" si="11"/>
        <v xml:space="preserve">8 </v>
      </c>
      <c r="H87" s="2" t="s">
        <v>1359</v>
      </c>
      <c r="I87" s="98"/>
      <c r="J87" s="2"/>
      <c r="K87" s="2"/>
      <c r="L87" s="14" t="str" cm="1">
        <f t="array" ref="L87">INDEX(Cable_L!$B$3:$B$80,MATCH(1,COUNTIFS($G87,Cable_L!$A$3:$A$80,$H87,Cable_L!$C$3:$C$80),0))</f>
        <v>2a</v>
      </c>
      <c r="M87" s="21">
        <v>8</v>
      </c>
      <c r="N87" s="14" cm="1">
        <f t="array" ref="N87">INDEX(INDEX(Cable_L!$H$3:$K$80,,MATCH(N$2,Cable_L!$H$2:$K$2,0)),MATCH(1,COUNTIFS($G87,Cable_L!$A$3:$A$80,$H87,Cable_L!$C$3:$C$80),0))</f>
        <v>7.6000000000000005</v>
      </c>
      <c r="O87" s="14" t="str" cm="1">
        <f t="array" ref="O87">INDEX(INDEX(Cable_L!$H$3:$K$80,,MATCH(O$2,Cable_L!$H$2:$K$2,0)),MATCH(1,COUNTIFS($G87,Cable_L!$A$3:$A$80,$H87,Cable_L!$C$3:$C$80),0))</f>
        <v>|6.8|</v>
      </c>
      <c r="P87" s="21">
        <v>7.2</v>
      </c>
      <c r="R87" s="21" t="str">
        <v>|6.4|</v>
      </c>
    </row>
    <row r="88" spans="3:20" x14ac:dyDescent="0.25">
      <c r="C88" s="241" t="s">
        <v>367</v>
      </c>
      <c r="D88" s="242" t="s">
        <v>248</v>
      </c>
      <c r="E88" s="2" t="s">
        <v>368</v>
      </c>
      <c r="F88" s="8" t="s">
        <v>469</v>
      </c>
      <c r="G88" s="65" t="str">
        <f t="shared" si="11"/>
        <v xml:space="preserve">5 </v>
      </c>
      <c r="H88" s="2" t="s">
        <v>1359</v>
      </c>
      <c r="I88" s="98"/>
      <c r="J88" s="2"/>
      <c r="K88" s="2"/>
      <c r="L88" s="14" t="str" cm="1">
        <f t="array" ref="L88">INDEX(Cable_L!$B$3:$B$80,MATCH(1,COUNTIFS($G88,Cable_L!$A$3:$A$80,$H88,Cable_L!$C$3:$C$80),0))</f>
        <v>2a</v>
      </c>
      <c r="M88" s="21">
        <v>12</v>
      </c>
      <c r="N88" s="14" cm="1">
        <f t="array" ref="N88">INDEX(INDEX(Cable_L!$H$3:$K$80,,MATCH(N$2,Cable_L!$H$2:$K$2,0)),MATCH(1,COUNTIFS($G88,Cable_L!$A$3:$A$80,$H88,Cable_L!$C$3:$C$80),0))</f>
        <v>7.6000000000000005</v>
      </c>
      <c r="O88" s="14" t="str" cm="1">
        <f t="array" ref="O88">INDEX(INDEX(Cable_L!$H$3:$K$80,,MATCH(O$2,Cable_L!$H$2:$K$2,0)),MATCH(1,COUNTIFS($G88,Cable_L!$A$3:$A$80,$H88,Cable_L!$C$3:$C$80),0))</f>
        <v>|6.8|</v>
      </c>
    </row>
    <row r="89" spans="3:20" x14ac:dyDescent="0.25">
      <c r="C89" s="241" t="s">
        <v>369</v>
      </c>
      <c r="D89" s="242" t="s">
        <v>251</v>
      </c>
      <c r="E89" s="2" t="s">
        <v>370</v>
      </c>
      <c r="F89" s="8" t="s">
        <v>483</v>
      </c>
      <c r="G89" s="65" t="str">
        <f t="shared" si="11"/>
        <v xml:space="preserve">8 </v>
      </c>
      <c r="H89" s="2" t="s">
        <v>1359</v>
      </c>
      <c r="I89" s="98"/>
      <c r="J89" s="2"/>
      <c r="K89" s="2"/>
      <c r="L89" s="14" t="str" cm="1">
        <f t="array" ref="L89">INDEX(Cable_L!$B$3:$B$80,MATCH(1,COUNTIFS($G89,Cable_L!$A$3:$A$80,$H89,Cable_L!$C$3:$C$80),0))</f>
        <v>2a</v>
      </c>
      <c r="N89" s="14" cm="1">
        <f t="array" ref="N89">INDEX(INDEX(Cable_L!$H$3:$K$80,,MATCH(N$2,Cable_L!$H$2:$K$2,0)),MATCH(1,COUNTIFS($G89,Cable_L!$A$3:$A$80,$H89,Cable_L!$C$3:$C$80),0))</f>
        <v>7.6000000000000005</v>
      </c>
      <c r="O89" s="14" t="str" cm="1">
        <f t="array" ref="O89">INDEX(INDEX(Cable_L!$H$3:$K$80,,MATCH(O$2,Cable_L!$H$2:$K$2,0)),MATCH(1,COUNTIFS($G89,Cable_L!$A$3:$A$80,$H89,Cable_L!$C$3:$C$80),0))</f>
        <v>|6.8|</v>
      </c>
    </row>
    <row r="90" spans="3:20" x14ac:dyDescent="0.25">
      <c r="C90" s="241" t="s">
        <v>371</v>
      </c>
      <c r="D90" s="242" t="s">
        <v>254</v>
      </c>
      <c r="E90" s="2" t="s">
        <v>372</v>
      </c>
      <c r="F90" s="8" t="s">
        <v>471</v>
      </c>
      <c r="G90" s="65" t="str">
        <f t="shared" si="11"/>
        <v xml:space="preserve">5 </v>
      </c>
      <c r="H90" s="2" t="s">
        <v>1359</v>
      </c>
      <c r="I90" s="101"/>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41" t="s">
        <v>373</v>
      </c>
      <c r="D91" s="242" t="s">
        <v>257</v>
      </c>
      <c r="E91" s="2" t="s">
        <v>374</v>
      </c>
      <c r="F91" s="8" t="s">
        <v>452</v>
      </c>
      <c r="G91" s="65" t="str">
        <f t="shared" si="11"/>
        <v xml:space="preserve">2 </v>
      </c>
      <c r="H91" s="2" t="s">
        <v>1359</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41" t="s">
        <v>406</v>
      </c>
      <c r="D92" s="242"/>
      <c r="E92" s="2" t="s">
        <v>1339</v>
      </c>
      <c r="F92" s="8"/>
      <c r="G92" s="65"/>
      <c r="H92" s="2"/>
      <c r="I92" s="2"/>
      <c r="J92" s="2"/>
      <c r="K92" s="2"/>
    </row>
    <row r="93" spans="3:20" x14ac:dyDescent="0.25">
      <c r="C93" s="247" t="s">
        <v>406</v>
      </c>
      <c r="D93" s="253"/>
      <c r="E93" s="10" t="s">
        <v>1340</v>
      </c>
      <c r="F93" s="11"/>
      <c r="G93" s="65"/>
      <c r="H93" s="2"/>
      <c r="I93" s="2"/>
      <c r="J93" s="2"/>
      <c r="K93" s="2"/>
    </row>
    <row r="94" spans="3:20" x14ac:dyDescent="0.25">
      <c r="C94" s="242"/>
      <c r="D94" s="242"/>
      <c r="E94" s="2"/>
      <c r="G94" s="65"/>
      <c r="H94" s="2"/>
      <c r="I94" s="2"/>
      <c r="J94" s="2"/>
      <c r="K94" s="2"/>
    </row>
    <row r="95" spans="3:20" x14ac:dyDescent="0.25">
      <c r="C95" s="239" t="s">
        <v>375</v>
      </c>
      <c r="D95" s="240" t="s">
        <v>260</v>
      </c>
      <c r="E95" s="5" t="s">
        <v>376</v>
      </c>
      <c r="F95" s="6" t="s">
        <v>505</v>
      </c>
      <c r="G95" s="65" t="str">
        <f t="shared" ref="G95:G100" si="12">IF(LEFT(F95,3)="2.5", MID(F95,7,2),LEFT(F95,2))</f>
        <v>12</v>
      </c>
      <c r="H95" s="2" t="s">
        <v>1359</v>
      </c>
      <c r="I95" s="98"/>
      <c r="J95" s="2"/>
      <c r="K95" s="2"/>
      <c r="L95" s="14" t="str" cm="1">
        <f t="array" ref="L95">INDEX(Cable_L!$B$3:$B$80,MATCH(1,COUNTIFS($G95,Cable_L!$A$3:$A$80,$H95,Cable_L!$C$3:$C$80),0))</f>
        <v>2a</v>
      </c>
      <c r="M95" s="21" cm="1">
        <f t="array" ref="M95:M97">_xlfn._xlws.SORT(VALUE(_xlfn.UNIQUE(G95:G99)))</f>
        <v>5</v>
      </c>
      <c r="N95" s="14" cm="1">
        <f t="array" ref="N95">INDEX(INDEX(Cable_L!$H$3:$K$80,,MATCH(N$2,Cable_L!$H$2:$K$2,0)),MATCH(1,COUNTIFS($G95,Cable_L!$A$3:$A$80,$H95,Cable_L!$C$3:$C$80),0))</f>
        <v>7.6000000000000005</v>
      </c>
      <c r="O95" s="14" t="str" cm="1">
        <f t="array" ref="O95">INDEX(INDEX(Cable_L!$H$3:$K$80,,MATCH(O$2,Cable_L!$H$2:$K$2,0)),MATCH(1,COUNTIFS($G95,Cable_L!$A$3:$A$80,$H95,Cable_L!$C$3:$C$80),0))</f>
        <v>|6.8|</v>
      </c>
      <c r="P95" s="21" cm="1">
        <f t="array" ref="P95:P96">_xlfn._xlws.FILTER(_xlfn.UNIQUE(N95:N101),_xlfn.UNIQUE(N95:N101)&lt;&gt;"")</f>
        <v>7.6000000000000005</v>
      </c>
      <c r="Q95" s="14">
        <f>COUNTIF(N95:N101,P95)</f>
        <v>5</v>
      </c>
      <c r="R95" s="21" t="str" cm="1">
        <f t="array" ref="R95:R96">_xlfn._xlws.FILTER(_xlfn.UNIQUE(O95:O101),_xlfn.UNIQUE(O95:O101)&lt;&gt;"")</f>
        <v>|6.8|</v>
      </c>
      <c r="S95" s="14">
        <f>COUNTIF(O95:O101,R95)</f>
        <v>5</v>
      </c>
      <c r="T95" s="14">
        <f>COUNTA($G95:$G101)</f>
        <v>6</v>
      </c>
    </row>
    <row r="96" spans="3:20" x14ac:dyDescent="0.25">
      <c r="C96" s="241" t="s">
        <v>377</v>
      </c>
      <c r="D96" s="242" t="s">
        <v>263</v>
      </c>
      <c r="E96" s="2" t="s">
        <v>378</v>
      </c>
      <c r="F96" s="8" t="s">
        <v>485</v>
      </c>
      <c r="G96" s="65" t="str">
        <f t="shared" si="12"/>
        <v xml:space="preserve">8 </v>
      </c>
      <c r="H96" s="2" t="s">
        <v>1359</v>
      </c>
      <c r="I96" s="98"/>
      <c r="J96" s="2"/>
      <c r="K96" s="2"/>
      <c r="L96" s="14" t="str" cm="1">
        <f t="array" ref="L96">INDEX(Cable_L!$B$3:$B$80,MATCH(1,COUNTIFS($G96,Cable_L!$A$3:$A$80,$H96,Cable_L!$C$3:$C$80),0))</f>
        <v>2a</v>
      </c>
      <c r="M96" s="21">
        <v>8</v>
      </c>
      <c r="N96" s="14" cm="1">
        <f t="array" ref="N96">INDEX(INDEX(Cable_L!$H$3:$K$80,,MATCH(N$2,Cable_L!$H$2:$K$2,0)),MATCH(1,COUNTIFS($G96,Cable_L!$A$3:$A$80,$H96,Cable_L!$C$3:$C$80),0))</f>
        <v>7.6000000000000005</v>
      </c>
      <c r="O96" s="14" t="str" cm="1">
        <f t="array" ref="O96">INDEX(INDEX(Cable_L!$H$3:$K$80,,MATCH(O$2,Cable_L!$H$2:$K$2,0)),MATCH(1,COUNTIFS($G96,Cable_L!$A$3:$A$80,$H96,Cable_L!$C$3:$C$80),0))</f>
        <v>|6.8|</v>
      </c>
      <c r="P96" s="21">
        <v>7.2</v>
      </c>
      <c r="R96" s="21" t="str">
        <v>|6.4|</v>
      </c>
    </row>
    <row r="97" spans="3:20" x14ac:dyDescent="0.25">
      <c r="C97" s="241" t="s">
        <v>379</v>
      </c>
      <c r="D97" s="242" t="s">
        <v>266</v>
      </c>
      <c r="E97" s="2" t="s">
        <v>380</v>
      </c>
      <c r="F97" s="8" t="s">
        <v>466</v>
      </c>
      <c r="G97" s="65" t="str">
        <f t="shared" si="12"/>
        <v xml:space="preserve">5 </v>
      </c>
      <c r="H97" s="2" t="s">
        <v>1359</v>
      </c>
      <c r="I97" s="98"/>
      <c r="J97" s="2"/>
      <c r="K97" s="2"/>
      <c r="L97" s="14" t="str" cm="1">
        <f t="array" ref="L97">INDEX(Cable_L!$B$3:$B$80,MATCH(1,COUNTIFS($G97,Cable_L!$A$3:$A$80,$H97,Cable_L!$C$3:$C$80),0))</f>
        <v>2a</v>
      </c>
      <c r="M97" s="21">
        <v>12</v>
      </c>
      <c r="N97" s="14" cm="1">
        <f t="array" ref="N97">INDEX(INDEX(Cable_L!$H$3:$K$80,,MATCH(N$2,Cable_L!$H$2:$K$2,0)),MATCH(1,COUNTIFS($G97,Cable_L!$A$3:$A$80,$H97,Cable_L!$C$3:$C$80),0))</f>
        <v>7.6000000000000005</v>
      </c>
      <c r="O97" s="14" t="str" cm="1">
        <f t="array" ref="O97">INDEX(INDEX(Cable_L!$H$3:$K$80,,MATCH(O$2,Cable_L!$H$2:$K$2,0)),MATCH(1,COUNTIFS($G97,Cable_L!$A$3:$A$80,$H97,Cable_L!$C$3:$C$80),0))</f>
        <v>|6.8|</v>
      </c>
    </row>
    <row r="98" spans="3:20" x14ac:dyDescent="0.25">
      <c r="C98" s="241" t="s">
        <v>381</v>
      </c>
      <c r="D98" s="242" t="s">
        <v>269</v>
      </c>
      <c r="E98" s="2" t="s">
        <v>382</v>
      </c>
      <c r="F98" s="8" t="s">
        <v>488</v>
      </c>
      <c r="G98" s="65" t="str">
        <f t="shared" si="12"/>
        <v xml:space="preserve">8 </v>
      </c>
      <c r="H98" s="2" t="s">
        <v>1359</v>
      </c>
      <c r="I98" s="98"/>
      <c r="J98" s="2"/>
      <c r="K98" s="2"/>
      <c r="L98" s="14" t="str" cm="1">
        <f t="array" ref="L98">INDEX(Cable_L!$B$3:$B$80,MATCH(1,COUNTIFS($G98,Cable_L!$A$3:$A$80,$H98,Cable_L!$C$3:$C$80),0))</f>
        <v>2a</v>
      </c>
      <c r="N98" s="14" cm="1">
        <f t="array" ref="N98">INDEX(INDEX(Cable_L!$H$3:$K$80,,MATCH(N$2,Cable_L!$H$2:$K$2,0)),MATCH(1,COUNTIFS($G98,Cable_L!$A$3:$A$80,$H98,Cable_L!$C$3:$C$80),0))</f>
        <v>7.6000000000000005</v>
      </c>
      <c r="O98" s="14" t="str" cm="1">
        <f t="array" ref="O98">INDEX(INDEX(Cable_L!$H$3:$K$80,,MATCH(O$2,Cable_L!$H$2:$K$2,0)),MATCH(1,COUNTIFS($G98,Cable_L!$A$3:$A$80,$H98,Cable_L!$C$3:$C$80),0))</f>
        <v>|6.8|</v>
      </c>
    </row>
    <row r="99" spans="3:20" x14ac:dyDescent="0.25">
      <c r="C99" s="241" t="s">
        <v>383</v>
      </c>
      <c r="D99" s="242" t="s">
        <v>272</v>
      </c>
      <c r="E99" s="2" t="s">
        <v>384</v>
      </c>
      <c r="F99" s="8" t="s">
        <v>468</v>
      </c>
      <c r="G99" s="65" t="str">
        <f t="shared" si="12"/>
        <v xml:space="preserve">5 </v>
      </c>
      <c r="H99" s="2" t="s">
        <v>1359</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41" t="s">
        <v>385</v>
      </c>
      <c r="D100" s="242" t="s">
        <v>275</v>
      </c>
      <c r="E100" s="2" t="s">
        <v>386</v>
      </c>
      <c r="F100" s="8" t="s">
        <v>451</v>
      </c>
      <c r="G100" s="65" t="str">
        <f t="shared" si="12"/>
        <v xml:space="preserve">2 </v>
      </c>
      <c r="H100" s="2" t="s">
        <v>1359</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41" t="s">
        <v>406</v>
      </c>
      <c r="D101" s="242"/>
      <c r="E101" s="2" t="s">
        <v>1337</v>
      </c>
      <c r="F101" s="8"/>
      <c r="G101" s="65"/>
      <c r="H101" s="2"/>
      <c r="I101" s="2"/>
      <c r="J101" s="2"/>
      <c r="K101" s="2"/>
    </row>
    <row r="102" spans="3:20" x14ac:dyDescent="0.25">
      <c r="C102" s="247" t="s">
        <v>406</v>
      </c>
      <c r="D102" s="253"/>
      <c r="E102" s="10" t="s">
        <v>1338</v>
      </c>
      <c r="F102" s="11"/>
      <c r="G102" s="65"/>
      <c r="H102" s="2"/>
      <c r="I102" s="2"/>
      <c r="J102" s="2"/>
      <c r="K102" s="2"/>
    </row>
    <row r="103" spans="3:20" x14ac:dyDescent="0.25">
      <c r="C103" s="242"/>
      <c r="D103" s="242"/>
      <c r="E103" s="2"/>
      <c r="G103" s="65"/>
      <c r="H103" s="2"/>
      <c r="I103" s="2"/>
      <c r="J103" s="2"/>
      <c r="K103" s="2"/>
    </row>
    <row r="104" spans="3:20" x14ac:dyDescent="0.25">
      <c r="C104" s="239" t="s">
        <v>387</v>
      </c>
      <c r="D104" s="240" t="s">
        <v>278</v>
      </c>
      <c r="E104" s="5" t="s">
        <v>388</v>
      </c>
      <c r="F104" s="6" t="s">
        <v>503</v>
      </c>
      <c r="G104" s="65" t="str">
        <f t="shared" ref="G104:G109" si="13">IF(LEFT(F104,3)="2.5", MID(F104,7,2),LEFT(F104,2))</f>
        <v>12</v>
      </c>
      <c r="H104" s="2" t="s">
        <v>1359</v>
      </c>
      <c r="I104" s="98"/>
      <c r="J104" s="2"/>
      <c r="K104" s="2"/>
      <c r="L104" s="14" t="str" cm="1">
        <f t="array" ref="L104">INDEX(Cable_L!$B$3:$B$80,MATCH(1,COUNTIFS($G104,Cable_L!$A$3:$A$80,$H104,Cable_L!$C$3:$C$80),0))</f>
        <v>2a</v>
      </c>
      <c r="M104" s="21" cm="1">
        <f t="array" ref="M104:M106">_xlfn._xlws.SORT(VALUE(_xlfn.UNIQUE(G104:G108)))</f>
        <v>5</v>
      </c>
      <c r="N104" s="14" cm="1">
        <f t="array" ref="N104">INDEX(INDEX(Cable_L!$H$3:$K$80,,MATCH(N$2,Cable_L!$H$2:$K$2,0)),MATCH(1,COUNTIFS($G104,Cable_L!$A$3:$A$80,$H104,Cable_L!$C$3:$C$80),0))</f>
        <v>7.6000000000000005</v>
      </c>
      <c r="O104" s="14" t="str" cm="1">
        <f t="array" ref="O104">INDEX(INDEX(Cable_L!$H$3:$K$80,,MATCH(O$2,Cable_L!$H$2:$K$2,0)),MATCH(1,COUNTIFS($G104,Cable_L!$A$3:$A$80,$H104,Cable_L!$C$3:$C$80),0))</f>
        <v>|6.8|</v>
      </c>
      <c r="P104" s="21" cm="1">
        <f t="array" ref="P104">_xlfn._xlws.FILTER(_xlfn.UNIQUE(N104:N110),_xlfn.UNIQUE(N104:N110)&lt;&gt;"")</f>
        <v>7.6000000000000005</v>
      </c>
      <c r="Q104" s="14">
        <f>COUNTIF(N104:N110,P104)</f>
        <v>6</v>
      </c>
      <c r="R104" s="21" t="str" cm="1">
        <f t="array" ref="R104">_xlfn._xlws.FILTER(_xlfn.UNIQUE(O104:O110),_xlfn.UNIQUE(O104:O110)&lt;&gt;"")</f>
        <v>|6.8|</v>
      </c>
      <c r="S104" s="14">
        <f>COUNTIF(O104:O110,R104)</f>
        <v>6</v>
      </c>
      <c r="T104" s="14">
        <f>COUNTA($G104:$G110)</f>
        <v>6</v>
      </c>
    </row>
    <row r="105" spans="3:20" x14ac:dyDescent="0.25">
      <c r="C105" s="241" t="s">
        <v>389</v>
      </c>
      <c r="D105" s="242" t="s">
        <v>281</v>
      </c>
      <c r="E105" s="2" t="s">
        <v>390</v>
      </c>
      <c r="F105" s="8" t="s">
        <v>486</v>
      </c>
      <c r="G105" s="65" t="str">
        <f t="shared" si="13"/>
        <v xml:space="preserve">8 </v>
      </c>
      <c r="H105" s="2" t="s">
        <v>1359</v>
      </c>
      <c r="I105" s="98"/>
      <c r="J105" s="2"/>
      <c r="K105" s="2"/>
      <c r="L105" s="14" t="str" cm="1">
        <f t="array" ref="L105">INDEX(Cable_L!$B$3:$B$80,MATCH(1,COUNTIFS($G105,Cable_L!$A$3:$A$80,$H105,Cable_L!$C$3:$C$80),0))</f>
        <v>2a</v>
      </c>
      <c r="M105" s="21">
        <v>8</v>
      </c>
      <c r="N105" s="14" cm="1">
        <f t="array" ref="N105">INDEX(INDEX(Cable_L!$H$3:$K$80,,MATCH(N$2,Cable_L!$H$2:$K$2,0)),MATCH(1,COUNTIFS($G105,Cable_L!$A$3:$A$80,$H105,Cable_L!$C$3:$C$80),0))</f>
        <v>7.6000000000000005</v>
      </c>
      <c r="O105" s="14" t="str" cm="1">
        <f t="array" ref="O105">INDEX(INDEX(Cable_L!$H$3:$K$80,,MATCH(O$2,Cable_L!$H$2:$K$2,0)),MATCH(1,COUNTIFS($G105,Cable_L!$A$3:$A$80,$H105,Cable_L!$C$3:$C$80),0))</f>
        <v>|6.8|</v>
      </c>
    </row>
    <row r="106" spans="3:20" x14ac:dyDescent="0.25">
      <c r="C106" s="241" t="s">
        <v>391</v>
      </c>
      <c r="D106" s="242" t="s">
        <v>284</v>
      </c>
      <c r="E106" s="2" t="s">
        <v>392</v>
      </c>
      <c r="F106" s="8" t="s">
        <v>465</v>
      </c>
      <c r="G106" s="65" t="str">
        <f t="shared" si="13"/>
        <v xml:space="preserve">5 </v>
      </c>
      <c r="H106" s="2" t="s">
        <v>1359</v>
      </c>
      <c r="I106" s="98"/>
      <c r="J106" s="2"/>
      <c r="K106" s="2"/>
      <c r="L106" s="14" t="str" cm="1">
        <f t="array" ref="L106">INDEX(Cable_L!$B$3:$B$80,MATCH(1,COUNTIFS($G106,Cable_L!$A$3:$A$80,$H106,Cable_L!$C$3:$C$80),0))</f>
        <v>2a</v>
      </c>
      <c r="M106" s="21">
        <v>12</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41" t="s">
        <v>393</v>
      </c>
      <c r="D107" s="242" t="s">
        <v>287</v>
      </c>
      <c r="E107" s="2" t="s">
        <v>394</v>
      </c>
      <c r="F107" s="8" t="s">
        <v>489</v>
      </c>
      <c r="G107" s="65" t="str">
        <f t="shared" si="13"/>
        <v xml:space="preserve">8 </v>
      </c>
      <c r="H107" s="2" t="s">
        <v>1359</v>
      </c>
      <c r="I107" s="98"/>
      <c r="J107" s="2"/>
      <c r="K107" s="2"/>
      <c r="L107" s="14" t="str" cm="1">
        <f t="array" ref="L107">INDEX(Cable_L!$B$3:$B$80,MATCH(1,COUNTIFS($G107,Cable_L!$A$3:$A$80,$H107,Cable_L!$C$3:$C$80),0))</f>
        <v>2a</v>
      </c>
      <c r="N107" s="14" cm="1">
        <f t="array" ref="N107">INDEX(INDEX(Cable_L!$H$3:$K$80,,MATCH(N$2,Cable_L!$H$2:$K$2,0)),MATCH(1,COUNTIFS($G107,Cable_L!$A$3:$A$80,$H107,Cable_L!$C$3:$C$80),0))</f>
        <v>7.6000000000000005</v>
      </c>
      <c r="O107" s="14" t="str" cm="1">
        <f t="array" ref="O107">INDEX(INDEX(Cable_L!$H$3:$K$80,,MATCH(O$2,Cable_L!$H$2:$K$2,0)),MATCH(1,COUNTIFS($G107,Cable_L!$A$3:$A$80,$H107,Cable_L!$C$3:$C$80),0))</f>
        <v>|6.8|</v>
      </c>
    </row>
    <row r="108" spans="3:20" x14ac:dyDescent="0.25">
      <c r="C108" s="241" t="s">
        <v>395</v>
      </c>
      <c r="D108" s="242" t="s">
        <v>290</v>
      </c>
      <c r="E108" s="2" t="s">
        <v>396</v>
      </c>
      <c r="F108" s="8" t="s">
        <v>487</v>
      </c>
      <c r="G108" s="65" t="str">
        <f t="shared" si="13"/>
        <v xml:space="preserve">8 </v>
      </c>
      <c r="H108" s="2" t="s">
        <v>1359</v>
      </c>
      <c r="I108" s="101"/>
      <c r="J108" s="2"/>
      <c r="K108" s="2"/>
      <c r="L108" s="14" t="str" cm="1">
        <f t="array" ref="L108">INDEX(Cable_L!$B$3:$B$80,MATCH(1,COUNTIFS($G108,Cable_L!$A$3:$A$80,$H108,Cable_L!$C$3:$C$80),0))</f>
        <v>2a</v>
      </c>
      <c r="N108" s="14" cm="1">
        <f t="array" ref="N108">INDEX(INDEX(Cable_L!$H$3:$K$80,,MATCH(N$2,Cable_L!$H$2:$K$2,0)),MATCH(1,COUNTIFS($G108,Cable_L!$A$3:$A$80,$H108,Cable_L!$C$3:$C$80),0))</f>
        <v>7.6000000000000005</v>
      </c>
      <c r="O108" s="14" t="str" cm="1">
        <f t="array" ref="O108">INDEX(INDEX(Cable_L!$H$3:$K$80,,MATCH(O$2,Cable_L!$H$2:$K$2,0)),MATCH(1,COUNTIFS($G108,Cable_L!$A$3:$A$80,$H108,Cable_L!$C$3:$C$80),0))</f>
        <v>|6.8|</v>
      </c>
    </row>
    <row r="109" spans="3:20" x14ac:dyDescent="0.25">
      <c r="C109" s="241" t="s">
        <v>397</v>
      </c>
      <c r="D109" s="242" t="s">
        <v>293</v>
      </c>
      <c r="E109" s="2" t="s">
        <v>398</v>
      </c>
      <c r="F109" s="8" t="s">
        <v>467</v>
      </c>
      <c r="G109" s="65" t="str">
        <f t="shared" si="13"/>
        <v xml:space="preserve">5 </v>
      </c>
      <c r="H109" s="2" t="s">
        <v>1359</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41" t="s">
        <v>406</v>
      </c>
      <c r="D110" s="242"/>
      <c r="E110" s="2" t="s">
        <v>1341</v>
      </c>
      <c r="F110" s="8"/>
      <c r="G110" s="65"/>
      <c r="I110" s="2"/>
      <c r="K110" s="2"/>
    </row>
    <row r="111" spans="3:20" x14ac:dyDescent="0.25">
      <c r="C111" s="247" t="s">
        <v>406</v>
      </c>
      <c r="D111" s="253"/>
      <c r="E111" s="10" t="s">
        <v>1342</v>
      </c>
      <c r="F111" s="11"/>
      <c r="G111" s="65"/>
      <c r="I111" s="2"/>
      <c r="K111" s="2"/>
    </row>
    <row r="112" spans="3:20" x14ac:dyDescent="0.25">
      <c r="C112" s="242"/>
      <c r="D112" s="242"/>
      <c r="E112" s="2"/>
      <c r="G112" s="65"/>
      <c r="I112" s="2"/>
      <c r="K112" s="2"/>
    </row>
    <row r="113" spans="3:20" x14ac:dyDescent="0.25">
      <c r="C113" s="242"/>
      <c r="D113" s="242"/>
      <c r="E113" s="2"/>
      <c r="G113" s="65"/>
      <c r="I113" s="2"/>
      <c r="K113" s="2"/>
    </row>
    <row r="114" spans="3:20" x14ac:dyDescent="0.25">
      <c r="C114" s="239" t="s">
        <v>399</v>
      </c>
      <c r="D114" s="240" t="s">
        <v>296</v>
      </c>
      <c r="E114" s="5" t="s">
        <v>400</v>
      </c>
      <c r="F114" s="6" t="s">
        <v>449</v>
      </c>
      <c r="G114" s="65" t="str">
        <f t="shared" ref="G114:G116" si="14">IF(LEFT(F114,3)="2.5", MID(F114,7,2),LEFT(F114,2))</f>
        <v xml:space="preserve">2 </v>
      </c>
      <c r="H114" s="2" t="s">
        <v>1358</v>
      </c>
      <c r="I114" s="69"/>
      <c r="J114" s="2"/>
      <c r="K114" s="98"/>
      <c r="L114" s="14" t="str" cm="1">
        <f t="array" ref="L114">INDEX(Cable_L!$B$3:$B$80,MATCH(1,COUNTIFS($G114,Cable_L!$A$3:$A$80,$H114,Cable_L!$C$3:$C$80),0))</f>
        <v>2c</v>
      </c>
      <c r="M114" s="21" cm="1">
        <f t="array" ref="M114:M115">_xlfn._xlws.SORT(VALUE(_xlfn.UNIQUE(G114:G116)))</f>
        <v>1</v>
      </c>
      <c r="N114" s="14" cm="1">
        <f t="array" ref="N114">INDEX(INDEX(Cable_L!$H$3:$K$80,,MATCH(N$2,Cable_L!$H$2:$K$2,0)),MATCH(1,COUNTIFS($G114,Cable_L!$A$3:$A$80,$H114,Cable_L!$C$3:$C$80),0))</f>
        <v>8</v>
      </c>
      <c r="O114" s="14" t="str" cm="1">
        <f t="array" ref="O114">INDEX(INDEX(Cable_L!$H$3:$K$80,,MATCH(O$2,Cable_L!$H$2:$K$2,0)),MATCH(1,COUNTIFS($G114,Cable_L!$A$3:$A$80,$H114,Cable_L!$C$3:$C$80),0))</f>
        <v>|6.8|</v>
      </c>
      <c r="P114" s="21" cm="1">
        <f t="array" ref="P114">_xlfn._xlws.FILTER(_xlfn.UNIQUE(N114:N116),_xlfn.UNIQUE(N114:N116)&lt;&gt;"")</f>
        <v>8</v>
      </c>
      <c r="Q114" s="14">
        <f>COUNTIF(N114:N120,P114)</f>
        <v>3</v>
      </c>
      <c r="R114" s="21" t="str" cm="1">
        <f t="array" ref="R114">_xlfn._xlws.FILTER(_xlfn.UNIQUE(O114:O116),_xlfn.UNIQUE(O114:O116)&lt;&gt;"")</f>
        <v>|6.8|</v>
      </c>
      <c r="S114" s="14">
        <f>COUNTIF(O114:O120,R114)</f>
        <v>3</v>
      </c>
      <c r="T114" s="14">
        <f>COUNTA($G114:$G120)</f>
        <v>3</v>
      </c>
    </row>
    <row r="115" spans="3:20" x14ac:dyDescent="0.25">
      <c r="C115" s="241" t="s">
        <v>401</v>
      </c>
      <c r="D115" s="242" t="s">
        <v>298</v>
      </c>
      <c r="E115" s="2" t="s">
        <v>402</v>
      </c>
      <c r="F115" s="8" t="s">
        <v>450</v>
      </c>
      <c r="G115" s="65" t="str">
        <f t="shared" si="14"/>
        <v xml:space="preserve">2 </v>
      </c>
      <c r="H115" s="2" t="s">
        <v>1358</v>
      </c>
      <c r="I115" s="69"/>
      <c r="J115" s="2"/>
      <c r="K115" s="98"/>
      <c r="L115" s="14" t="str" cm="1">
        <f t="array" ref="L115">INDEX(Cable_L!$B$3:$B$80,MATCH(1,COUNTIFS($G115,Cable_L!$A$3:$A$80,$H115,Cable_L!$C$3:$C$80),0))</f>
        <v>2c</v>
      </c>
      <c r="M115" s="21">
        <v>2</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3:20" x14ac:dyDescent="0.25">
      <c r="C116" s="241" t="s">
        <v>403</v>
      </c>
      <c r="D116" s="242" t="s">
        <v>301</v>
      </c>
      <c r="E116" s="2" t="s">
        <v>404</v>
      </c>
      <c r="F116" s="8" t="s">
        <v>444</v>
      </c>
      <c r="G116" s="65" t="str">
        <f t="shared" si="14"/>
        <v xml:space="preserve">1 </v>
      </c>
      <c r="H116" s="2" t="s">
        <v>1358</v>
      </c>
      <c r="I116" s="69"/>
      <c r="J116" s="2"/>
      <c r="K116" s="98"/>
      <c r="L116" s="14" t="str" cm="1">
        <f t="array" ref="L116">INDEX(Cable_L!$B$3:$B$80,MATCH(1,COUNTIFS($G116,Cable_L!$A$3:$A$80,$H116,Cable_L!$C$3:$C$80),0))</f>
        <v>2c</v>
      </c>
      <c r="N116" s="14" cm="1">
        <f t="array" ref="N116">INDEX(INDEX(Cable_L!$H$3:$K$80,,MATCH(N$2,Cable_L!$H$2:$K$2,0)),MATCH(1,COUNTIFS($G116,Cable_L!$A$3:$A$80,$H116,Cable_L!$C$3:$C$80),0))</f>
        <v>8</v>
      </c>
      <c r="O116" s="14" t="str" cm="1">
        <f t="array" ref="O116">INDEX(INDEX(Cable_L!$H$3:$K$80,,MATCH(O$2,Cable_L!$H$2:$K$2,0)),MATCH(1,COUNTIFS($G116,Cable_L!$A$3:$A$80,$H116,Cable_L!$C$3:$C$80),0))</f>
        <v>|6.8|</v>
      </c>
    </row>
    <row r="117" spans="3:20" x14ac:dyDescent="0.25">
      <c r="C117" s="241" t="s">
        <v>406</v>
      </c>
      <c r="D117" s="242"/>
      <c r="E117" s="2" t="s">
        <v>1348</v>
      </c>
      <c r="F117" s="8"/>
      <c r="G117" s="65"/>
      <c r="H117" s="2"/>
      <c r="I117" s="2"/>
      <c r="J117" s="2"/>
      <c r="K117" s="2"/>
    </row>
    <row r="118" spans="3:20" ht="18.75" x14ac:dyDescent="0.25">
      <c r="C118" s="241" t="s">
        <v>406</v>
      </c>
      <c r="D118" s="242"/>
      <c r="E118" s="2" t="s">
        <v>1349</v>
      </c>
      <c r="F118" s="8"/>
      <c r="G118" s="65"/>
      <c r="H118" s="2"/>
      <c r="I118" s="2"/>
      <c r="J118" s="2"/>
      <c r="K118" s="2"/>
      <c r="M118" s="105" t="s">
        <v>1404</v>
      </c>
    </row>
    <row r="119" spans="3:20" ht="18.75" x14ac:dyDescent="0.3">
      <c r="C119" s="241" t="s">
        <v>406</v>
      </c>
      <c r="D119" s="242"/>
      <c r="E119" s="2" t="s">
        <v>1350</v>
      </c>
      <c r="F119" s="8"/>
      <c r="G119" s="65"/>
      <c r="H119" s="2"/>
      <c r="I119" s="2"/>
      <c r="J119" s="2"/>
      <c r="K119" s="2"/>
      <c r="M119" s="106"/>
      <c r="N119" s="107" t="s">
        <v>1359</v>
      </c>
      <c r="O119" s="127" t="s">
        <v>1397</v>
      </c>
    </row>
    <row r="120" spans="3:20" ht="18.75" x14ac:dyDescent="0.25">
      <c r="C120" s="241" t="s">
        <v>406</v>
      </c>
      <c r="D120" s="242"/>
      <c r="E120" s="2" t="s">
        <v>1351</v>
      </c>
      <c r="F120" s="8"/>
      <c r="G120" s="65"/>
      <c r="H120" s="2"/>
      <c r="I120" s="2"/>
      <c r="N120" s="108" cm="1">
        <f t="array" ref="N120:N123">_xlfn._xlws.SORT(_xlfn._xlws.FILTER(_xlfn.UNIQUE($N$4:$N$116),_xlfn.UNIQUE($N$4:$N$116)&lt;&gt;""))</f>
        <v>7.2</v>
      </c>
      <c r="O120" s="109">
        <f>COUNTIFS($N$4:$N$116,"=" &amp; N120,$H$4:$H$116,"blu")</f>
        <v>6</v>
      </c>
    </row>
    <row r="121" spans="3:20" ht="18.75" x14ac:dyDescent="0.25">
      <c r="C121" s="247" t="s">
        <v>406</v>
      </c>
      <c r="D121" s="253"/>
      <c r="E121" s="10" t="s">
        <v>1352</v>
      </c>
      <c r="F121" s="11"/>
      <c r="G121" s="65"/>
      <c r="H121" s="2"/>
      <c r="M121" s="13"/>
      <c r="N121" s="111">
        <v>7.6000000000000005</v>
      </c>
      <c r="O121" s="112">
        <f t="shared" ref="O121:O122" si="15">COUNTIFS($N$4:$N$116,"=" &amp; N121,$H$4:$H$116,"blu")</f>
        <v>53</v>
      </c>
    </row>
    <row r="122" spans="3:20" ht="18.75" x14ac:dyDescent="0.25">
      <c r="C122" s="32"/>
      <c r="D122" s="32"/>
      <c r="E122" s="2"/>
      <c r="G122" s="65"/>
      <c r="M122" s="13"/>
      <c r="N122" s="118">
        <v>8</v>
      </c>
      <c r="O122" s="119">
        <f t="shared" si="15"/>
        <v>0</v>
      </c>
    </row>
    <row r="123" spans="3:20" ht="18.75" x14ac:dyDescent="0.25">
      <c r="C123" s="40" t="s">
        <v>1302</v>
      </c>
      <c r="D123" s="32"/>
      <c r="E123" s="2"/>
      <c r="M123" s="13"/>
      <c r="N123" s="113" t="str">
        <v>splice</v>
      </c>
      <c r="O123" s="114"/>
    </row>
    <row r="124" spans="3:20" ht="18.75" x14ac:dyDescent="0.25">
      <c r="C124" s="32" t="s">
        <v>406</v>
      </c>
      <c r="D124" s="32"/>
      <c r="E124" s="2"/>
      <c r="F124" s="2" t="s">
        <v>530</v>
      </c>
      <c r="G124" s="65"/>
      <c r="M124" s="13"/>
      <c r="N124" s="115" t="s">
        <v>1358</v>
      </c>
      <c r="O124" s="127" t="s">
        <v>1397</v>
      </c>
    </row>
    <row r="125" spans="3:20" ht="18.75" x14ac:dyDescent="0.25">
      <c r="C125" s="32" t="s">
        <v>406</v>
      </c>
      <c r="D125" s="32"/>
      <c r="E125" s="2"/>
      <c r="F125" s="2" t="s">
        <v>531</v>
      </c>
      <c r="G125" s="65"/>
      <c r="N125" s="116" cm="1">
        <f t="array" ref="N125:N128">_xlfn._xlws.SORT(_xlfn._xlws.FILTER(_xlfn.UNIQUE($N$4:$N$116),_xlfn.UNIQUE($N$4:$N$116)&lt;&gt;""))</f>
        <v>7.2</v>
      </c>
      <c r="O125" s="117">
        <f>COUNTIFS($N$4:$N$116,"=" &amp; N125,$H$4:$H$116,"red")</f>
        <v>0</v>
      </c>
    </row>
    <row r="126" spans="3:20" ht="18.75" x14ac:dyDescent="0.25">
      <c r="C126" s="32" t="s">
        <v>406</v>
      </c>
      <c r="D126" s="32"/>
      <c r="E126" s="2"/>
      <c r="F126" s="2" t="s">
        <v>532</v>
      </c>
      <c r="G126" s="65"/>
      <c r="M126" s="13"/>
      <c r="N126" s="118">
        <v>7.6000000000000005</v>
      </c>
      <c r="O126" s="119">
        <f>COUNTIFS($N$4:$N$116,"=" &amp; N126,$H$4:$H$116,"red")</f>
        <v>0</v>
      </c>
    </row>
    <row r="127" spans="3:20" ht="18.75" x14ac:dyDescent="0.25">
      <c r="C127" s="32" t="s">
        <v>406</v>
      </c>
      <c r="D127" s="32"/>
      <c r="E127" s="2"/>
      <c r="F127" s="2" t="s">
        <v>533</v>
      </c>
      <c r="G127" s="65"/>
      <c r="M127" s="13"/>
      <c r="N127" s="120">
        <v>8</v>
      </c>
      <c r="O127" s="121">
        <f>COUNTIFS($N$4:$N$116,"=" &amp; N127,$H$4:$H$116,"red")</f>
        <v>10</v>
      </c>
    </row>
    <row r="128" spans="3:20" ht="18.75" x14ac:dyDescent="0.25">
      <c r="C128" s="32" t="s">
        <v>406</v>
      </c>
      <c r="D128" s="32"/>
      <c r="E128" s="2"/>
      <c r="F128" s="2" t="s">
        <v>534</v>
      </c>
      <c r="G128" s="65"/>
      <c r="M128" s="13"/>
      <c r="N128" s="113" t="str">
        <v>splice</v>
      </c>
      <c r="O128" s="114"/>
    </row>
    <row r="129" spans="3:15" ht="18.75" x14ac:dyDescent="0.25">
      <c r="C129" s="32" t="s">
        <v>406</v>
      </c>
      <c r="D129" s="32"/>
      <c r="E129" s="2"/>
      <c r="F129" s="2" t="s">
        <v>509</v>
      </c>
      <c r="G129" s="65"/>
      <c r="M129" s="13"/>
      <c r="N129" s="107" t="s">
        <v>1359</v>
      </c>
      <c r="O129" s="127" t="s">
        <v>1398</v>
      </c>
    </row>
    <row r="130" spans="3:15" ht="18.75" x14ac:dyDescent="0.25">
      <c r="C130" s="32" t="s">
        <v>406</v>
      </c>
      <c r="D130" s="32"/>
      <c r="E130" s="2"/>
      <c r="F130" s="2" t="s">
        <v>510</v>
      </c>
      <c r="G130" s="65"/>
      <c r="N130" s="108" t="str" cm="1">
        <f t="array" ref="N130:N132">_xlfn._xlws.SORT(_xlfn._xlws.FILTER(_xlfn.UNIQUE($O$4:$O$116),_xlfn.UNIQUE($O$4:$O$116)&lt;&gt;""))</f>
        <v>|6.4|</v>
      </c>
      <c r="O130" s="109">
        <f>COUNTIFS($O$4:$O$116,"=" &amp; N130,$H$4:$H$116,"blu")</f>
        <v>6</v>
      </c>
    </row>
    <row r="131" spans="3:15" ht="18.75" x14ac:dyDescent="0.25">
      <c r="C131" s="32" t="s">
        <v>406</v>
      </c>
      <c r="D131" s="32"/>
      <c r="E131" s="2"/>
      <c r="F131" s="2" t="s">
        <v>511</v>
      </c>
      <c r="G131" s="65"/>
      <c r="M131" s="13"/>
      <c r="N131" s="111" t="str">
        <v>|6.8|</v>
      </c>
      <c r="O131" s="112">
        <f t="shared" ref="O131" si="16">COUNTIFS($O$4:$O$116,"=" &amp; N131,$H$4:$H$116,"blu")</f>
        <v>53</v>
      </c>
    </row>
    <row r="132" spans="3:15" ht="18.75" x14ac:dyDescent="0.25">
      <c r="C132" s="32" t="s">
        <v>406</v>
      </c>
      <c r="D132" s="32"/>
      <c r="E132" s="2"/>
      <c r="F132" s="2" t="s">
        <v>512</v>
      </c>
      <c r="M132" s="13"/>
      <c r="N132" s="118" t="str">
        <v>splice</v>
      </c>
      <c r="O132" s="119"/>
    </row>
    <row r="133" spans="3:15" ht="18.75" x14ac:dyDescent="0.25">
      <c r="C133" s="32" t="s">
        <v>406</v>
      </c>
      <c r="D133" s="32"/>
      <c r="E133" s="2"/>
      <c r="F133" s="2" t="s">
        <v>513</v>
      </c>
      <c r="G133" s="65"/>
      <c r="M133" s="13"/>
      <c r="N133" s="113"/>
      <c r="O133" s="114"/>
    </row>
    <row r="134" spans="3:15" ht="18.75" x14ac:dyDescent="0.25">
      <c r="C134" s="32" t="s">
        <v>406</v>
      </c>
      <c r="D134" s="32"/>
      <c r="E134" s="2"/>
      <c r="F134" s="2" t="s">
        <v>470</v>
      </c>
      <c r="G134" s="65"/>
      <c r="M134" s="13"/>
      <c r="N134" s="115" t="s">
        <v>1358</v>
      </c>
      <c r="O134" s="127" t="s">
        <v>1398</v>
      </c>
    </row>
    <row r="135" spans="3:15" ht="18.75" x14ac:dyDescent="0.25">
      <c r="C135" s="32" t="s">
        <v>406</v>
      </c>
      <c r="D135" s="32"/>
      <c r="E135" s="2"/>
      <c r="F135" s="2" t="s">
        <v>514</v>
      </c>
      <c r="G135" s="65"/>
      <c r="N135" s="116" t="str" cm="1">
        <f t="array" ref="N135:N137">_xlfn._xlws.SORT(_xlfn._xlws.FILTER(_xlfn.UNIQUE($O$4:$O$116),_xlfn.UNIQUE($O$4:$O$116)&lt;&gt;""))</f>
        <v>|6.4|</v>
      </c>
      <c r="O135" s="117">
        <f>COUNTIFS($O$4:$O$116,"=" &amp; N135,$H$4:$H$116,"red")</f>
        <v>0</v>
      </c>
    </row>
    <row r="136" spans="3:15" ht="18.75" x14ac:dyDescent="0.25">
      <c r="C136" s="32" t="s">
        <v>406</v>
      </c>
      <c r="D136" s="32"/>
      <c r="E136" s="2"/>
      <c r="F136" s="2" t="s">
        <v>517</v>
      </c>
      <c r="G136" s="65"/>
      <c r="M136" s="13"/>
      <c r="N136" s="120" t="str">
        <v>|6.8|</v>
      </c>
      <c r="O136" s="121">
        <f t="shared" ref="O136" si="17">COUNTIFS($O$4:$O$116,"=" &amp; N136,$H$4:$H$116,"red")</f>
        <v>10</v>
      </c>
    </row>
    <row r="137" spans="3:15" ht="18.75" x14ac:dyDescent="0.25">
      <c r="C137" s="32" t="s">
        <v>406</v>
      </c>
      <c r="D137" s="32"/>
      <c r="E137" s="2"/>
      <c r="F137" s="2" t="s">
        <v>515</v>
      </c>
      <c r="G137" s="65"/>
      <c r="M137" s="13"/>
      <c r="N137" s="118" t="str">
        <v>splice</v>
      </c>
      <c r="O137" s="119"/>
    </row>
    <row r="138" spans="3:15" ht="18.75" x14ac:dyDescent="0.25">
      <c r="C138" s="32" t="s">
        <v>406</v>
      </c>
      <c r="D138" s="32"/>
      <c r="E138" s="2"/>
      <c r="F138" s="2" t="s">
        <v>516</v>
      </c>
      <c r="G138" s="65"/>
      <c r="M138" s="13"/>
      <c r="N138" s="113"/>
      <c r="O138" s="114"/>
    </row>
    <row r="139" spans="3:15" x14ac:dyDescent="0.25">
      <c r="C139" s="32" t="s">
        <v>406</v>
      </c>
      <c r="D139" s="32"/>
      <c r="E139" s="2"/>
      <c r="F139" s="2" t="s">
        <v>518</v>
      </c>
      <c r="G139" s="65"/>
    </row>
    <row r="140" spans="3:15" x14ac:dyDescent="0.25">
      <c r="C140" s="32" t="s">
        <v>406</v>
      </c>
      <c r="D140" s="32"/>
      <c r="E140" s="2"/>
      <c r="F140" s="2" t="s">
        <v>519</v>
      </c>
      <c r="G140" s="65"/>
    </row>
    <row r="141" spans="3:15" x14ac:dyDescent="0.25">
      <c r="C141" s="35"/>
      <c r="D141" s="35"/>
    </row>
    <row r="142" spans="3:15" x14ac:dyDescent="0.25">
      <c r="C142" s="32"/>
      <c r="D142" s="32"/>
      <c r="E142" s="2"/>
    </row>
    <row r="143" spans="3:15" x14ac:dyDescent="0.25">
      <c r="C143" s="32"/>
      <c r="D143" s="32"/>
      <c r="E143" s="2"/>
    </row>
    <row r="144" spans="3:15" x14ac:dyDescent="0.25">
      <c r="C144" s="32"/>
      <c r="D144" s="32"/>
      <c r="E144" s="2"/>
    </row>
    <row r="145" spans="3:5" x14ac:dyDescent="0.25">
      <c r="C145" s="32"/>
      <c r="D145" s="32"/>
      <c r="E145" s="2"/>
    </row>
    <row r="146" spans="3:5" x14ac:dyDescent="0.25">
      <c r="C146" s="32"/>
      <c r="D146" s="32"/>
      <c r="E146" s="2"/>
    </row>
    <row r="147" spans="3:5" x14ac:dyDescent="0.25">
      <c r="C147" s="32"/>
      <c r="D147" s="32"/>
      <c r="E147" s="2"/>
    </row>
    <row r="148" spans="3:5" x14ac:dyDescent="0.25">
      <c r="C148" s="32"/>
      <c r="D148" s="32"/>
      <c r="E148" s="2"/>
    </row>
    <row r="149" spans="3:5" x14ac:dyDescent="0.25">
      <c r="C149" s="32"/>
      <c r="D149" s="32"/>
      <c r="E149" s="2"/>
    </row>
    <row r="150" spans="3:5" x14ac:dyDescent="0.25">
      <c r="C150" s="32"/>
      <c r="D150" s="32"/>
      <c r="E150" s="2"/>
    </row>
    <row r="151" spans="3:5" x14ac:dyDescent="0.25">
      <c r="C151" s="32"/>
      <c r="D151" s="32"/>
      <c r="E151" s="2"/>
    </row>
    <row r="152" spans="3:5" x14ac:dyDescent="0.25">
      <c r="C152" s="2"/>
      <c r="D152" s="2"/>
      <c r="E152" s="2"/>
    </row>
    <row r="153" spans="3:5" x14ac:dyDescent="0.25">
      <c r="C153" s="2"/>
      <c r="D153" s="2"/>
      <c r="E153" s="2"/>
    </row>
    <row r="157" spans="3:5" x14ac:dyDescent="0.25">
      <c r="C157" s="2"/>
      <c r="D157" s="2"/>
      <c r="E157" s="2"/>
    </row>
    <row r="158" spans="3:5" x14ac:dyDescent="0.25">
      <c r="C158" s="2"/>
      <c r="D158" s="2"/>
      <c r="E158" s="2"/>
    </row>
    <row r="159" spans="3:5" x14ac:dyDescent="0.25">
      <c r="C159" s="2"/>
      <c r="D159" s="2"/>
      <c r="E159" s="2"/>
    </row>
    <row r="160" spans="3:5" x14ac:dyDescent="0.25">
      <c r="C160" s="2"/>
      <c r="D160" s="2"/>
      <c r="E160" s="2"/>
    </row>
    <row r="161" spans="3:5" x14ac:dyDescent="0.25">
      <c r="C161" s="2"/>
      <c r="D161" s="2"/>
      <c r="E161" s="2"/>
    </row>
    <row r="162" spans="3:5" x14ac:dyDescent="0.25">
      <c r="C162" s="2"/>
      <c r="D162" s="2"/>
      <c r="E162" s="2"/>
    </row>
    <row r="163" spans="3:5" x14ac:dyDescent="0.25">
      <c r="C163" s="2"/>
      <c r="D163" s="2"/>
      <c r="E163" s="2"/>
    </row>
    <row r="164" spans="3:5" x14ac:dyDescent="0.25">
      <c r="C164" s="2"/>
      <c r="D164" s="2"/>
      <c r="E164" s="2"/>
    </row>
    <row r="165" spans="3:5" x14ac:dyDescent="0.25">
      <c r="C165" s="2"/>
      <c r="D165" s="2"/>
      <c r="E165" s="2"/>
    </row>
    <row r="166" spans="3:5" x14ac:dyDescent="0.25">
      <c r="C166" s="2"/>
      <c r="D166" s="2"/>
      <c r="E166" s="2"/>
    </row>
    <row r="167" spans="3:5" x14ac:dyDescent="0.25">
      <c r="C167" s="2"/>
      <c r="D167" s="2"/>
      <c r="E167" s="2"/>
    </row>
    <row r="168" spans="3:5" x14ac:dyDescent="0.25">
      <c r="C168" s="2"/>
      <c r="D168" s="2"/>
      <c r="E168" s="2"/>
    </row>
    <row r="172" spans="3:5" x14ac:dyDescent="0.25">
      <c r="C172" s="2"/>
      <c r="D172" s="2"/>
      <c r="E172" s="2"/>
    </row>
    <row r="173" spans="3:5" x14ac:dyDescent="0.25">
      <c r="C173" s="2"/>
      <c r="D173" s="2"/>
      <c r="E173" s="2"/>
    </row>
    <row r="174" spans="3:5" x14ac:dyDescent="0.25">
      <c r="C174" s="2"/>
      <c r="D174" s="2"/>
      <c r="E174" s="2"/>
    </row>
    <row r="175" spans="3:5" x14ac:dyDescent="0.25">
      <c r="C175" s="2"/>
      <c r="D175" s="2"/>
      <c r="E175" s="2"/>
    </row>
    <row r="176" spans="3:5" x14ac:dyDescent="0.25">
      <c r="C176" s="2"/>
      <c r="D176" s="2"/>
      <c r="E176" s="2"/>
    </row>
    <row r="177" spans="3:5" x14ac:dyDescent="0.25">
      <c r="C177" s="2"/>
      <c r="D177" s="2"/>
      <c r="E177" s="2"/>
    </row>
    <row r="178" spans="3:5" x14ac:dyDescent="0.25">
      <c r="C178" s="2"/>
      <c r="D178" s="2"/>
      <c r="E178" s="2"/>
    </row>
    <row r="179" spans="3:5" x14ac:dyDescent="0.25">
      <c r="C179" s="2"/>
      <c r="D179" s="2"/>
      <c r="E179" s="2"/>
    </row>
    <row r="180" spans="3:5" x14ac:dyDescent="0.25">
      <c r="C180" s="2"/>
      <c r="D180" s="2"/>
      <c r="E180" s="2"/>
    </row>
    <row r="181" spans="3:5" x14ac:dyDescent="0.25">
      <c r="C181" s="2"/>
      <c r="D181" s="2"/>
      <c r="E181" s="2"/>
    </row>
    <row r="182" spans="3:5" x14ac:dyDescent="0.25">
      <c r="C182" s="2"/>
      <c r="D182" s="2"/>
      <c r="E182" s="2"/>
    </row>
    <row r="183" spans="3:5" x14ac:dyDescent="0.25">
      <c r="C183" s="2"/>
      <c r="D183" s="2"/>
      <c r="E183" s="2"/>
    </row>
  </sheetData>
  <sortState xmlns:xlrd2="http://schemas.microsoft.com/office/spreadsheetml/2017/richdata2" ref="C4:I126">
    <sortCondition ref="E41:E126"/>
    <sortCondition ref="F41:F126"/>
  </sortState>
  <mergeCells count="6">
    <mergeCell ref="C2:F2"/>
    <mergeCell ref="Y4:Z5"/>
    <mergeCell ref="H1:H3"/>
    <mergeCell ref="M1:M3"/>
    <mergeCell ref="T1:T3"/>
    <mergeCell ref="I2:K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4B44-6CFA-4F77-964F-24B479C19156}">
  <sheetPr>
    <pageSetUpPr fitToPage="1"/>
  </sheetPr>
  <dimension ref="A1:M120"/>
  <sheetViews>
    <sheetView topLeftCell="B13" zoomScale="85" zoomScaleNormal="85" workbookViewId="0">
      <selection activeCell="C21" sqref="C21"/>
    </sheetView>
  </sheetViews>
  <sheetFormatPr defaultRowHeight="45" customHeight="1" x14ac:dyDescent="0.25"/>
  <cols>
    <col min="1" max="1" width="36.28515625" hidden="1" customWidth="1"/>
    <col min="2" max="2" width="36.28515625" style="14" customWidth="1"/>
    <col min="3" max="3" width="36" style="14" customWidth="1"/>
    <col min="4" max="4" width="18.42578125" hidden="1" customWidth="1"/>
    <col min="5" max="5" width="0" hidden="1" customWidth="1"/>
    <col min="6" max="6" width="26" customWidth="1"/>
    <col min="8" max="8" width="9.140625" style="14" customWidth="1"/>
    <col min="9" max="9" width="9.140625" style="14"/>
    <col min="11" max="12" width="1.5703125" style="14" customWidth="1"/>
    <col min="13" max="13" width="1.7109375" style="14" customWidth="1"/>
  </cols>
  <sheetData>
    <row r="1" spans="1:13" ht="22.5" customHeight="1" x14ac:dyDescent="0.35">
      <c r="A1">
        <f>'Hybrid - Mag - True - Straight'!C1</f>
        <v>0</v>
      </c>
      <c r="B1" s="342" t="s">
        <v>813</v>
      </c>
      <c r="C1" s="343"/>
      <c r="D1">
        <f>'Hybrid - Mag - True - Straight'!F1</f>
        <v>0</v>
      </c>
      <c r="E1">
        <f>'Hybrid - Mag - True - Straight'!L1</f>
        <v>0</v>
      </c>
      <c r="F1" s="14"/>
    </row>
    <row r="2" spans="1:13" ht="9.75" customHeight="1" x14ac:dyDescent="0.25">
      <c r="A2" t="str">
        <f>'Hybrid - Mag - True - Straight'!C2</f>
        <v>Straight Staves - Mag - True</v>
      </c>
      <c r="D2">
        <f>'Hybrid - Mag - True - Straight'!F2</f>
        <v>0</v>
      </c>
      <c r="E2">
        <f>'Hybrid - Mag - True - Straight'!L2</f>
        <v>0</v>
      </c>
      <c r="H2" s="14" t="str">
        <f>'Hybrid - Mag - True - Straight'!N2</f>
        <v>A-bot</v>
      </c>
      <c r="I2" s="14" t="str">
        <f>'Hybrid - Mag - True - Straight'!O2</f>
        <v>C-top</v>
      </c>
      <c r="K2" s="339" t="s">
        <v>1389</v>
      </c>
      <c r="L2" s="339"/>
      <c r="M2" s="339"/>
    </row>
    <row r="3" spans="1:13" s="56" customFormat="1" ht="45" customHeight="1" x14ac:dyDescent="0.25">
      <c r="A3" s="56" t="str">
        <f>'Hybrid - Mag - True - Straight'!C3</f>
        <v>LVR Name</v>
      </c>
      <c r="B3" s="21" t="s">
        <v>1433</v>
      </c>
      <c r="C3" s="21" t="s">
        <v>1429</v>
      </c>
      <c r="D3" s="56" t="str">
        <f>'Hybrid - Mag - True - Straight'!F3</f>
        <v>LVR ID - Connector - Pin</v>
      </c>
      <c r="E3" s="56" t="str">
        <f>'Hybrid - Mag - True - Straight'!L3</f>
        <v>SBC section</v>
      </c>
      <c r="F3" s="56" t="s">
        <v>1431</v>
      </c>
      <c r="H3" s="21" t="str">
        <f>'Hybrid - Mag - True - Straight'!N3</f>
        <v>A L (m)</v>
      </c>
      <c r="I3" s="21" t="str">
        <f>'Hybrid - Mag - True - Straight'!O3</f>
        <v>C L (m)</v>
      </c>
      <c r="K3" s="21"/>
      <c r="L3" s="21"/>
      <c r="M3" s="21"/>
    </row>
    <row r="4" spans="1:13" ht="45" customHeight="1" x14ac:dyDescent="0.25">
      <c r="A4" t="str">
        <f>'Hybrid - Mag - True - Straight'!C4</f>
        <v>PT_b_alpha_X2M_P1W_LV_SRC/RET</v>
      </c>
      <c r="B4" s="14" t="str">
        <f t="shared" ref="B4:B64" si="0">IF(ISNUMBER(SEARCH("_LV",A4)),LEFT(A4,FIND("_LV",A4)-1),"")</f>
        <v>PT_b_alpha_X2M_P1W</v>
      </c>
      <c r="C4" s="14" t="str">
        <f>'Hybrid - Mag - True - Straight'!E4</f>
        <v>P4 - 1/9</v>
      </c>
      <c r="D4" t="str">
        <f>'Hybrid - Mag - True - Straight'!F4</f>
        <v>11 - J13 - 8/7</v>
      </c>
      <c r="E4" t="str">
        <f>'Hybrid - Mag - True - Straight'!L4</f>
        <v>2a</v>
      </c>
      <c r="F4" s="163" t="str">
        <f>CONCATENATE(D4,"   ",E4)</f>
        <v>11 - J13 - 8/7   2a</v>
      </c>
      <c r="H4" s="14">
        <f>'Hybrid - Mag - True - Straight'!N4</f>
        <v>7.6000000000000005</v>
      </c>
      <c r="I4" s="14" t="str">
        <f>'Hybrid - Mag - True - Straight'!O4</f>
        <v>|6.8|</v>
      </c>
      <c r="K4" s="92"/>
    </row>
    <row r="5" spans="1:13" ht="45" customHeight="1" x14ac:dyDescent="0.25">
      <c r="A5" t="str">
        <f>'Hybrid - Mag - True - Straight'!C5</f>
        <v>PT_b_alpha_X2M_P2E_LV_SRC/RET</v>
      </c>
      <c r="B5" s="14" t="str">
        <f t="shared" si="0"/>
        <v>PT_b_alpha_X2M_P2E</v>
      </c>
      <c r="C5" s="14" t="str">
        <f>'Hybrid - Mag - True - Straight'!E5</f>
        <v>P4 - 2/10</v>
      </c>
      <c r="D5" t="str">
        <f>'Hybrid - Mag - True - Straight'!F5</f>
        <v>6 - J12 - 6/5</v>
      </c>
      <c r="E5" t="str">
        <f>'Hybrid - Mag - True - Straight'!L5</f>
        <v>2a</v>
      </c>
      <c r="F5" s="163" t="str">
        <f t="shared" ref="F5:F68" si="1">CONCATENATE(D5,"   ",E5)</f>
        <v>6 - J12 - 6/5   2a</v>
      </c>
      <c r="H5" s="14">
        <f>'Hybrid - Mag - True - Straight'!N5</f>
        <v>7.6000000000000005</v>
      </c>
      <c r="I5" s="14" t="str">
        <f>'Hybrid - Mag - True - Straight'!O5</f>
        <v>|6.8|</v>
      </c>
      <c r="K5" s="93"/>
      <c r="L5" s="2"/>
      <c r="M5" s="2"/>
    </row>
    <row r="6" spans="1:13" ht="45" customHeight="1" x14ac:dyDescent="0.25">
      <c r="A6" t="str">
        <f>'Hybrid - Mag - True - Straight'!C6</f>
        <v>PT_b_alpha_X2M_P3_LV_SRC/RET</v>
      </c>
      <c r="B6" s="14" t="str">
        <f t="shared" si="0"/>
        <v>PT_b_alpha_X2M_P3</v>
      </c>
      <c r="C6" s="14" t="str">
        <f>'Hybrid - Mag - True - Straight'!E6</f>
        <v>P4 - 3/11</v>
      </c>
      <c r="D6" t="str">
        <f>'Hybrid - Mag - True - Straight'!F6</f>
        <v>3 - J13 - 8/7</v>
      </c>
      <c r="E6" t="str">
        <f>'Hybrid - Mag - True - Straight'!L6</f>
        <v>2a</v>
      </c>
      <c r="F6" s="163" t="str">
        <f t="shared" si="1"/>
        <v>3 - J13 - 8/7   2a</v>
      </c>
      <c r="H6" s="14">
        <f>'Hybrid - Mag - True - Straight'!N6</f>
        <v>7.6000000000000005</v>
      </c>
      <c r="I6" s="14" t="str">
        <f>'Hybrid - Mag - True - Straight'!O6</f>
        <v>|6.8|</v>
      </c>
      <c r="K6" s="93"/>
      <c r="L6" s="2"/>
      <c r="M6" s="2"/>
    </row>
    <row r="7" spans="1:13" ht="45" customHeight="1" x14ac:dyDescent="0.25">
      <c r="A7" t="str">
        <f>'Hybrid - Mag - True - Straight'!C7</f>
        <v>PT_b_alpha_X2S_P1W_LV_SRC/RET</v>
      </c>
      <c r="B7" s="14" t="str">
        <f t="shared" si="0"/>
        <v>PT_b_alpha_X2S_P1W</v>
      </c>
      <c r="C7" s="14" t="str">
        <f>'Hybrid - Mag - True - Straight'!E7</f>
        <v>P4 - 4/12</v>
      </c>
      <c r="D7" t="str">
        <f>'Hybrid - Mag - True - Straight'!F7</f>
        <v>6 - J12 - 8/7</v>
      </c>
      <c r="E7" t="str">
        <f>'Hybrid - Mag - True - Straight'!L7</f>
        <v>2a</v>
      </c>
      <c r="F7" s="163" t="str">
        <f t="shared" si="1"/>
        <v>6 - J12 - 8/7   2a</v>
      </c>
      <c r="H7" s="14">
        <f>'Hybrid - Mag - True - Straight'!N7</f>
        <v>7.6000000000000005</v>
      </c>
      <c r="I7" s="14" t="str">
        <f>'Hybrid - Mag - True - Straight'!O7</f>
        <v>|6.8|</v>
      </c>
      <c r="K7" s="93"/>
      <c r="L7" s="2"/>
      <c r="M7" s="2"/>
    </row>
    <row r="8" spans="1:13" ht="45" customHeight="1" x14ac:dyDescent="0.25">
      <c r="A8" t="str">
        <f>'Hybrid - Mag - True - Straight'!C8</f>
        <v>PT_b_alpha_X2S_P2E_LV_SRC/RET</v>
      </c>
      <c r="B8" s="14" t="str">
        <f t="shared" si="0"/>
        <v>PT_b_alpha_X2S_P2E</v>
      </c>
      <c r="C8" s="14" t="str">
        <f>'Hybrid - Mag - True - Straight'!E8</f>
        <v>P4 - 5/13</v>
      </c>
      <c r="D8" t="str">
        <f>'Hybrid - Mag - True - Straight'!F8</f>
        <v>3 - J13 - 4/3</v>
      </c>
      <c r="E8" t="str">
        <f>'Hybrid - Mag - True - Straight'!L8</f>
        <v>2a</v>
      </c>
      <c r="F8" s="163" t="str">
        <f t="shared" si="1"/>
        <v>3 - J13 - 4/3   2a</v>
      </c>
      <c r="H8" s="14">
        <f>'Hybrid - Mag - True - Straight'!N8</f>
        <v>7.6000000000000005</v>
      </c>
      <c r="I8" s="14" t="str">
        <f>'Hybrid - Mag - True - Straight'!O8</f>
        <v>|6.8|</v>
      </c>
      <c r="K8" s="93"/>
      <c r="L8" s="2"/>
    </row>
    <row r="9" spans="1:13" ht="45" customHeight="1" x14ac:dyDescent="0.25">
      <c r="A9" t="str">
        <f>'Hybrid - Mag - True - Straight'!C9</f>
        <v>PT_b_alpha_X2S_P3_LV_SRC/RET</v>
      </c>
      <c r="B9" s="14" t="str">
        <f t="shared" si="0"/>
        <v>PT_b_alpha_X2S_P3</v>
      </c>
      <c r="C9" s="14" t="str">
        <f>'Hybrid - Mag - True - Straight'!E9</f>
        <v>P4 - 6/14</v>
      </c>
      <c r="D9" t="str">
        <f>'Hybrid - Mag - True - Straight'!F9</f>
        <v>1 - J12 - 2/1</v>
      </c>
      <c r="E9" t="str">
        <f>'Hybrid - Mag - True - Straight'!L9</f>
        <v>2b</v>
      </c>
      <c r="F9" s="163" t="str">
        <f t="shared" si="1"/>
        <v>1 - J12 - 2/1   2b</v>
      </c>
      <c r="H9" s="14">
        <f>'Hybrid - Mag - True - Straight'!N9</f>
        <v>7.2</v>
      </c>
      <c r="I9" s="14" t="str">
        <f>'Hybrid - Mag - True - Straight'!O9</f>
        <v>|6.4|</v>
      </c>
      <c r="K9" s="93"/>
      <c r="L9" s="2"/>
      <c r="M9" s="69"/>
    </row>
    <row r="10" spans="1:13" ht="45" customHeight="1" x14ac:dyDescent="0.25">
      <c r="A10" t="str">
        <f>'Hybrid - Mag - True - Straight'!C10</f>
        <v>PT_b_alpha_X1M_P1E_LV_SRC/RET</v>
      </c>
      <c r="B10" s="14" t="str">
        <f t="shared" si="0"/>
        <v>PT_b_alpha_X1M_P1E</v>
      </c>
      <c r="C10" s="14" t="str">
        <f>'Hybrid - Mag - True - Straight'!E10</f>
        <v>P4 - 7/15</v>
      </c>
      <c r="D10" t="str">
        <f>'Hybrid - Mag - True - Straight'!F10</f>
        <v>11 - J12 - 2/1</v>
      </c>
      <c r="E10" t="str">
        <f>'Hybrid - Mag - True - Straight'!L10</f>
        <v>2a</v>
      </c>
      <c r="F10" s="164" t="str">
        <f t="shared" si="1"/>
        <v>11 - J12 - 2/1   2a</v>
      </c>
      <c r="H10" s="14">
        <f>'Hybrid - Mag - True - Straight'!N10</f>
        <v>7.6000000000000005</v>
      </c>
      <c r="I10" s="14" t="str">
        <f>'Hybrid - Mag - True - Straight'!O10</f>
        <v>|6.8|</v>
      </c>
      <c r="K10" s="94"/>
      <c r="L10" s="2"/>
      <c r="M10" s="2"/>
    </row>
    <row r="11" spans="1:13" ht="45" customHeight="1" x14ac:dyDescent="0.25">
      <c r="A11" t="str">
        <f>'Hybrid - Mag - True - Straight'!C11</f>
        <v>PT_b_alpha_X1M_P1E_LV_SRC/RET</v>
      </c>
      <c r="B11" s="14" t="str">
        <f t="shared" si="0"/>
        <v>PT_b_alpha_X1M_P1E</v>
      </c>
      <c r="C11" s="14" t="str">
        <f>'Hybrid - Mag - True - Straight'!E11</f>
        <v>P4 - 7/15</v>
      </c>
      <c r="D11" t="str">
        <f>'Hybrid - Mag - True - Straight'!F11</f>
        <v>11 - J12 - 6/5</v>
      </c>
      <c r="E11" t="str">
        <f>'Hybrid - Mag - True - Straight'!L11</f>
        <v>2a</v>
      </c>
      <c r="F11" s="164" t="str">
        <f t="shared" si="1"/>
        <v>11 - J12 - 6/5   2a</v>
      </c>
      <c r="H11" s="14" t="str">
        <f>'Hybrid - Mag - True - Straight'!N11</f>
        <v>splice</v>
      </c>
      <c r="I11" s="14" t="str">
        <f>'Hybrid - Mag - True - Straight'!O11</f>
        <v>splice</v>
      </c>
      <c r="K11" s="93"/>
      <c r="L11" s="2"/>
      <c r="M11" s="2"/>
    </row>
    <row r="12" spans="1:13" ht="45" customHeight="1" x14ac:dyDescent="0.25">
      <c r="F12" s="163"/>
      <c r="K12" s="2"/>
      <c r="L12" s="2"/>
      <c r="M12" s="2"/>
    </row>
    <row r="13" spans="1:13" ht="45" customHeight="1" x14ac:dyDescent="0.25">
      <c r="F13" s="163"/>
      <c r="K13" s="2"/>
      <c r="L13" s="2"/>
      <c r="M13" s="2"/>
    </row>
    <row r="14" spans="1:13" ht="45" customHeight="1" x14ac:dyDescent="0.25">
      <c r="A14" t="str">
        <f>'Hybrid - Mag - True - Straight'!C14</f>
        <v>PT_b_alpha_X1M_P1W_LV_SRC/RET</v>
      </c>
      <c r="B14" s="14" t="str">
        <f t="shared" si="0"/>
        <v>PT_b_alpha_X1M_P1W</v>
      </c>
      <c r="C14" s="14" t="str">
        <f>'Hybrid - Mag - True - Straight'!E14</f>
        <v>P5 - 1/9</v>
      </c>
      <c r="D14" t="str">
        <f>'Hybrid - Mag - True - Straight'!F14</f>
        <v>11 - J12 - 4/3</v>
      </c>
      <c r="E14" t="str">
        <f>'Hybrid - Mag - True - Straight'!L14</f>
        <v>2a</v>
      </c>
      <c r="F14" s="165" t="str">
        <f t="shared" si="1"/>
        <v>11 - J12 - 4/3   2a</v>
      </c>
      <c r="H14" s="14">
        <f>'Hybrid - Mag - True - Straight'!N14</f>
        <v>7.6000000000000005</v>
      </c>
      <c r="I14" s="14" t="str">
        <f>'Hybrid - Mag - True - Straight'!O14</f>
        <v>|6.8|</v>
      </c>
      <c r="K14" s="93"/>
      <c r="L14" s="2"/>
      <c r="M14" s="2"/>
    </row>
    <row r="15" spans="1:13" ht="45" customHeight="1" x14ac:dyDescent="0.25">
      <c r="A15" t="str">
        <f>'Hybrid - Mag - True - Straight'!C15</f>
        <v>PT_b_alpha_X1M_P1W_LV_SRC/RET</v>
      </c>
      <c r="B15" s="14" t="str">
        <f t="shared" si="0"/>
        <v>PT_b_alpha_X1M_P1W</v>
      </c>
      <c r="C15" s="14" t="str">
        <f>'Hybrid - Mag - True - Straight'!E15</f>
        <v>P5 - 1/9</v>
      </c>
      <c r="D15" t="str">
        <f>'Hybrid - Mag - True - Straight'!F15</f>
        <v>11 - J12 - 8/7</v>
      </c>
      <c r="E15" t="str">
        <f>'Hybrid - Mag - True - Straight'!L15</f>
        <v>2a</v>
      </c>
      <c r="F15" s="165" t="str">
        <f t="shared" si="1"/>
        <v>11 - J12 - 8/7   2a</v>
      </c>
      <c r="H15" s="14" t="str">
        <f>'Hybrid - Mag - True - Straight'!N15</f>
        <v>splice</v>
      </c>
      <c r="I15" s="14" t="str">
        <f>'Hybrid - Mag - True - Straight'!O15</f>
        <v>splice</v>
      </c>
      <c r="K15" s="95"/>
      <c r="L15" s="2"/>
      <c r="M15" s="2"/>
    </row>
    <row r="16" spans="1:13" ht="45" customHeight="1" x14ac:dyDescent="0.25">
      <c r="A16" t="str">
        <f>'Hybrid - Mag - True - Straight'!C16</f>
        <v>PT_b_alpha_X1M_P2E_LV_SRC/RET</v>
      </c>
      <c r="B16" s="14" t="str">
        <f t="shared" si="0"/>
        <v>PT_b_alpha_X1M_P2E</v>
      </c>
      <c r="C16" s="14" t="str">
        <f>'Hybrid - Mag - True - Straight'!E16</f>
        <v>P5 - 2/10</v>
      </c>
      <c r="D16" t="str">
        <f>'Hybrid - Mag - True - Straight'!F16</f>
        <v>6 - J12 - 4/3</v>
      </c>
      <c r="E16" t="str">
        <f>'Hybrid - Mag - True - Straight'!L16</f>
        <v>2a</v>
      </c>
      <c r="F16" s="163" t="str">
        <f t="shared" si="1"/>
        <v>6 - J12 - 4/3   2a</v>
      </c>
      <c r="H16" s="14">
        <f>'Hybrid - Mag - True - Straight'!N16</f>
        <v>7.6000000000000005</v>
      </c>
      <c r="I16" s="14" t="str">
        <f>'Hybrid - Mag - True - Straight'!O16</f>
        <v>|6.8|</v>
      </c>
      <c r="K16" s="93"/>
      <c r="L16" s="2"/>
      <c r="M16" s="2"/>
    </row>
    <row r="17" spans="1:13" ht="45" customHeight="1" x14ac:dyDescent="0.25">
      <c r="A17" t="str">
        <f>'Hybrid - Mag - True - Straight'!C17</f>
        <v>PT_b_alpha_X1M_P3_LV_SRC/RET</v>
      </c>
      <c r="B17" s="14" t="str">
        <f t="shared" si="0"/>
        <v>PT_b_alpha_X1M_P3</v>
      </c>
      <c r="C17" s="14" t="str">
        <f>'Hybrid - Mag - True - Straight'!E17</f>
        <v>P5 - 3/11</v>
      </c>
      <c r="D17" t="str">
        <f>'Hybrid - Mag - True - Straight'!F17</f>
        <v>3 - J12 - 6/5</v>
      </c>
      <c r="E17" t="str">
        <f>'Hybrid - Mag - True - Straight'!L17</f>
        <v>2a</v>
      </c>
      <c r="F17" s="163" t="str">
        <f t="shared" si="1"/>
        <v>3 - J12 - 6/5   2a</v>
      </c>
      <c r="H17" s="14">
        <f>'Hybrid - Mag - True - Straight'!N17</f>
        <v>7.6000000000000005</v>
      </c>
      <c r="I17" s="14" t="str">
        <f>'Hybrid - Mag - True - Straight'!O17</f>
        <v>|6.8|</v>
      </c>
      <c r="K17" s="94"/>
      <c r="L17" s="2"/>
      <c r="M17" s="2"/>
    </row>
    <row r="18" spans="1:13" ht="45" customHeight="1" x14ac:dyDescent="0.25">
      <c r="A18" t="str">
        <f>'Hybrid - Mag - True - Straight'!C18</f>
        <v>PT_b_alpha_X1S_P1W_LV_SRC/RET</v>
      </c>
      <c r="B18" s="14" t="str">
        <f t="shared" si="0"/>
        <v>PT_b_alpha_X1S_P1W</v>
      </c>
      <c r="C18" s="14" t="str">
        <f>'Hybrid - Mag - True - Straight'!E18</f>
        <v>P5 - 4/12</v>
      </c>
      <c r="D18" t="str">
        <f>'Hybrid - Mag - True - Straight'!F18</f>
        <v>9 - J13 - 4/3</v>
      </c>
      <c r="E18" t="str">
        <f>'Hybrid - Mag - True - Straight'!L18</f>
        <v>2a</v>
      </c>
      <c r="F18" s="164" t="str">
        <f t="shared" si="1"/>
        <v>9 - J13 - 4/3   2a</v>
      </c>
      <c r="H18" s="14">
        <f>'Hybrid - Mag - True - Straight'!N18</f>
        <v>7.6000000000000005</v>
      </c>
      <c r="I18" s="14" t="str">
        <f>'Hybrid - Mag - True - Straight'!O18</f>
        <v>|6.8|</v>
      </c>
      <c r="K18" s="93"/>
      <c r="L18" s="2"/>
      <c r="M18" s="2"/>
    </row>
    <row r="19" spans="1:13" ht="45" customHeight="1" x14ac:dyDescent="0.25">
      <c r="A19" t="str">
        <f>'Hybrid - Mag - True - Straight'!C19</f>
        <v>PT_b_alpha_X1S_P1W_LV_SRC/RET</v>
      </c>
      <c r="B19" s="14" t="str">
        <f t="shared" si="0"/>
        <v>PT_b_alpha_X1S_P1W</v>
      </c>
      <c r="C19" s="14" t="str">
        <f>'Hybrid - Mag - True - Straight'!E19</f>
        <v>P5 - 4/12</v>
      </c>
      <c r="D19" t="str">
        <f>'Hybrid - Mag - True - Straight'!F19</f>
        <v>9 - J13 - 8/7</v>
      </c>
      <c r="E19" t="str">
        <f>'Hybrid - Mag - True - Straight'!L19</f>
        <v>2a</v>
      </c>
      <c r="F19" s="164" t="str">
        <f t="shared" si="1"/>
        <v>9 - J13 - 8/7   2a</v>
      </c>
      <c r="H19" s="14" t="str">
        <f>'Hybrid - Mag - True - Straight'!N19</f>
        <v>splice</v>
      </c>
      <c r="I19" s="14" t="str">
        <f>'Hybrid - Mag - True - Straight'!O19</f>
        <v>splice</v>
      </c>
      <c r="K19" s="93"/>
      <c r="L19" s="2"/>
      <c r="M19" s="2"/>
    </row>
    <row r="20" spans="1:13" ht="45" customHeight="1" x14ac:dyDescent="0.25">
      <c r="A20" t="str">
        <f>'Hybrid - Mag - True - Straight'!C20</f>
        <v>PT_b_alpha_X1S_P2E_LV_SRC/RET</v>
      </c>
      <c r="B20" s="14" t="str">
        <f t="shared" si="0"/>
        <v>PT_b_alpha_X1S_P2E</v>
      </c>
      <c r="C20" s="14" t="str">
        <f>'Hybrid - Mag - True - Straight'!E20</f>
        <v>P5 - 5/13</v>
      </c>
      <c r="D20" t="str">
        <f>'Hybrid - Mag - True - Straight'!F20</f>
        <v>3 - J12 - 2/1</v>
      </c>
      <c r="E20" t="str">
        <f>'Hybrid - Mag - True - Straight'!L20</f>
        <v>2a</v>
      </c>
      <c r="F20" s="163" t="str">
        <f t="shared" si="1"/>
        <v>3 - J12 - 2/1   2a</v>
      </c>
      <c r="H20" s="14">
        <f>'Hybrid - Mag - True - Straight'!N20</f>
        <v>7.6000000000000005</v>
      </c>
      <c r="I20" s="14" t="str">
        <f>'Hybrid - Mag - True - Straight'!O20</f>
        <v>|6.8|</v>
      </c>
      <c r="K20" s="93"/>
      <c r="L20" s="2"/>
      <c r="M20" s="2"/>
    </row>
    <row r="21" spans="1:13" ht="45" customHeight="1" x14ac:dyDescent="0.25">
      <c r="A21" t="str">
        <f>'Hybrid - Mag - True - Straight'!C21</f>
        <v>PT_b_alpha_X1S_P3_LV_SRC/RET</v>
      </c>
      <c r="B21" s="14" t="str">
        <f t="shared" si="0"/>
        <v>PT_b_alpha_X1S_P3</v>
      </c>
      <c r="C21" s="14" t="str">
        <f>'Hybrid - Mag - True - Straight'!E21</f>
        <v>P5 - 6/14</v>
      </c>
      <c r="D21" t="str">
        <f>'Hybrid - Mag - True - Straight'!F21</f>
        <v>1 - J12 - 4/3</v>
      </c>
      <c r="E21" t="str">
        <f>'Hybrid - Mag - True - Straight'!L21</f>
        <v>2b</v>
      </c>
      <c r="F21" s="163" t="str">
        <f t="shared" si="1"/>
        <v>1 - J12 - 4/3   2b</v>
      </c>
      <c r="H21" s="14">
        <f>'Hybrid - Mag - True - Straight'!N21</f>
        <v>7.2</v>
      </c>
      <c r="I21" s="14" t="str">
        <f>'Hybrid - Mag - True - Straight'!O21</f>
        <v>|6.4|</v>
      </c>
      <c r="K21" s="93"/>
      <c r="L21" s="2"/>
      <c r="M21" s="69"/>
    </row>
    <row r="22" spans="1:13" ht="45" customHeight="1" x14ac:dyDescent="0.25">
      <c r="A22" t="str">
        <f>'Hybrid - Mag - True - Straight'!C22</f>
        <v>PT_b_alpha_X0S_P2W_LV_SRC/RET</v>
      </c>
      <c r="B22" s="14" t="str">
        <f t="shared" si="0"/>
        <v>PT_b_alpha_X0S_P2W</v>
      </c>
      <c r="C22" s="14" t="str">
        <f>'Hybrid - Mag - True - Straight'!E22</f>
        <v>P5 - 7/15</v>
      </c>
      <c r="D22" t="str">
        <f>'Hybrid - Mag - True - Straight'!F22</f>
        <v>9 - J12 - 4/3</v>
      </c>
      <c r="E22" t="str">
        <f>'Hybrid - Mag - True - Straight'!L22</f>
        <v>2a</v>
      </c>
      <c r="F22" s="165" t="str">
        <f t="shared" si="1"/>
        <v>9 - J12 - 4/3   2a</v>
      </c>
      <c r="H22" s="14">
        <f>'Hybrid - Mag - True - Straight'!N22</f>
        <v>7.6000000000000005</v>
      </c>
      <c r="I22" s="14" t="str">
        <f>'Hybrid - Mag - True - Straight'!O22</f>
        <v>|6.8|</v>
      </c>
      <c r="K22" s="93"/>
      <c r="L22" s="2"/>
    </row>
    <row r="23" spans="1:13" ht="45" customHeight="1" x14ac:dyDescent="0.25">
      <c r="A23" t="str">
        <f>'Hybrid - Mag - True - Straight'!C23</f>
        <v>PT_b_alpha_X0S_P2W_LV_SRC/RET</v>
      </c>
      <c r="B23" s="14" t="str">
        <f t="shared" si="0"/>
        <v>PT_b_alpha_X0S_P2W</v>
      </c>
      <c r="C23" s="14" t="str">
        <f>'Hybrid - Mag - True - Straight'!E23</f>
        <v>P5 - 7/15</v>
      </c>
      <c r="D23" t="str">
        <f>'Hybrid - Mag - True - Straight'!F23</f>
        <v>9 - J12 - 8/7</v>
      </c>
      <c r="E23" t="str">
        <f>'Hybrid - Mag - True - Straight'!L23</f>
        <v>2a</v>
      </c>
      <c r="F23" s="165" t="str">
        <f t="shared" si="1"/>
        <v>9 - J12 - 8/7   2a</v>
      </c>
      <c r="H23" s="14" t="str">
        <f>'Hybrid - Mag - True - Straight'!N23</f>
        <v>splice</v>
      </c>
      <c r="I23" s="14" t="str">
        <f>'Hybrid - Mag - True - Straight'!O23</f>
        <v>splice</v>
      </c>
      <c r="K23" s="93"/>
      <c r="L23" s="2"/>
    </row>
    <row r="24" spans="1:13" ht="45" customHeight="1" x14ac:dyDescent="0.25">
      <c r="A24" t="str">
        <f>'Hybrid - Mag - True - Straight'!C24</f>
        <v>PT_b_alpha_X1S_P1E_LV_SRC/RET</v>
      </c>
      <c r="B24" s="14" t="str">
        <f t="shared" si="0"/>
        <v>PT_b_alpha_X1S_P1E</v>
      </c>
      <c r="C24" s="14" t="str">
        <f>'Hybrid - Mag - True - Straight'!E24</f>
        <v>P5 - 8/16</v>
      </c>
      <c r="D24" t="str">
        <f>'Hybrid - Mag - True - Straight'!F24</f>
        <v>9 - J13 - 2/1</v>
      </c>
      <c r="E24" t="str">
        <f>'Hybrid - Mag - True - Straight'!L24</f>
        <v>2a</v>
      </c>
      <c r="F24" s="164" t="str">
        <f t="shared" si="1"/>
        <v>9 - J13 - 2/1   2a</v>
      </c>
      <c r="H24" s="14">
        <f>'Hybrid - Mag - True - Straight'!N24</f>
        <v>7.6000000000000005</v>
      </c>
      <c r="I24" s="14" t="str">
        <f>'Hybrid - Mag - True - Straight'!O24</f>
        <v>|6.8|</v>
      </c>
      <c r="K24" s="93"/>
      <c r="L24" s="2"/>
      <c r="M24" s="2"/>
    </row>
    <row r="25" spans="1:13" ht="45" customHeight="1" x14ac:dyDescent="0.25">
      <c r="A25" t="str">
        <f>'Hybrid - Mag - True - Straight'!C25</f>
        <v>PT_b_alpha_X1S_P1E_LV_SRC/RET</v>
      </c>
      <c r="B25" s="14" t="str">
        <f t="shared" si="0"/>
        <v>PT_b_alpha_X1S_P1E</v>
      </c>
      <c r="C25" s="14" t="str">
        <f>'Hybrid - Mag - True - Straight'!E25</f>
        <v>P5 - 8/16</v>
      </c>
      <c r="D25" t="str">
        <f>'Hybrid - Mag - True - Straight'!F25</f>
        <v>9 - J13 - 6/5</v>
      </c>
      <c r="E25" t="str">
        <f>'Hybrid - Mag - True - Straight'!L25</f>
        <v>2a</v>
      </c>
      <c r="F25" s="164" t="str">
        <f t="shared" si="1"/>
        <v>9 - J13 - 6/5   2a</v>
      </c>
      <c r="H25" s="14" t="str">
        <f>'Hybrid - Mag - True - Straight'!N25</f>
        <v>splice</v>
      </c>
      <c r="I25" s="14" t="str">
        <f>'Hybrid - Mag - True - Straight'!O25</f>
        <v>splice</v>
      </c>
      <c r="K25" s="93"/>
      <c r="L25" s="2"/>
      <c r="M25" s="2"/>
    </row>
    <row r="26" spans="1:13" ht="45" customHeight="1" x14ac:dyDescent="0.25">
      <c r="F26" s="163"/>
      <c r="K26" s="2"/>
      <c r="L26" s="2"/>
      <c r="M26" s="2"/>
    </row>
    <row r="27" spans="1:13" ht="45" customHeight="1" x14ac:dyDescent="0.25">
      <c r="A27" t="str">
        <f>'Hybrid - Mag - True - Straight'!C27</f>
        <v>PT_b_alpha_X0M_P1W_LV_SRC/RET</v>
      </c>
      <c r="B27" s="14" t="str">
        <f t="shared" si="0"/>
        <v>PT_b_alpha_X0M_P1W</v>
      </c>
      <c r="C27" s="14" t="str">
        <f>'Hybrid - Mag - True - Straight'!E27</f>
        <v>P6 - 1/9</v>
      </c>
      <c r="D27" t="str">
        <f>'Hybrid - Mag - True - Straight'!F27</f>
        <v>10 - J13 - 4/3</v>
      </c>
      <c r="E27" t="str">
        <f>'Hybrid - Mag - True - Straight'!L27</f>
        <v>2a</v>
      </c>
      <c r="F27" s="165" t="str">
        <f t="shared" si="1"/>
        <v>10 - J13 - 4/3   2a</v>
      </c>
      <c r="H27" s="14">
        <f>'Hybrid - Mag - True - Straight'!N27</f>
        <v>7.6000000000000005</v>
      </c>
      <c r="I27" s="14" t="str">
        <f>'Hybrid - Mag - True - Straight'!O27</f>
        <v>|6.8|</v>
      </c>
      <c r="K27" s="93"/>
      <c r="L27" s="2"/>
      <c r="M27" s="2"/>
    </row>
    <row r="28" spans="1:13" ht="45" customHeight="1" x14ac:dyDescent="0.25">
      <c r="A28" t="str">
        <f>'Hybrid - Mag - True - Straight'!C28</f>
        <v>PT_b_alpha_X0M_P1W_LV_SRC/RET</v>
      </c>
      <c r="B28" s="14" t="str">
        <f t="shared" si="0"/>
        <v>PT_b_alpha_X0M_P1W</v>
      </c>
      <c r="C28" s="14" t="str">
        <f>'Hybrid - Mag - True - Straight'!E28</f>
        <v>P6 - 1/9</v>
      </c>
      <c r="D28" t="str">
        <f>'Hybrid - Mag - True - Straight'!F28</f>
        <v>10 - J13 - 8/7</v>
      </c>
      <c r="E28" t="str">
        <f>'Hybrid - Mag - True - Straight'!L28</f>
        <v>2a</v>
      </c>
      <c r="F28" s="165" t="str">
        <f t="shared" si="1"/>
        <v>10 - J13 - 8/7   2a</v>
      </c>
      <c r="H28" s="14" t="str">
        <f>'Hybrid - Mag - True - Straight'!N28</f>
        <v>splice</v>
      </c>
      <c r="I28" s="14" t="str">
        <f>'Hybrid - Mag - True - Straight'!O28</f>
        <v>splice</v>
      </c>
      <c r="K28" s="95"/>
      <c r="L28" s="2"/>
      <c r="M28" s="2"/>
    </row>
    <row r="29" spans="1:13" ht="45" customHeight="1" x14ac:dyDescent="0.25">
      <c r="A29" t="str">
        <f>'Hybrid - Mag - True - Straight'!C29</f>
        <v>PT_b_alpha_X0M_P2E_LV_SRC/RET</v>
      </c>
      <c r="B29" s="14" t="str">
        <f t="shared" si="0"/>
        <v>PT_b_alpha_X0M_P2E</v>
      </c>
      <c r="C29" s="14" t="str">
        <f>'Hybrid - Mag - True - Straight'!E29</f>
        <v>P6 - 2/10</v>
      </c>
      <c r="D29" t="str">
        <f>'Hybrid - Mag - True - Straight'!F29</f>
        <v>6 - J12 - 2/1</v>
      </c>
      <c r="E29" t="str">
        <f>'Hybrid - Mag - True - Straight'!L29</f>
        <v>2a</v>
      </c>
      <c r="F29" s="163" t="str">
        <f t="shared" si="1"/>
        <v>6 - J12 - 2/1   2a</v>
      </c>
      <c r="H29" s="14">
        <f>'Hybrid - Mag - True - Straight'!N29</f>
        <v>7.6000000000000005</v>
      </c>
      <c r="I29" s="14" t="str">
        <f>'Hybrid - Mag - True - Straight'!O29</f>
        <v>|6.8|</v>
      </c>
      <c r="K29" s="93"/>
      <c r="L29" s="2"/>
      <c r="M29" s="2"/>
    </row>
    <row r="30" spans="1:13" ht="45" customHeight="1" x14ac:dyDescent="0.25">
      <c r="A30" t="str">
        <f>'Hybrid - Mag - True - Straight'!C30</f>
        <v>PT_b_alpha_X0M_P3_LV_SRC/RET</v>
      </c>
      <c r="B30" s="14" t="str">
        <f t="shared" si="0"/>
        <v>PT_b_alpha_X0M_P3</v>
      </c>
      <c r="C30" s="14" t="str">
        <f>'Hybrid - Mag - True - Straight'!E30</f>
        <v>P6 - 3/11</v>
      </c>
      <c r="D30" t="str">
        <f>'Hybrid - Mag - True - Straight'!F30</f>
        <v>3 - J12 - 8/7</v>
      </c>
      <c r="E30" t="str">
        <f>'Hybrid - Mag - True - Straight'!L30</f>
        <v>2a</v>
      </c>
      <c r="F30" s="163" t="str">
        <f t="shared" si="1"/>
        <v>3 - J12 - 8/7   2a</v>
      </c>
      <c r="H30" s="14">
        <f>'Hybrid - Mag - True - Straight'!N30</f>
        <v>7.6000000000000005</v>
      </c>
      <c r="I30" s="14" t="str">
        <f>'Hybrid - Mag - True - Straight'!O30</f>
        <v>|6.8|</v>
      </c>
      <c r="K30" s="94"/>
      <c r="L30" s="2"/>
      <c r="M30" s="2"/>
    </row>
    <row r="31" spans="1:13" ht="45" customHeight="1" x14ac:dyDescent="0.25">
      <c r="A31" t="str">
        <f>'Hybrid - Mag - True - Straight'!C31</f>
        <v>PT_b_alpha_X0S_P1W_LV_SRC/RET</v>
      </c>
      <c r="B31" s="14" t="str">
        <f t="shared" si="0"/>
        <v>PT_b_alpha_X0S_P1W</v>
      </c>
      <c r="C31" s="14" t="str">
        <f>'Hybrid - Mag - True - Straight'!E31</f>
        <v>P6 - 4/12</v>
      </c>
      <c r="D31" t="str">
        <f>'Hybrid - Mag - True - Straight'!F31</f>
        <v>10 - J12 - 4/3</v>
      </c>
      <c r="E31" t="str">
        <f>'Hybrid - Mag - True - Straight'!L31</f>
        <v>2a</v>
      </c>
      <c r="F31" s="164" t="str">
        <f t="shared" si="1"/>
        <v>10 - J12 - 4/3   2a</v>
      </c>
      <c r="H31" s="14">
        <f>'Hybrid - Mag - True - Straight'!N31</f>
        <v>7.6000000000000005</v>
      </c>
      <c r="I31" s="14" t="str">
        <f>'Hybrid - Mag - True - Straight'!O31</f>
        <v>|6.8|</v>
      </c>
      <c r="K31" s="93"/>
      <c r="L31" s="2"/>
      <c r="M31" s="2"/>
    </row>
    <row r="32" spans="1:13" ht="45" customHeight="1" x14ac:dyDescent="0.25">
      <c r="A32" t="str">
        <f>'Hybrid - Mag - True - Straight'!C32</f>
        <v>PT_b_alpha_X0S_P1W_LV_SRC/RET</v>
      </c>
      <c r="B32" s="14" t="str">
        <f t="shared" si="0"/>
        <v>PT_b_alpha_X0S_P1W</v>
      </c>
      <c r="C32" s="14" t="str">
        <f>'Hybrid - Mag - True - Straight'!E32</f>
        <v>P6 - 4/12</v>
      </c>
      <c r="D32" t="str">
        <f>'Hybrid - Mag - True - Straight'!F32</f>
        <v>10 - J12 - 8/7</v>
      </c>
      <c r="E32" t="str">
        <f>'Hybrid - Mag - True - Straight'!L32</f>
        <v>2a</v>
      </c>
      <c r="F32" s="164" t="str">
        <f t="shared" si="1"/>
        <v>10 - J12 - 8/7   2a</v>
      </c>
      <c r="H32" s="14" t="str">
        <f>'Hybrid - Mag - True - Straight'!N32</f>
        <v>splice</v>
      </c>
      <c r="I32" s="14" t="str">
        <f>'Hybrid - Mag - True - Straight'!O32</f>
        <v>splice</v>
      </c>
      <c r="K32" s="93"/>
      <c r="L32" s="2"/>
      <c r="M32" s="2"/>
    </row>
    <row r="33" spans="1:13" ht="45" customHeight="1" x14ac:dyDescent="0.25">
      <c r="A33" t="str">
        <f>'Hybrid - Mag - True - Straight'!C33</f>
        <v>PT_b_alpha_X0S_P2E_LV_SRC/RET</v>
      </c>
      <c r="B33" s="14" t="str">
        <f t="shared" si="0"/>
        <v>PT_b_alpha_X0S_P2E</v>
      </c>
      <c r="C33" s="14" t="str">
        <f>'Hybrid - Mag - True - Straight'!E33</f>
        <v>P6 - 5/13</v>
      </c>
      <c r="D33" t="str">
        <f>'Hybrid - Mag - True - Straight'!F33</f>
        <v>9 - J12 - 2/1</v>
      </c>
      <c r="E33" t="str">
        <f>'Hybrid - Mag - True - Straight'!L33</f>
        <v>2a</v>
      </c>
      <c r="F33" s="165" t="str">
        <f t="shared" si="1"/>
        <v>9 - J12 - 2/1   2a</v>
      </c>
      <c r="H33" s="14">
        <f>'Hybrid - Mag - True - Straight'!N33</f>
        <v>7.6000000000000005</v>
      </c>
      <c r="I33" s="14" t="str">
        <f>'Hybrid - Mag - True - Straight'!O33</f>
        <v>|6.8|</v>
      </c>
      <c r="K33" s="93"/>
      <c r="L33" s="2"/>
      <c r="M33" s="2"/>
    </row>
    <row r="34" spans="1:13" ht="45" customHeight="1" x14ac:dyDescent="0.25">
      <c r="A34" t="str">
        <f>'Hybrid - Mag - True - Straight'!C34</f>
        <v>PT_b_alpha_X0S_P2E_LV_SRC/RET</v>
      </c>
      <c r="B34" s="14" t="str">
        <f t="shared" si="0"/>
        <v>PT_b_alpha_X0S_P2E</v>
      </c>
      <c r="C34" s="14" t="str">
        <f>'Hybrid - Mag - True - Straight'!E34</f>
        <v>P6 - 5/13</v>
      </c>
      <c r="D34" t="str">
        <f>'Hybrid - Mag - True - Straight'!F34</f>
        <v>9 - J12 - 6/5</v>
      </c>
      <c r="E34" t="str">
        <f>'Hybrid - Mag - True - Straight'!L34</f>
        <v>2a</v>
      </c>
      <c r="F34" s="165" t="str">
        <f t="shared" si="1"/>
        <v>9 - J12 - 6/5   2a</v>
      </c>
      <c r="H34" s="14" t="str">
        <f>'Hybrid - Mag - True - Straight'!N34</f>
        <v>splice</v>
      </c>
      <c r="I34" s="14" t="str">
        <f>'Hybrid - Mag - True - Straight'!O34</f>
        <v>splice</v>
      </c>
      <c r="K34" s="93"/>
      <c r="L34" s="2"/>
      <c r="M34" s="2"/>
    </row>
    <row r="35" spans="1:13" ht="45" customHeight="1" x14ac:dyDescent="0.25">
      <c r="A35" t="str">
        <f>'Hybrid - Mag - True - Straight'!C35</f>
        <v>PT_b_alpha_X0S_P3_LV_SRC/RET</v>
      </c>
      <c r="B35" s="14" t="str">
        <f t="shared" si="0"/>
        <v>PT_b_alpha_X0S_P3</v>
      </c>
      <c r="C35" s="14" t="str">
        <f>'Hybrid - Mag - True - Straight'!E35</f>
        <v>P6 - 6/14</v>
      </c>
      <c r="D35" t="str">
        <f>'Hybrid - Mag - True - Straight'!F35</f>
        <v>3 - J12 - 4/3</v>
      </c>
      <c r="E35" t="str">
        <f>'Hybrid - Mag - True - Straight'!L35</f>
        <v>2a</v>
      </c>
      <c r="F35" s="163" t="str">
        <f t="shared" si="1"/>
        <v>3 - J12 - 4/3   2a</v>
      </c>
      <c r="H35" s="14">
        <f>'Hybrid - Mag - True - Straight'!N35</f>
        <v>7.6000000000000005</v>
      </c>
      <c r="I35" s="14" t="str">
        <f>'Hybrid - Mag - True - Straight'!O35</f>
        <v>|6.8|</v>
      </c>
      <c r="K35" s="93"/>
      <c r="L35" s="2"/>
    </row>
    <row r="36" spans="1:13" ht="45" customHeight="1" x14ac:dyDescent="0.25">
      <c r="A36" t="str">
        <f>'Hybrid - Mag - True - Straight'!C36</f>
        <v>PT_b_alpha_X0M_P1E_LV_SRC/RET</v>
      </c>
      <c r="B36" s="14" t="str">
        <f t="shared" si="0"/>
        <v>PT_b_alpha_X0M_P1E</v>
      </c>
      <c r="C36" s="14" t="str">
        <f>'Hybrid - Mag - True - Straight'!E36</f>
        <v>P6 - 7/15</v>
      </c>
      <c r="D36" t="str">
        <f>'Hybrid - Mag - True - Straight'!F36</f>
        <v>10 - J13 - 2/1</v>
      </c>
      <c r="E36" t="str">
        <f>'Hybrid - Mag - True - Straight'!L36</f>
        <v>2a</v>
      </c>
      <c r="F36" s="164" t="str">
        <f t="shared" si="1"/>
        <v>10 - J13 - 2/1   2a</v>
      </c>
      <c r="H36" s="14">
        <f>'Hybrid - Mag - True - Straight'!N36</f>
        <v>7.6000000000000005</v>
      </c>
      <c r="I36" s="14" t="str">
        <f>'Hybrid - Mag - True - Straight'!O36</f>
        <v>|6.8|</v>
      </c>
      <c r="K36" s="93"/>
      <c r="L36" s="2"/>
      <c r="M36" s="2"/>
    </row>
    <row r="37" spans="1:13" ht="45" customHeight="1" x14ac:dyDescent="0.25">
      <c r="A37" t="str">
        <f>'Hybrid - Mag - True - Straight'!C37</f>
        <v>PT_b_alpha_X0M_P1E_LV_SRC/RET</v>
      </c>
      <c r="B37" s="14" t="str">
        <f t="shared" si="0"/>
        <v>PT_b_alpha_X0M_P1E</v>
      </c>
      <c r="C37" s="14" t="str">
        <f>'Hybrid - Mag - True - Straight'!E37</f>
        <v>P6 - 7/15</v>
      </c>
      <c r="D37" t="str">
        <f>'Hybrid - Mag - True - Straight'!F37</f>
        <v>10 - J13 - 6/5</v>
      </c>
      <c r="E37" t="str">
        <f>'Hybrid - Mag - True - Straight'!L37</f>
        <v>2a</v>
      </c>
      <c r="F37" s="164" t="str">
        <f t="shared" si="1"/>
        <v>10 - J13 - 6/5   2a</v>
      </c>
      <c r="H37" s="14" t="str">
        <f>'Hybrid - Mag - True - Straight'!N37</f>
        <v>splice</v>
      </c>
      <c r="I37" s="14" t="str">
        <f>'Hybrid - Mag - True - Straight'!O37</f>
        <v>splice</v>
      </c>
      <c r="K37" s="93"/>
      <c r="L37" s="2"/>
      <c r="M37" s="2"/>
    </row>
    <row r="38" spans="1:13" ht="45" customHeight="1" x14ac:dyDescent="0.25">
      <c r="A38" t="str">
        <f>'Hybrid - Mag - True - Straight'!C38</f>
        <v>PT_b_alpha_X0S_P1E_LV_SRC/RET</v>
      </c>
      <c r="B38" s="14" t="str">
        <f t="shared" si="0"/>
        <v>PT_b_alpha_X0S_P1E</v>
      </c>
      <c r="C38" s="14" t="str">
        <f>'Hybrid - Mag - True - Straight'!E38</f>
        <v>P6 - 8/16</v>
      </c>
      <c r="D38" t="str">
        <f>'Hybrid - Mag - True - Straight'!F38</f>
        <v>10 - J12 - 2/1</v>
      </c>
      <c r="E38" t="str">
        <f>'Hybrid - Mag - True - Straight'!L38</f>
        <v>2a</v>
      </c>
      <c r="F38" s="165" t="str">
        <f t="shared" si="1"/>
        <v>10 - J12 - 2/1   2a</v>
      </c>
      <c r="H38" s="14">
        <f>'Hybrid - Mag - True - Straight'!N38</f>
        <v>7.6000000000000005</v>
      </c>
      <c r="I38" s="14" t="str">
        <f>'Hybrid - Mag - True - Straight'!O38</f>
        <v>|6.8|</v>
      </c>
      <c r="K38" s="94"/>
      <c r="L38" s="2"/>
      <c r="M38" s="2"/>
    </row>
    <row r="39" spans="1:13" ht="45" customHeight="1" x14ac:dyDescent="0.25">
      <c r="A39" t="str">
        <f>'Hybrid - Mag - True - Straight'!C39</f>
        <v>PT_b_alpha_X0S_P1E_LV_SRC/RET</v>
      </c>
      <c r="B39" s="14" t="str">
        <f t="shared" si="0"/>
        <v>PT_b_alpha_X0S_P1E</v>
      </c>
      <c r="C39" s="14" t="str">
        <f>'Hybrid - Mag - True - Straight'!E39</f>
        <v>P6 - 8/16</v>
      </c>
      <c r="D39" t="str">
        <f>'Hybrid - Mag - True - Straight'!F39</f>
        <v>10 - J12 - 6/5</v>
      </c>
      <c r="E39" t="str">
        <f>'Hybrid - Mag - True - Straight'!L39</f>
        <v>2a</v>
      </c>
      <c r="F39" s="165" t="str">
        <f t="shared" si="1"/>
        <v>10 - J12 - 6/5   2a</v>
      </c>
      <c r="H39" s="14" t="str">
        <f>'Hybrid - Mag - True - Straight'!N39</f>
        <v>splice</v>
      </c>
      <c r="I39" s="14" t="str">
        <f>'Hybrid - Mag - True - Straight'!O39</f>
        <v>splice</v>
      </c>
      <c r="K39" s="93"/>
      <c r="L39" s="2"/>
      <c r="M39" s="2"/>
    </row>
    <row r="40" spans="1:13" ht="45" customHeight="1" x14ac:dyDescent="0.25">
      <c r="F40" s="163"/>
      <c r="K40" s="2"/>
      <c r="L40" s="2"/>
      <c r="M40" s="2"/>
    </row>
    <row r="41" spans="1:13" ht="45" customHeight="1" x14ac:dyDescent="0.25">
      <c r="A41" t="str">
        <f>'Hybrid - Mag - True - Straight'!C41</f>
        <v>PT_b_alpha_X0M_P4_LV_SRC/RET</v>
      </c>
      <c r="B41" s="14" t="str">
        <f t="shared" si="0"/>
        <v>PT_b_alpha_X0M_P4</v>
      </c>
      <c r="C41" s="14" t="str">
        <f>'Hybrid - Mag - True - Straight'!E41</f>
        <v>P19 - 1/9</v>
      </c>
      <c r="D41" t="str">
        <f>'Hybrid - Mag - True - Straight'!F41</f>
        <v>1 - J12 - 8/7</v>
      </c>
      <c r="E41" t="str">
        <f>'Hybrid - Mag - True - Straight'!L41</f>
        <v>2c</v>
      </c>
      <c r="F41" s="163" t="str">
        <f t="shared" si="1"/>
        <v>1 - J12 - 8/7   2c</v>
      </c>
      <c r="H41" s="14">
        <f>'Hybrid - Mag - True - Straight'!N41</f>
        <v>8</v>
      </c>
      <c r="I41" s="14" t="str">
        <f>'Hybrid - Mag - True - Straight'!O41</f>
        <v>|6.8|</v>
      </c>
      <c r="K41" s="69"/>
      <c r="L41" s="2"/>
      <c r="M41" s="93"/>
    </row>
    <row r="42" spans="1:13" ht="45" customHeight="1" x14ac:dyDescent="0.25">
      <c r="A42" t="str">
        <f>'Hybrid - Mag - True - Straight'!C42</f>
        <v>PT_b_alpha_X1M_P4_LV_SRC/RET</v>
      </c>
      <c r="B42" s="14" t="str">
        <f t="shared" si="0"/>
        <v>PT_b_alpha_X1M_P4</v>
      </c>
      <c r="C42" s="14" t="str">
        <f>'Hybrid - Mag - True - Straight'!E42</f>
        <v>P19 - 2/10</v>
      </c>
      <c r="D42" t="str">
        <f>'Hybrid - Mag - True - Straight'!F42</f>
        <v>1 - J12 - 6/5</v>
      </c>
      <c r="E42" t="str">
        <f>'Hybrid - Mag - True - Straight'!L42</f>
        <v>2c</v>
      </c>
      <c r="F42" s="163" t="str">
        <f t="shared" si="1"/>
        <v>1 - J12 - 6/5   2c</v>
      </c>
      <c r="H42" s="14">
        <f>'Hybrid - Mag - True - Straight'!N42</f>
        <v>8</v>
      </c>
      <c r="I42" s="14" t="str">
        <f>'Hybrid - Mag - True - Straight'!O42</f>
        <v>|6.8|</v>
      </c>
      <c r="K42" s="69"/>
      <c r="L42" s="2"/>
      <c r="M42" s="93"/>
    </row>
    <row r="43" spans="1:13" ht="45" customHeight="1" x14ac:dyDescent="0.25">
      <c r="A43" t="str">
        <f>'Hybrid - Mag - True - Straight'!C43</f>
        <v>PT_b_alpha_X2M_P4_LV_SRC/RET</v>
      </c>
      <c r="B43" s="14" t="str">
        <f t="shared" si="0"/>
        <v>PT_b_alpha_X2M_P4</v>
      </c>
      <c r="C43" s="14" t="str">
        <f>'Hybrid - Mag - True - Straight'!E43</f>
        <v>P19 - 3/11</v>
      </c>
      <c r="D43" t="str">
        <f>'Hybrid - Mag - True - Straight'!F43</f>
        <v>1 - J13 - 8/7</v>
      </c>
      <c r="E43" t="str">
        <f>'Hybrid - Mag - True - Straight'!L43</f>
        <v>2c</v>
      </c>
      <c r="F43" s="163" t="str">
        <f t="shared" si="1"/>
        <v>1 - J13 - 8/7   2c</v>
      </c>
      <c r="H43" s="14">
        <f>'Hybrid - Mag - True - Straight'!N43</f>
        <v>8</v>
      </c>
      <c r="I43" s="14" t="str">
        <f>'Hybrid - Mag - True - Straight'!O43</f>
        <v>|6.8|</v>
      </c>
      <c r="K43" s="69"/>
      <c r="L43" s="2"/>
      <c r="M43" s="93"/>
    </row>
    <row r="44" spans="1:13" ht="45" customHeight="1" x14ac:dyDescent="0.25">
      <c r="F44" s="163"/>
      <c r="K44" s="2"/>
      <c r="L44" s="2"/>
      <c r="M44" s="2"/>
    </row>
    <row r="45" spans="1:13" ht="45" customHeight="1" x14ac:dyDescent="0.25">
      <c r="A45" t="str">
        <f>'Hybrid - Mag - True - Straight'!C45</f>
        <v>PT_b_alpha_X0S_P4_LV_SRC/RET</v>
      </c>
      <c r="B45" s="14" t="str">
        <f t="shared" si="0"/>
        <v>PT_b_alpha_X0S_P4</v>
      </c>
      <c r="C45" s="14" t="str">
        <f>'Hybrid - Mag - True - Straight'!E45</f>
        <v>P19 - 5/13</v>
      </c>
      <c r="D45" t="str">
        <f>'Hybrid - Mag - True - Straight'!F45</f>
        <v>1 - J13 - 4/3</v>
      </c>
      <c r="E45" t="str">
        <f>'Hybrid - Mag - True - Straight'!L45</f>
        <v>2c</v>
      </c>
      <c r="F45" s="163" t="str">
        <f t="shared" si="1"/>
        <v>1 - J13 - 4/3   2c</v>
      </c>
      <c r="H45" s="14">
        <f>'Hybrid - Mag - True - Straight'!N45</f>
        <v>8</v>
      </c>
      <c r="I45" s="14" t="str">
        <f>'Hybrid - Mag - True - Straight'!O45</f>
        <v>|6.8|</v>
      </c>
      <c r="K45" s="69"/>
      <c r="L45" s="2"/>
      <c r="M45" s="93"/>
    </row>
    <row r="46" spans="1:13" ht="45" customHeight="1" x14ac:dyDescent="0.25">
      <c r="F46" s="163"/>
      <c r="K46" s="2"/>
      <c r="L46" s="2"/>
      <c r="M46" s="2"/>
    </row>
    <row r="47" spans="1:13" ht="45" customHeight="1" x14ac:dyDescent="0.25">
      <c r="F47" s="163"/>
      <c r="K47" s="2"/>
      <c r="L47" s="2"/>
      <c r="M47" s="2"/>
    </row>
    <row r="48" spans="1:13" ht="45" customHeight="1" x14ac:dyDescent="0.25">
      <c r="F48" s="163"/>
      <c r="K48" s="2"/>
      <c r="L48" s="2"/>
      <c r="M48" s="2"/>
    </row>
    <row r="49" spans="1:13" ht="102.75" customHeight="1" x14ac:dyDescent="0.25">
      <c r="F49" s="163"/>
      <c r="K49" s="2"/>
      <c r="L49" s="2"/>
      <c r="M49" s="2"/>
    </row>
    <row r="50" spans="1:13" ht="45" customHeight="1" x14ac:dyDescent="0.25">
      <c r="A50" t="str">
        <f>'Hybrid - Mag - True - Straight'!C50</f>
        <v>PT_b_beta_X2M_P1W_LV_SRC/RET</v>
      </c>
      <c r="B50" s="14" t="str">
        <f t="shared" si="0"/>
        <v>PT_b_beta_X2M_P1W</v>
      </c>
      <c r="C50" s="14" t="str">
        <f>'Hybrid - Mag - True - Straight'!E50</f>
        <v>P10 - 1/9</v>
      </c>
      <c r="D50" t="str">
        <f>'Hybrid - Mag - True - Straight'!F50</f>
        <v>12 - J12 - 6/5</v>
      </c>
      <c r="E50" t="str">
        <f>'Hybrid - Mag - True - Straight'!L50</f>
        <v>2a</v>
      </c>
      <c r="F50" s="163" t="str">
        <f t="shared" si="1"/>
        <v>12 - J12 - 6/5   2a</v>
      </c>
      <c r="H50" s="14">
        <f>'Hybrid - Mag - True - Straight'!N50</f>
        <v>7.6000000000000005</v>
      </c>
      <c r="I50" s="14" t="str">
        <f>'Hybrid - Mag - True - Straight'!O50</f>
        <v>|6.8|</v>
      </c>
      <c r="K50" s="98"/>
      <c r="L50" s="2"/>
      <c r="M50" s="2"/>
    </row>
    <row r="51" spans="1:13" ht="45" customHeight="1" x14ac:dyDescent="0.25">
      <c r="A51" t="str">
        <f>'Hybrid - Mag - True - Straight'!C51</f>
        <v>PT_b_beta_X2M_P2E_LV_SRC/RET</v>
      </c>
      <c r="B51" s="14" t="str">
        <f t="shared" si="0"/>
        <v>PT_b_beta_X2M_P2E</v>
      </c>
      <c r="C51" s="14" t="str">
        <f>'Hybrid - Mag - True - Straight'!E51</f>
        <v>P10 - 2/10</v>
      </c>
      <c r="D51" t="str">
        <f>'Hybrid - Mag - True - Straight'!F51</f>
        <v>7 - J12 - 6/5</v>
      </c>
      <c r="E51" t="str">
        <f>'Hybrid - Mag - True - Straight'!L51</f>
        <v>2a</v>
      </c>
      <c r="F51" s="163" t="str">
        <f t="shared" si="1"/>
        <v>7 - J12 - 6/5   2a</v>
      </c>
      <c r="H51" s="14">
        <f>'Hybrid - Mag - True - Straight'!N51</f>
        <v>7.6000000000000005</v>
      </c>
      <c r="I51" s="14" t="str">
        <f>'Hybrid - Mag - True - Straight'!O51</f>
        <v>|6.8|</v>
      </c>
      <c r="K51" s="98"/>
      <c r="L51" s="2"/>
      <c r="M51" s="2"/>
    </row>
    <row r="52" spans="1:13" ht="45" customHeight="1" x14ac:dyDescent="0.25">
      <c r="A52" t="str">
        <f>'Hybrid - Mag - True - Straight'!C52</f>
        <v>PT_b_beta_X2M_P3_LV_SRC/RET</v>
      </c>
      <c r="B52" s="14" t="str">
        <f t="shared" si="0"/>
        <v>PT_b_beta_X2M_P3</v>
      </c>
      <c r="C52" s="14" t="str">
        <f>'Hybrid - Mag - True - Straight'!E52</f>
        <v>P10 - 3/11</v>
      </c>
      <c r="D52" t="str">
        <f>'Hybrid - Mag - True - Straight'!F52</f>
        <v>4 - J13 - 8/7</v>
      </c>
      <c r="E52" t="str">
        <f>'Hybrid - Mag - True - Straight'!L52</f>
        <v>2a</v>
      </c>
      <c r="F52" s="163" t="str">
        <f t="shared" si="1"/>
        <v>4 - J13 - 8/7   2a</v>
      </c>
      <c r="H52" s="14">
        <f>'Hybrid - Mag - True - Straight'!N52</f>
        <v>7.6000000000000005</v>
      </c>
      <c r="I52" s="14" t="str">
        <f>'Hybrid - Mag - True - Straight'!O52</f>
        <v>|6.8|</v>
      </c>
      <c r="K52" s="98"/>
      <c r="L52" s="2"/>
      <c r="M52" s="2"/>
    </row>
    <row r="53" spans="1:13" ht="45" customHeight="1" x14ac:dyDescent="0.25">
      <c r="A53" t="str">
        <f>'Hybrid - Mag - True - Straight'!C53</f>
        <v>PT_b_beta_X2S_P1W_LV_SRC/RET</v>
      </c>
      <c r="B53" s="14" t="str">
        <f t="shared" si="0"/>
        <v>PT_b_beta_X2S_P1W</v>
      </c>
      <c r="C53" s="14" t="str">
        <f>'Hybrid - Mag - True - Straight'!E53</f>
        <v>P10 - 4/12</v>
      </c>
      <c r="D53" t="str">
        <f>'Hybrid - Mag - True - Straight'!F53</f>
        <v>7 - J12 - 8/7</v>
      </c>
      <c r="E53" t="str">
        <f>'Hybrid - Mag - True - Straight'!L53</f>
        <v>2a</v>
      </c>
      <c r="F53" s="163" t="str">
        <f t="shared" si="1"/>
        <v>7 - J12 - 8/7   2a</v>
      </c>
      <c r="H53" s="14">
        <f>'Hybrid - Mag - True - Straight'!N53</f>
        <v>7.6000000000000005</v>
      </c>
      <c r="I53" s="14" t="str">
        <f>'Hybrid - Mag - True - Straight'!O53</f>
        <v>|6.8|</v>
      </c>
      <c r="K53" s="98"/>
      <c r="L53" s="2"/>
      <c r="M53" s="2"/>
    </row>
    <row r="54" spans="1:13" ht="45" customHeight="1" x14ac:dyDescent="0.25">
      <c r="A54" t="str">
        <f>'Hybrid - Mag - True - Straight'!C54</f>
        <v>PT_b_beta_X2S_P2E_LV_SRC/RET</v>
      </c>
      <c r="B54" s="14" t="str">
        <f t="shared" si="0"/>
        <v>PT_b_beta_X2S_P2E</v>
      </c>
      <c r="C54" s="14" t="str">
        <f>'Hybrid - Mag - True - Straight'!E54</f>
        <v>P10 - 5/13</v>
      </c>
      <c r="D54" t="str">
        <f>'Hybrid - Mag - True - Straight'!F54</f>
        <v>4 - J13 - 4/3</v>
      </c>
      <c r="E54" t="str">
        <f>'Hybrid - Mag - True - Straight'!L54</f>
        <v>2a</v>
      </c>
      <c r="F54" s="163" t="str">
        <f t="shared" si="1"/>
        <v>4 - J13 - 4/3   2a</v>
      </c>
      <c r="H54" s="14">
        <f>'Hybrid - Mag - True - Straight'!N54</f>
        <v>7.6000000000000005</v>
      </c>
      <c r="I54" s="14" t="str">
        <f>'Hybrid - Mag - True - Straight'!O54</f>
        <v>|6.8|</v>
      </c>
      <c r="K54" s="101"/>
      <c r="L54" s="2"/>
      <c r="M54" s="2"/>
    </row>
    <row r="55" spans="1:13" ht="45" customHeight="1" x14ac:dyDescent="0.25">
      <c r="A55" t="str">
        <f>'Hybrid - Mag - True - Straight'!C55</f>
        <v>PT_b_beta_X2S_P3_LV_SRC/RET</v>
      </c>
      <c r="B55" s="14" t="str">
        <f t="shared" si="0"/>
        <v>PT_b_beta_X2S_P3</v>
      </c>
      <c r="C55" s="14" t="str">
        <f>'Hybrid - Mag - True - Straight'!E55</f>
        <v>P10 - 6/14</v>
      </c>
      <c r="D55" t="str">
        <f>'Hybrid - Mag - True - Straight'!F55</f>
        <v>2 - J12 - 2/1</v>
      </c>
      <c r="E55" t="str">
        <f>'Hybrid - Mag - True - Straight'!L55</f>
        <v>2b</v>
      </c>
      <c r="F55" s="163" t="str">
        <f t="shared" si="1"/>
        <v>2 - J12 - 2/1   2b</v>
      </c>
      <c r="H55" s="14">
        <f>'Hybrid - Mag - True - Straight'!N55</f>
        <v>7.2</v>
      </c>
      <c r="I55" s="14" t="str">
        <f>'Hybrid - Mag - True - Straight'!O55</f>
        <v>|6.4|</v>
      </c>
      <c r="K55" s="98"/>
      <c r="L55" s="2"/>
      <c r="M55" s="69"/>
    </row>
    <row r="56" spans="1:13" ht="18" customHeight="1" x14ac:dyDescent="0.25">
      <c r="F56" s="163"/>
      <c r="K56" s="2"/>
      <c r="L56" s="2"/>
      <c r="M56" s="2"/>
    </row>
    <row r="57" spans="1:13" ht="12.75" customHeight="1" x14ac:dyDescent="0.25">
      <c r="F57" s="163"/>
      <c r="K57" s="2"/>
      <c r="L57" s="2"/>
      <c r="M57" s="2"/>
    </row>
    <row r="58" spans="1:13" ht="13.5" customHeight="1" x14ac:dyDescent="0.25">
      <c r="F58" s="163"/>
      <c r="K58" s="2"/>
      <c r="L58" s="2"/>
      <c r="M58" s="2"/>
    </row>
    <row r="59" spans="1:13" ht="45" customHeight="1" x14ac:dyDescent="0.25">
      <c r="A59" t="str">
        <f>'Hybrid - Mag - True - Straight'!C59</f>
        <v>PT_b_beta_X1M_P1W_LV_SRC/RET</v>
      </c>
      <c r="B59" s="14" t="str">
        <f t="shared" si="0"/>
        <v>PT_b_beta_X1M_P1W</v>
      </c>
      <c r="C59" s="14" t="str">
        <f>'Hybrid - Mag - True - Straight'!E59</f>
        <v>P11 - 1/9</v>
      </c>
      <c r="D59" t="str">
        <f>'Hybrid - Mag - True - Straight'!F59</f>
        <v>12 - J12 - 8/7</v>
      </c>
      <c r="E59" t="str">
        <f>'Hybrid - Mag - True - Straight'!L59</f>
        <v>2a</v>
      </c>
      <c r="F59" s="163" t="str">
        <f t="shared" si="1"/>
        <v>12 - J12 - 8/7   2a</v>
      </c>
      <c r="H59" s="14">
        <f>'Hybrid - Mag - True - Straight'!N59</f>
        <v>7.6000000000000005</v>
      </c>
      <c r="I59" s="14" t="str">
        <f>'Hybrid - Mag - True - Straight'!O59</f>
        <v>|6.8|</v>
      </c>
      <c r="K59" s="98"/>
      <c r="L59" s="2"/>
      <c r="M59" s="2"/>
    </row>
    <row r="60" spans="1:13" ht="45" customHeight="1" x14ac:dyDescent="0.25">
      <c r="A60" t="str">
        <f>'Hybrid - Mag - True - Straight'!C60</f>
        <v>PT_b_beta_X1M_P2E_LV_SRC/RET</v>
      </c>
      <c r="B60" s="14" t="str">
        <f t="shared" si="0"/>
        <v>PT_b_beta_X1M_P2E</v>
      </c>
      <c r="C60" s="14" t="str">
        <f>'Hybrid - Mag - True - Straight'!E60</f>
        <v>P11 - 2/10</v>
      </c>
      <c r="D60" t="str">
        <f>'Hybrid - Mag - True - Straight'!F60</f>
        <v>7 - J12 - 4/3</v>
      </c>
      <c r="E60" t="str">
        <f>'Hybrid - Mag - True - Straight'!L60</f>
        <v>2a</v>
      </c>
      <c r="F60" s="163" t="str">
        <f t="shared" si="1"/>
        <v>7 - J12 - 4/3   2a</v>
      </c>
      <c r="H60" s="14">
        <f>'Hybrid - Mag - True - Straight'!N60</f>
        <v>7.6000000000000005</v>
      </c>
      <c r="I60" s="14" t="str">
        <f>'Hybrid - Mag - True - Straight'!O60</f>
        <v>|6.8|</v>
      </c>
      <c r="K60" s="98"/>
      <c r="L60" s="2"/>
      <c r="M60" s="2"/>
    </row>
    <row r="61" spans="1:13" ht="45" customHeight="1" x14ac:dyDescent="0.25">
      <c r="A61" t="str">
        <f>'Hybrid - Mag - True - Straight'!C61</f>
        <v>PT_b_beta_X1M_P3_LV_SRC/RET</v>
      </c>
      <c r="B61" s="14" t="str">
        <f t="shared" si="0"/>
        <v>PT_b_beta_X1M_P3</v>
      </c>
      <c r="C61" s="14" t="str">
        <f>'Hybrid - Mag - True - Straight'!E61</f>
        <v>P11 - 3/11</v>
      </c>
      <c r="D61" t="str">
        <f>'Hybrid - Mag - True - Straight'!F61</f>
        <v>4 - J12 - 6/5</v>
      </c>
      <c r="E61" t="str">
        <f>'Hybrid - Mag - True - Straight'!L61</f>
        <v>2a</v>
      </c>
      <c r="F61" s="163" t="str">
        <f t="shared" si="1"/>
        <v>4 - J12 - 6/5   2a</v>
      </c>
      <c r="H61" s="14">
        <f>'Hybrid - Mag - True - Straight'!N61</f>
        <v>7.6000000000000005</v>
      </c>
      <c r="I61" s="14" t="str">
        <f>'Hybrid - Mag - True - Straight'!O61</f>
        <v>|6.8|</v>
      </c>
      <c r="K61" s="98"/>
      <c r="L61" s="2"/>
      <c r="M61" s="2"/>
    </row>
    <row r="62" spans="1:13" ht="45" customHeight="1" x14ac:dyDescent="0.25">
      <c r="A62" t="str">
        <f>'Hybrid - Mag - True - Straight'!C62</f>
        <v>PT_b_beta_X1S_P1W_LV_SRC/RET</v>
      </c>
      <c r="B62" s="14" t="str">
        <f t="shared" si="0"/>
        <v>PT_b_beta_X1S_P1W</v>
      </c>
      <c r="C62" s="14" t="str">
        <f>'Hybrid - Mag - True - Straight'!E62</f>
        <v>P11 - 4/12</v>
      </c>
      <c r="D62" t="str">
        <f>'Hybrid - Mag - True - Straight'!F62</f>
        <v>7 - J13 - 6/5</v>
      </c>
      <c r="E62" t="str">
        <f>'Hybrid - Mag - True - Straight'!L62</f>
        <v>2a</v>
      </c>
      <c r="F62" s="163" t="str">
        <f t="shared" si="1"/>
        <v>7 - J13 - 6/5   2a</v>
      </c>
      <c r="H62" s="14">
        <f>'Hybrid - Mag - True - Straight'!N62</f>
        <v>7.6000000000000005</v>
      </c>
      <c r="I62" s="14" t="str">
        <f>'Hybrid - Mag - True - Straight'!O62</f>
        <v>|6.8|</v>
      </c>
      <c r="K62" s="98"/>
      <c r="L62" s="2"/>
      <c r="M62" s="2"/>
    </row>
    <row r="63" spans="1:13" ht="45" customHeight="1" x14ac:dyDescent="0.25">
      <c r="A63" t="str">
        <f>'Hybrid - Mag - True - Straight'!C63</f>
        <v>PT_b_beta_X1S_P2E_LV_SRC/RET</v>
      </c>
      <c r="B63" s="14" t="str">
        <f t="shared" si="0"/>
        <v>PT_b_beta_X1S_P2E</v>
      </c>
      <c r="C63" s="14" t="str">
        <f>'Hybrid - Mag - True - Straight'!E63</f>
        <v>P11 - 5/13</v>
      </c>
      <c r="D63" t="str">
        <f>'Hybrid - Mag - True - Straight'!F63</f>
        <v>4 - J12 - 2/1</v>
      </c>
      <c r="E63" t="str">
        <f>'Hybrid - Mag - True - Straight'!L63</f>
        <v>2a</v>
      </c>
      <c r="F63" s="163" t="str">
        <f t="shared" si="1"/>
        <v>4 - J12 - 2/1   2a</v>
      </c>
      <c r="H63" s="14">
        <f>'Hybrid - Mag - True - Straight'!N63</f>
        <v>7.6000000000000005</v>
      </c>
      <c r="I63" s="14" t="str">
        <f>'Hybrid - Mag - True - Straight'!O63</f>
        <v>|6.8|</v>
      </c>
      <c r="K63" s="101"/>
      <c r="L63" s="2"/>
      <c r="M63" s="2"/>
    </row>
    <row r="64" spans="1:13" ht="45" customHeight="1" x14ac:dyDescent="0.25">
      <c r="A64" t="str">
        <f>'Hybrid - Mag - True - Straight'!C64</f>
        <v>PT_b_beta_X1S_P3_LV_SRC/RET</v>
      </c>
      <c r="B64" s="14" t="str">
        <f t="shared" si="0"/>
        <v>PT_b_beta_X1S_P3</v>
      </c>
      <c r="C64" s="14" t="str">
        <f>'Hybrid - Mag - True - Straight'!E64</f>
        <v>P11 - 6/14</v>
      </c>
      <c r="D64" t="str">
        <f>'Hybrid - Mag - True - Straight'!F64</f>
        <v>2 - J12 - 4/3</v>
      </c>
      <c r="E64" t="str">
        <f>'Hybrid - Mag - True - Straight'!L64</f>
        <v>2b</v>
      </c>
      <c r="F64" s="163" t="str">
        <f t="shared" si="1"/>
        <v>2 - J12 - 4/3   2b</v>
      </c>
      <c r="H64" s="14">
        <f>'Hybrid - Mag - True - Straight'!N64</f>
        <v>7.2</v>
      </c>
      <c r="I64" s="14" t="str">
        <f>'Hybrid - Mag - True - Straight'!O64</f>
        <v>|6.4|</v>
      </c>
      <c r="K64" s="98"/>
      <c r="L64" s="2"/>
      <c r="M64" s="69"/>
    </row>
    <row r="65" spans="1:13" ht="18" customHeight="1" x14ac:dyDescent="0.25">
      <c r="F65" s="163"/>
      <c r="K65" s="2"/>
      <c r="L65" s="2"/>
      <c r="M65" s="2"/>
    </row>
    <row r="66" spans="1:13" ht="16.5" customHeight="1" x14ac:dyDescent="0.25">
      <c r="F66" s="163"/>
      <c r="K66" s="2"/>
      <c r="L66" s="2"/>
      <c r="M66" s="2"/>
    </row>
    <row r="67" spans="1:13" ht="16.5" customHeight="1" x14ac:dyDescent="0.25">
      <c r="F67" s="163"/>
      <c r="K67" s="2"/>
      <c r="L67" s="2"/>
      <c r="M67" s="2"/>
    </row>
    <row r="68" spans="1:13" ht="45" customHeight="1" x14ac:dyDescent="0.25">
      <c r="A68" t="str">
        <f>'Hybrid - Mag - True - Straight'!C68</f>
        <v>PT_b_beta_X0M_P1W_LV_SRC/RET</v>
      </c>
      <c r="B68" s="14" t="str">
        <f t="shared" ref="B68:B116" si="2">IF(ISNUMBER(SEARCH("_LV",A68)),LEFT(A68,FIND("_LV",A68)-1),"")</f>
        <v>PT_b_beta_X0M_P1W</v>
      </c>
      <c r="C68" s="14" t="str">
        <f>'Hybrid - Mag - True - Straight'!E68</f>
        <v>P12 - 1/9</v>
      </c>
      <c r="D68" t="str">
        <f>'Hybrid - Mag - True - Straight'!F68</f>
        <v>12 - J12 - 2/1</v>
      </c>
      <c r="E68" t="str">
        <f>'Hybrid - Mag - True - Straight'!L68</f>
        <v>2a</v>
      </c>
      <c r="F68" s="163" t="str">
        <f t="shared" si="1"/>
        <v>12 - J12 - 2/1   2a</v>
      </c>
      <c r="H68" s="14">
        <f>'Hybrid - Mag - True - Straight'!N68</f>
        <v>7.6000000000000005</v>
      </c>
      <c r="I68" s="14" t="str">
        <f>'Hybrid - Mag - True - Straight'!O68</f>
        <v>|6.8|</v>
      </c>
      <c r="K68" s="98"/>
      <c r="L68" s="2"/>
      <c r="M68" s="2"/>
    </row>
    <row r="69" spans="1:13" ht="45" customHeight="1" x14ac:dyDescent="0.25">
      <c r="A69" t="str">
        <f>'Hybrid - Mag - True - Straight'!C69</f>
        <v>PT_b_beta_X0M_P2E_LV_SRC/RET</v>
      </c>
      <c r="B69" s="14" t="str">
        <f t="shared" si="2"/>
        <v>PT_b_beta_X0M_P2E</v>
      </c>
      <c r="C69" s="14" t="str">
        <f>'Hybrid - Mag - True - Straight'!E69</f>
        <v>P12 - 2/10</v>
      </c>
      <c r="D69" t="str">
        <f>'Hybrid - Mag - True - Straight'!F69</f>
        <v>7 - J12 - 2/1</v>
      </c>
      <c r="E69" t="str">
        <f>'Hybrid - Mag - True - Straight'!L69</f>
        <v>2a</v>
      </c>
      <c r="F69" s="163" t="str">
        <f t="shared" ref="F69:F116" si="3">CONCATENATE(D69,"   ",E69)</f>
        <v>7 - J12 - 2/1   2a</v>
      </c>
      <c r="H69" s="14">
        <f>'Hybrid - Mag - True - Straight'!N69</f>
        <v>7.6000000000000005</v>
      </c>
      <c r="I69" s="14" t="str">
        <f>'Hybrid - Mag - True - Straight'!O69</f>
        <v>|6.8|</v>
      </c>
      <c r="K69" s="98"/>
      <c r="L69" s="2"/>
      <c r="M69" s="2"/>
    </row>
    <row r="70" spans="1:13" ht="45" customHeight="1" x14ac:dyDescent="0.25">
      <c r="A70" t="str">
        <f>'Hybrid - Mag - True - Straight'!C70</f>
        <v>PT_b_beta_X0M_P3_LV_SRC/RET</v>
      </c>
      <c r="B70" s="14" t="str">
        <f t="shared" si="2"/>
        <v>PT_b_beta_X0M_P3</v>
      </c>
      <c r="C70" s="14" t="str">
        <f>'Hybrid - Mag - True - Straight'!E70</f>
        <v>P12 - 3/11</v>
      </c>
      <c r="D70" t="str">
        <f>'Hybrid - Mag - True - Straight'!F70</f>
        <v>4 - J12 - 8/7</v>
      </c>
      <c r="E70" t="str">
        <f>'Hybrid - Mag - True - Straight'!L70</f>
        <v>2a</v>
      </c>
      <c r="F70" s="163" t="str">
        <f t="shared" si="3"/>
        <v>4 - J12 - 8/7   2a</v>
      </c>
      <c r="H70" s="14">
        <f>'Hybrid - Mag - True - Straight'!N70</f>
        <v>7.6000000000000005</v>
      </c>
      <c r="I70" s="14" t="str">
        <f>'Hybrid - Mag - True - Straight'!O70</f>
        <v>|6.8|</v>
      </c>
      <c r="K70" s="98"/>
      <c r="L70" s="2"/>
      <c r="M70" s="2"/>
    </row>
    <row r="71" spans="1:13" ht="45" customHeight="1" x14ac:dyDescent="0.25">
      <c r="A71" t="str">
        <f>'Hybrid - Mag - True - Straight'!C71</f>
        <v>PT_b_beta_X0S_P1W_LV_SRC/RET</v>
      </c>
      <c r="B71" s="14" t="str">
        <f t="shared" si="2"/>
        <v>PT_b_beta_X0S_P1W</v>
      </c>
      <c r="C71" s="14" t="str">
        <f>'Hybrid - Mag - True - Straight'!E71</f>
        <v>P12 - 4/12</v>
      </c>
      <c r="D71" t="str">
        <f>'Hybrid - Mag - True - Straight'!F71</f>
        <v>7 - J13 - 2/1</v>
      </c>
      <c r="E71" t="str">
        <f>'Hybrid - Mag - True - Straight'!L71</f>
        <v>2a</v>
      </c>
      <c r="F71" s="163" t="str">
        <f t="shared" si="3"/>
        <v>7 - J13 - 2/1   2a</v>
      </c>
      <c r="H71" s="14">
        <f>'Hybrid - Mag - True - Straight'!N71</f>
        <v>7.6000000000000005</v>
      </c>
      <c r="I71" s="14" t="str">
        <f>'Hybrid - Mag - True - Straight'!O71</f>
        <v>|6.8|</v>
      </c>
      <c r="K71" s="98"/>
      <c r="L71" s="2"/>
      <c r="M71" s="2"/>
    </row>
    <row r="72" spans="1:13" ht="45" customHeight="1" x14ac:dyDescent="0.25">
      <c r="A72" t="str">
        <f>'Hybrid - Mag - True - Straight'!C72</f>
        <v>PT_b_beta_X0S_P2E_LV_SRC/RET</v>
      </c>
      <c r="B72" s="14" t="str">
        <f t="shared" si="2"/>
        <v>PT_b_beta_X0S_P2E</v>
      </c>
      <c r="C72" s="14" t="str">
        <f>'Hybrid - Mag - True - Straight'!E72</f>
        <v>P12 - 5/13</v>
      </c>
      <c r="D72" t="str">
        <f>'Hybrid - Mag - True - Straight'!F72</f>
        <v>7 - J13 - 8/7</v>
      </c>
      <c r="E72" t="str">
        <f>'Hybrid - Mag - True - Straight'!L72</f>
        <v>2a</v>
      </c>
      <c r="F72" s="163" t="str">
        <f t="shared" si="3"/>
        <v>7 - J13 - 8/7   2a</v>
      </c>
      <c r="H72" s="14">
        <f>'Hybrid - Mag - True - Straight'!N72</f>
        <v>7.6000000000000005</v>
      </c>
      <c r="I72" s="14" t="str">
        <f>'Hybrid - Mag - True - Straight'!O72</f>
        <v>|6.8|</v>
      </c>
      <c r="K72" s="101"/>
      <c r="L72" s="2"/>
      <c r="M72" s="2"/>
    </row>
    <row r="73" spans="1:13" ht="45" customHeight="1" x14ac:dyDescent="0.25">
      <c r="A73" t="str">
        <f>'Hybrid - Mag - True - Straight'!C73</f>
        <v>PT_b_beta_X0S_P3_LV_SRC/RET</v>
      </c>
      <c r="B73" s="14" t="str">
        <f t="shared" si="2"/>
        <v>PT_b_beta_X0S_P3</v>
      </c>
      <c r="C73" s="14" t="str">
        <f>'Hybrid - Mag - True - Straight'!E73</f>
        <v>P12 - 6/14</v>
      </c>
      <c r="D73" t="str">
        <f>'Hybrid - Mag - True - Straight'!F73</f>
        <v>4 - J12 - 4/3</v>
      </c>
      <c r="E73" t="str">
        <f>'Hybrid - Mag - True - Straight'!L73</f>
        <v>2a</v>
      </c>
      <c r="F73" s="163" t="str">
        <f t="shared" si="3"/>
        <v>4 - J12 - 4/3   2a</v>
      </c>
      <c r="H73" s="14">
        <f>'Hybrid - Mag - True - Straight'!N73</f>
        <v>7.6000000000000005</v>
      </c>
      <c r="I73" s="14" t="str">
        <f>'Hybrid - Mag - True - Straight'!O73</f>
        <v>|6.8|</v>
      </c>
      <c r="K73" s="98"/>
      <c r="L73" s="2"/>
      <c r="M73" s="2"/>
    </row>
    <row r="74" spans="1:13" ht="9.75" customHeight="1" x14ac:dyDescent="0.25">
      <c r="F74" s="163"/>
      <c r="K74" s="2"/>
      <c r="L74" s="2"/>
      <c r="M74" s="2"/>
    </row>
    <row r="75" spans="1:13" ht="12.75" customHeight="1" x14ac:dyDescent="0.25">
      <c r="F75" s="163"/>
      <c r="K75" s="2"/>
      <c r="L75" s="2"/>
      <c r="M75" s="2"/>
    </row>
    <row r="76" spans="1:13" ht="14.25" customHeight="1" x14ac:dyDescent="0.25">
      <c r="F76" s="163"/>
      <c r="K76" s="2"/>
      <c r="L76" s="2"/>
      <c r="M76" s="2"/>
    </row>
    <row r="77" spans="1:13" ht="45" customHeight="1" x14ac:dyDescent="0.25">
      <c r="A77" t="str">
        <f>'Hybrid - Mag - True - Straight'!C77</f>
        <v>PT_b_beta_X0M_P4_LV_SRC/RET</v>
      </c>
      <c r="B77" s="14" t="str">
        <f t="shared" si="2"/>
        <v>PT_b_beta_X0M_P4</v>
      </c>
      <c r="C77" s="14" t="str">
        <f>'Hybrid - Mag - True - Straight'!E77</f>
        <v>P25 - 1/9</v>
      </c>
      <c r="D77" t="str">
        <f>'Hybrid - Mag - True - Straight'!F77</f>
        <v>2 - J12 - 8/7</v>
      </c>
      <c r="E77" t="str">
        <f>'Hybrid - Mag - True - Straight'!L77</f>
        <v>2c</v>
      </c>
      <c r="F77" s="163" t="str">
        <f t="shared" si="3"/>
        <v>2 - J12 - 8/7   2c</v>
      </c>
      <c r="H77" s="14">
        <f>'Hybrid - Mag - True - Straight'!N77</f>
        <v>8</v>
      </c>
      <c r="I77" s="14" t="str">
        <f>'Hybrid - Mag - True - Straight'!O77</f>
        <v>|6.8|</v>
      </c>
      <c r="K77" s="69"/>
      <c r="L77" s="2"/>
      <c r="M77" s="98"/>
    </row>
    <row r="78" spans="1:13" ht="45" customHeight="1" x14ac:dyDescent="0.25">
      <c r="A78" t="str">
        <f>'Hybrid - Mag - True - Straight'!C78</f>
        <v>PT_b_beta_X1M_P4_LV_SRC/RET</v>
      </c>
      <c r="B78" s="14" t="str">
        <f t="shared" si="2"/>
        <v>PT_b_beta_X1M_P4</v>
      </c>
      <c r="C78" s="14" t="str">
        <f>'Hybrid - Mag - True - Straight'!E78</f>
        <v>P25 - 2/10</v>
      </c>
      <c r="D78" t="str">
        <f>'Hybrid - Mag - True - Straight'!F78</f>
        <v>2 - J12 - 6/5</v>
      </c>
      <c r="E78" t="str">
        <f>'Hybrid - Mag - True - Straight'!L78</f>
        <v>2c</v>
      </c>
      <c r="F78" s="163" t="str">
        <f t="shared" si="3"/>
        <v>2 - J12 - 6/5   2c</v>
      </c>
      <c r="H78" s="14">
        <f>'Hybrid - Mag - True - Straight'!N78</f>
        <v>8</v>
      </c>
      <c r="I78" s="14" t="str">
        <f>'Hybrid - Mag - True - Straight'!O78</f>
        <v>|6.8|</v>
      </c>
      <c r="K78" s="69"/>
      <c r="L78" s="2"/>
      <c r="M78" s="98"/>
    </row>
    <row r="79" spans="1:13" ht="45" customHeight="1" x14ac:dyDescent="0.25">
      <c r="A79" t="str">
        <f>'Hybrid - Mag - True - Straight'!C79</f>
        <v>PT_b_beta_X2M_P4_LV_SRC/RET</v>
      </c>
      <c r="B79" s="14" t="str">
        <f t="shared" si="2"/>
        <v>PT_b_beta_X2M_P4</v>
      </c>
      <c r="C79" s="14" t="str">
        <f>'Hybrid - Mag - True - Straight'!E79</f>
        <v>P25 - 3/11</v>
      </c>
      <c r="D79" t="str">
        <f>'Hybrid - Mag - True - Straight'!F79</f>
        <v>1 - J13 - 6/5</v>
      </c>
      <c r="E79" t="str">
        <f>'Hybrid - Mag - True - Straight'!L79</f>
        <v>2c</v>
      </c>
      <c r="F79" s="163" t="str">
        <f t="shared" si="3"/>
        <v>1 - J13 - 6/5   2c</v>
      </c>
      <c r="H79" s="14">
        <f>'Hybrid - Mag - True - Straight'!N79</f>
        <v>8</v>
      </c>
      <c r="I79" s="14" t="str">
        <f>'Hybrid - Mag - True - Straight'!O79</f>
        <v>|6.8|</v>
      </c>
      <c r="K79" s="69"/>
      <c r="L79" s="2"/>
      <c r="M79" s="98"/>
    </row>
    <row r="80" spans="1:13" ht="13.5" customHeight="1" x14ac:dyDescent="0.25">
      <c r="F80" s="163"/>
      <c r="K80" s="2"/>
      <c r="L80" s="2"/>
      <c r="M80" s="2"/>
    </row>
    <row r="81" spans="1:13" ht="13.5" customHeight="1" x14ac:dyDescent="0.25">
      <c r="F81" s="163"/>
      <c r="K81" s="2"/>
      <c r="L81" s="2"/>
      <c r="M81" s="2"/>
    </row>
    <row r="82" spans="1:13" ht="13.5" customHeight="1" x14ac:dyDescent="0.25">
      <c r="F82" s="163"/>
      <c r="K82" s="2"/>
      <c r="L82" s="2"/>
      <c r="M82" s="2"/>
    </row>
    <row r="83" spans="1:13" ht="13.5" customHeight="1" x14ac:dyDescent="0.25">
      <c r="F83" s="163"/>
      <c r="K83" s="2"/>
      <c r="L83" s="2"/>
      <c r="M83" s="2"/>
    </row>
    <row r="84" spans="1:13" ht="13.5" customHeight="1" x14ac:dyDescent="0.25">
      <c r="F84" s="163"/>
      <c r="K84" s="2"/>
      <c r="L84" s="2"/>
      <c r="M84" s="2"/>
    </row>
    <row r="85" spans="1:13" ht="13.5" customHeight="1" x14ac:dyDescent="0.25">
      <c r="F85" s="163"/>
      <c r="K85" s="2"/>
      <c r="L85" s="2"/>
      <c r="M85" s="2"/>
    </row>
    <row r="86" spans="1:13" ht="45" customHeight="1" x14ac:dyDescent="0.25">
      <c r="A86" t="str">
        <f>'Hybrid - Mag - True - Straight'!C86</f>
        <v>PT_b_gamma_X2M_P1W_LV_SRC/RET</v>
      </c>
      <c r="B86" s="14" t="str">
        <f t="shared" si="2"/>
        <v>PT_b_gamma_X2M_P1W</v>
      </c>
      <c r="C86" s="14" t="str">
        <f>'Hybrid - Mag - True - Straight'!E86</f>
        <v>P16 - 1/9</v>
      </c>
      <c r="D86" t="str">
        <f>'Hybrid - Mag - True - Straight'!F86</f>
        <v>12 - J13 - 6/5</v>
      </c>
      <c r="E86" t="str">
        <f>'Hybrid - Mag - True - Straight'!L86</f>
        <v>2a</v>
      </c>
      <c r="F86" s="163" t="str">
        <f t="shared" si="3"/>
        <v>12 - J13 - 6/5   2a</v>
      </c>
      <c r="H86" s="14">
        <f>'Hybrid - Mag - True - Straight'!N86</f>
        <v>7.6000000000000005</v>
      </c>
      <c r="I86" s="14" t="str">
        <f>'Hybrid - Mag - True - Straight'!O86</f>
        <v>|6.8|</v>
      </c>
      <c r="K86" s="98"/>
      <c r="L86" s="2"/>
      <c r="M86" s="2"/>
    </row>
    <row r="87" spans="1:13" ht="45" customHeight="1" x14ac:dyDescent="0.25">
      <c r="A87" t="str">
        <f>'Hybrid - Mag - True - Straight'!C87</f>
        <v>PT_b_gamma_X2M_P2E_LV_SRC/RET</v>
      </c>
      <c r="B87" s="14" t="str">
        <f t="shared" si="2"/>
        <v>PT_b_gamma_X2M_P2E</v>
      </c>
      <c r="C87" s="14" t="str">
        <f>'Hybrid - Mag - True - Straight'!E87</f>
        <v>P16 - 2/10</v>
      </c>
      <c r="D87" t="str">
        <f>'Hybrid - Mag - True - Straight'!F87</f>
        <v>8 - J12 - 6/5</v>
      </c>
      <c r="E87" t="str">
        <f>'Hybrid - Mag - True - Straight'!L87</f>
        <v>2a</v>
      </c>
      <c r="F87" s="163" t="str">
        <f t="shared" si="3"/>
        <v>8 - J12 - 6/5   2a</v>
      </c>
      <c r="H87" s="14">
        <f>'Hybrid - Mag - True - Straight'!N87</f>
        <v>7.6000000000000005</v>
      </c>
      <c r="I87" s="14" t="str">
        <f>'Hybrid - Mag - True - Straight'!O87</f>
        <v>|6.8|</v>
      </c>
      <c r="K87" s="98"/>
      <c r="L87" s="2"/>
      <c r="M87" s="2"/>
    </row>
    <row r="88" spans="1:13" ht="45" customHeight="1" x14ac:dyDescent="0.25">
      <c r="A88" t="str">
        <f>'Hybrid - Mag - True - Straight'!C88</f>
        <v>PT_b_gamma_X2M_P3_LV_SRC/RET</v>
      </c>
      <c r="B88" s="14" t="str">
        <f t="shared" si="2"/>
        <v>PT_b_gamma_X2M_P3</v>
      </c>
      <c r="C88" s="14" t="str">
        <f>'Hybrid - Mag - True - Straight'!E88</f>
        <v>P16 - 3/11</v>
      </c>
      <c r="D88" t="str">
        <f>'Hybrid - Mag - True - Straight'!F88</f>
        <v>5 - J13 - 8/7</v>
      </c>
      <c r="E88" t="str">
        <f>'Hybrid - Mag - True - Straight'!L88</f>
        <v>2a</v>
      </c>
      <c r="F88" s="163" t="str">
        <f t="shared" si="3"/>
        <v>5 - J13 - 8/7   2a</v>
      </c>
      <c r="H88" s="14">
        <f>'Hybrid - Mag - True - Straight'!N88</f>
        <v>7.6000000000000005</v>
      </c>
      <c r="I88" s="14" t="str">
        <f>'Hybrid - Mag - True - Straight'!O88</f>
        <v>|6.8|</v>
      </c>
      <c r="K88" s="98"/>
      <c r="L88" s="2"/>
      <c r="M88" s="2"/>
    </row>
    <row r="89" spans="1:13" ht="45" customHeight="1" x14ac:dyDescent="0.25">
      <c r="A89" t="str">
        <f>'Hybrid - Mag - True - Straight'!C89</f>
        <v>PT_b_gamma_X2S_P1W_LV_SRC/RET</v>
      </c>
      <c r="B89" s="14" t="str">
        <f t="shared" si="2"/>
        <v>PT_b_gamma_X2S_P1W</v>
      </c>
      <c r="C89" s="14" t="str">
        <f>'Hybrid - Mag - True - Straight'!E89</f>
        <v>P16 - 4/12</v>
      </c>
      <c r="D89" t="str">
        <f>'Hybrid - Mag - True - Straight'!F89</f>
        <v>8 - J12 - 8/7</v>
      </c>
      <c r="E89" t="str">
        <f>'Hybrid - Mag - True - Straight'!L89</f>
        <v>2a</v>
      </c>
      <c r="F89" s="163" t="str">
        <f t="shared" si="3"/>
        <v>8 - J12 - 8/7   2a</v>
      </c>
      <c r="H89" s="14">
        <f>'Hybrid - Mag - True - Straight'!N89</f>
        <v>7.6000000000000005</v>
      </c>
      <c r="I89" s="14" t="str">
        <f>'Hybrid - Mag - True - Straight'!O89</f>
        <v>|6.8|</v>
      </c>
      <c r="K89" s="98"/>
      <c r="L89" s="2"/>
      <c r="M89" s="2"/>
    </row>
    <row r="90" spans="1:13" ht="45" customHeight="1" x14ac:dyDescent="0.25">
      <c r="A90" t="str">
        <f>'Hybrid - Mag - True - Straight'!C90</f>
        <v>PT_b_gamma_X2S_P2E_LV_SRC/RET</v>
      </c>
      <c r="B90" s="14" t="str">
        <f t="shared" si="2"/>
        <v>PT_b_gamma_X2S_P2E</v>
      </c>
      <c r="C90" s="14" t="str">
        <f>'Hybrid - Mag - True - Straight'!E90</f>
        <v>P16 - 5/13</v>
      </c>
      <c r="D90" t="str">
        <f>'Hybrid - Mag - True - Straight'!F90</f>
        <v>5 - J13 - 4/3</v>
      </c>
      <c r="E90" t="str">
        <f>'Hybrid - Mag - True - Straight'!L90</f>
        <v>2a</v>
      </c>
      <c r="F90" s="163" t="str">
        <f t="shared" si="3"/>
        <v>5 - J13 - 4/3   2a</v>
      </c>
      <c r="H90" s="14">
        <f>'Hybrid - Mag - True - Straight'!N90</f>
        <v>7.6000000000000005</v>
      </c>
      <c r="I90" s="14" t="str">
        <f>'Hybrid - Mag - True - Straight'!O90</f>
        <v>|6.8|</v>
      </c>
      <c r="K90" s="101"/>
      <c r="L90" s="2"/>
      <c r="M90" s="2"/>
    </row>
    <row r="91" spans="1:13" ht="45" customHeight="1" x14ac:dyDescent="0.25">
      <c r="A91" t="str">
        <f>'Hybrid - Mag - True - Straight'!C91</f>
        <v>PT_b_gamma_X2S_P3_LV_SRC/RET</v>
      </c>
      <c r="B91" s="14" t="str">
        <f t="shared" si="2"/>
        <v>PT_b_gamma_X2S_P3</v>
      </c>
      <c r="C91" s="14" t="str">
        <f>'Hybrid - Mag - True - Straight'!E91</f>
        <v>P16 - 6/14</v>
      </c>
      <c r="D91" t="str">
        <f>'Hybrid - Mag - True - Straight'!F91</f>
        <v>2 - J13 - 2/1</v>
      </c>
      <c r="E91" t="str">
        <f>'Hybrid - Mag - True - Straight'!L91</f>
        <v>2b</v>
      </c>
      <c r="F91" s="163" t="str">
        <f t="shared" si="3"/>
        <v>2 - J13 - 2/1   2b</v>
      </c>
      <c r="H91" s="14">
        <f>'Hybrid - Mag - True - Straight'!N91</f>
        <v>7.2</v>
      </c>
      <c r="I91" s="14" t="str">
        <f>'Hybrid - Mag - True - Straight'!O91</f>
        <v>|6.4|</v>
      </c>
      <c r="K91" s="98"/>
      <c r="L91" s="2"/>
      <c r="M91" s="69"/>
    </row>
    <row r="92" spans="1:13" ht="18" customHeight="1" x14ac:dyDescent="0.25">
      <c r="F92" s="163"/>
      <c r="K92" s="2"/>
      <c r="L92" s="2"/>
      <c r="M92" s="2"/>
    </row>
    <row r="93" spans="1:13" ht="16.5" customHeight="1" x14ac:dyDescent="0.25">
      <c r="F93" s="163"/>
      <c r="K93" s="2"/>
      <c r="L93" s="2"/>
      <c r="M93" s="2"/>
    </row>
    <row r="94" spans="1:13" ht="13.5" customHeight="1" x14ac:dyDescent="0.25">
      <c r="F94" s="163"/>
      <c r="K94" s="2"/>
      <c r="L94" s="2"/>
      <c r="M94" s="2"/>
    </row>
    <row r="95" spans="1:13" ht="45" customHeight="1" x14ac:dyDescent="0.25">
      <c r="A95" t="str">
        <f>'Hybrid - Mag - True - Straight'!C95</f>
        <v>PT_b_gamma_X1M_P1W_LV_SRC/RET</v>
      </c>
      <c r="B95" s="14" t="str">
        <f t="shared" si="2"/>
        <v>PT_b_gamma_X1M_P1W</v>
      </c>
      <c r="C95" s="14" t="str">
        <f>'Hybrid - Mag - True - Straight'!E95</f>
        <v>P17 - 1/9</v>
      </c>
      <c r="D95" t="str">
        <f>'Hybrid - Mag - True - Straight'!F95</f>
        <v>12 - J13 - 8/7</v>
      </c>
      <c r="E95" t="str">
        <f>'Hybrid - Mag - True - Straight'!L95</f>
        <v>2a</v>
      </c>
      <c r="F95" s="163" t="str">
        <f t="shared" si="3"/>
        <v>12 - J13 - 8/7   2a</v>
      </c>
      <c r="H95" s="14">
        <f>'Hybrid - Mag - True - Straight'!N95</f>
        <v>7.6000000000000005</v>
      </c>
      <c r="I95" s="14" t="str">
        <f>'Hybrid - Mag - True - Straight'!O95</f>
        <v>|6.8|</v>
      </c>
      <c r="K95" s="98"/>
      <c r="L95" s="2"/>
      <c r="M95" s="2"/>
    </row>
    <row r="96" spans="1:13" ht="45" customHeight="1" x14ac:dyDescent="0.25">
      <c r="A96" t="str">
        <f>'Hybrid - Mag - True - Straight'!C96</f>
        <v>PT_b_gamma_X1M_P2E_LV_SRC/RET</v>
      </c>
      <c r="B96" s="14" t="str">
        <f t="shared" si="2"/>
        <v>PT_b_gamma_X1M_P2E</v>
      </c>
      <c r="C96" s="14" t="str">
        <f>'Hybrid - Mag - True - Straight'!E96</f>
        <v>P17 - 2/10</v>
      </c>
      <c r="D96" t="str">
        <f>'Hybrid - Mag - True - Straight'!F96</f>
        <v>8 - J12 - 4/3</v>
      </c>
      <c r="E96" t="str">
        <f>'Hybrid - Mag - True - Straight'!L96</f>
        <v>2a</v>
      </c>
      <c r="F96" s="163" t="str">
        <f t="shared" si="3"/>
        <v>8 - J12 - 4/3   2a</v>
      </c>
      <c r="H96" s="14">
        <f>'Hybrid - Mag - True - Straight'!N96</f>
        <v>7.6000000000000005</v>
      </c>
      <c r="I96" s="14" t="str">
        <f>'Hybrid - Mag - True - Straight'!O96</f>
        <v>|6.8|</v>
      </c>
      <c r="K96" s="98"/>
      <c r="L96" s="2"/>
      <c r="M96" s="2"/>
    </row>
    <row r="97" spans="1:13" ht="45" customHeight="1" x14ac:dyDescent="0.25">
      <c r="A97" t="str">
        <f>'Hybrid - Mag - True - Straight'!C97</f>
        <v>PT_b_gamma_X1M_P3_LV_SRC/RET</v>
      </c>
      <c r="B97" s="14" t="str">
        <f t="shared" si="2"/>
        <v>PT_b_gamma_X1M_P3</v>
      </c>
      <c r="C97" s="14" t="str">
        <f>'Hybrid - Mag - True - Straight'!E97</f>
        <v>P17 - 3/11</v>
      </c>
      <c r="D97" t="str">
        <f>'Hybrid - Mag - True - Straight'!F97</f>
        <v>5 - J12 - 6/5</v>
      </c>
      <c r="E97" t="str">
        <f>'Hybrid - Mag - True - Straight'!L97</f>
        <v>2a</v>
      </c>
      <c r="F97" s="163" t="str">
        <f t="shared" si="3"/>
        <v>5 - J12 - 6/5   2a</v>
      </c>
      <c r="H97" s="14">
        <f>'Hybrid - Mag - True - Straight'!N97</f>
        <v>7.6000000000000005</v>
      </c>
      <c r="I97" s="14" t="str">
        <f>'Hybrid - Mag - True - Straight'!O97</f>
        <v>|6.8|</v>
      </c>
      <c r="K97" s="98"/>
      <c r="L97" s="2"/>
      <c r="M97" s="2"/>
    </row>
    <row r="98" spans="1:13" ht="45" customHeight="1" x14ac:dyDescent="0.25">
      <c r="A98" t="str">
        <f>'Hybrid - Mag - True - Straight'!C98</f>
        <v>PT_b_gamma_X1S_P1W_LV_SRC/RET</v>
      </c>
      <c r="B98" s="14" t="str">
        <f t="shared" si="2"/>
        <v>PT_b_gamma_X1S_P1W</v>
      </c>
      <c r="C98" s="14" t="str">
        <f>'Hybrid - Mag - True - Straight'!E98</f>
        <v>P17 - 4/12</v>
      </c>
      <c r="D98" t="str">
        <f>'Hybrid - Mag - True - Straight'!F98</f>
        <v>8 - J13 - 6/5</v>
      </c>
      <c r="E98" t="str">
        <f>'Hybrid - Mag - True - Straight'!L98</f>
        <v>2a</v>
      </c>
      <c r="F98" s="163" t="str">
        <f t="shared" si="3"/>
        <v>8 - J13 - 6/5   2a</v>
      </c>
      <c r="H98" s="14">
        <f>'Hybrid - Mag - True - Straight'!N98</f>
        <v>7.6000000000000005</v>
      </c>
      <c r="I98" s="14" t="str">
        <f>'Hybrid - Mag - True - Straight'!O98</f>
        <v>|6.8|</v>
      </c>
      <c r="K98" s="98"/>
      <c r="L98" s="2"/>
      <c r="M98" s="2"/>
    </row>
    <row r="99" spans="1:13" ht="45" customHeight="1" x14ac:dyDescent="0.25">
      <c r="A99" t="str">
        <f>'Hybrid - Mag - True - Straight'!C99</f>
        <v>PT_b_gamma_X1S_P2E_LV_SRC/RET</v>
      </c>
      <c r="B99" s="14" t="str">
        <f t="shared" si="2"/>
        <v>PT_b_gamma_X1S_P2E</v>
      </c>
      <c r="C99" s="14" t="str">
        <f>'Hybrid - Mag - True - Straight'!E99</f>
        <v>P17 - 5/13</v>
      </c>
      <c r="D99" t="str">
        <f>'Hybrid - Mag - True - Straight'!F99</f>
        <v>5 - J12 - 2/1</v>
      </c>
      <c r="E99" t="str">
        <f>'Hybrid - Mag - True - Straight'!L99</f>
        <v>2a</v>
      </c>
      <c r="F99" s="163" t="str">
        <f t="shared" si="3"/>
        <v>5 - J12 - 2/1   2a</v>
      </c>
      <c r="H99" s="14">
        <f>'Hybrid - Mag - True - Straight'!N99</f>
        <v>7.6000000000000005</v>
      </c>
      <c r="I99" s="14" t="str">
        <f>'Hybrid - Mag - True - Straight'!O99</f>
        <v>|6.8|</v>
      </c>
      <c r="K99" s="101"/>
      <c r="L99" s="2"/>
      <c r="M99" s="2"/>
    </row>
    <row r="100" spans="1:13" ht="45" customHeight="1" x14ac:dyDescent="0.25">
      <c r="A100" t="str">
        <f>'Hybrid - Mag - True - Straight'!C100</f>
        <v>PT_b_gamma_X1S_P3_LV_SRC/RET</v>
      </c>
      <c r="B100" s="14" t="str">
        <f t="shared" si="2"/>
        <v>PT_b_gamma_X1S_P3</v>
      </c>
      <c r="C100" s="14" t="str">
        <f>'Hybrid - Mag - True - Straight'!E100</f>
        <v>P17 - 6/14</v>
      </c>
      <c r="D100" t="str">
        <f>'Hybrid - Mag - True - Straight'!F100</f>
        <v>2 - J13 - 4/3</v>
      </c>
      <c r="E100" t="str">
        <f>'Hybrid - Mag - True - Straight'!L100</f>
        <v>2b</v>
      </c>
      <c r="F100" s="163" t="str">
        <f t="shared" si="3"/>
        <v>2 - J13 - 4/3   2b</v>
      </c>
      <c r="H100" s="14">
        <f>'Hybrid - Mag - True - Straight'!N100</f>
        <v>7.2</v>
      </c>
      <c r="I100" s="14" t="str">
        <f>'Hybrid - Mag - True - Straight'!O100</f>
        <v>|6.4|</v>
      </c>
      <c r="K100" s="98"/>
      <c r="L100" s="2"/>
      <c r="M100" s="69"/>
    </row>
    <row r="101" spans="1:13" ht="21" customHeight="1" x14ac:dyDescent="0.25">
      <c r="F101" s="163"/>
      <c r="K101" s="2"/>
      <c r="L101" s="2"/>
      <c r="M101" s="2"/>
    </row>
    <row r="102" spans="1:13" ht="13.5" customHeight="1" x14ac:dyDescent="0.25">
      <c r="F102" s="163"/>
      <c r="K102" s="2"/>
      <c r="L102" s="2"/>
      <c r="M102" s="2"/>
    </row>
    <row r="103" spans="1:13" ht="13.5" customHeight="1" x14ac:dyDescent="0.25">
      <c r="F103" s="163"/>
      <c r="K103" s="2"/>
      <c r="L103" s="2"/>
      <c r="M103" s="2"/>
    </row>
    <row r="104" spans="1:13" ht="45" customHeight="1" x14ac:dyDescent="0.25">
      <c r="A104" t="str">
        <f>'Hybrid - Mag - True - Straight'!C104</f>
        <v>PT_b_gamma_X0M_P1W_LV_SRC/RET</v>
      </c>
      <c r="B104" s="14" t="str">
        <f t="shared" si="2"/>
        <v>PT_b_gamma_X0M_P1W</v>
      </c>
      <c r="C104" s="14" t="str">
        <f>'Hybrid - Mag - True - Straight'!E104</f>
        <v>P18 - 1/9</v>
      </c>
      <c r="D104" t="str">
        <f>'Hybrid - Mag - True - Straight'!F104</f>
        <v>12 - J13 - 2/1</v>
      </c>
      <c r="E104" t="str">
        <f>'Hybrid - Mag - True - Straight'!L104</f>
        <v>2a</v>
      </c>
      <c r="F104" s="163" t="str">
        <f t="shared" si="3"/>
        <v>12 - J13 - 2/1   2a</v>
      </c>
      <c r="H104" s="14">
        <f>'Hybrid - Mag - True - Straight'!N104</f>
        <v>7.6000000000000005</v>
      </c>
      <c r="I104" s="14" t="str">
        <f>'Hybrid - Mag - True - Straight'!O104</f>
        <v>|6.8|</v>
      </c>
      <c r="K104" s="98"/>
      <c r="L104" s="2"/>
      <c r="M104" s="2"/>
    </row>
    <row r="105" spans="1:13" ht="45" customHeight="1" x14ac:dyDescent="0.25">
      <c r="A105" t="str">
        <f>'Hybrid - Mag - True - Straight'!C105</f>
        <v>PT_b_gamma_X0M_P2E_LV_SRC/RET</v>
      </c>
      <c r="B105" s="14" t="str">
        <f t="shared" si="2"/>
        <v>PT_b_gamma_X0M_P2E</v>
      </c>
      <c r="C105" s="14" t="str">
        <f>'Hybrid - Mag - True - Straight'!E105</f>
        <v>P18 - 2/10</v>
      </c>
      <c r="D105" t="str">
        <f>'Hybrid - Mag - True - Straight'!F105</f>
        <v>8 - J12 - 2/1</v>
      </c>
      <c r="E105" t="str">
        <f>'Hybrid - Mag - True - Straight'!L105</f>
        <v>2a</v>
      </c>
      <c r="F105" s="163" t="str">
        <f t="shared" si="3"/>
        <v>8 - J12 - 2/1   2a</v>
      </c>
      <c r="H105" s="14">
        <f>'Hybrid - Mag - True - Straight'!N105</f>
        <v>7.6000000000000005</v>
      </c>
      <c r="I105" s="14" t="str">
        <f>'Hybrid - Mag - True - Straight'!O105</f>
        <v>|6.8|</v>
      </c>
      <c r="K105" s="98"/>
      <c r="L105" s="2"/>
      <c r="M105" s="2"/>
    </row>
    <row r="106" spans="1:13" ht="45" customHeight="1" x14ac:dyDescent="0.25">
      <c r="A106" t="str">
        <f>'Hybrid - Mag - True - Straight'!C106</f>
        <v>PT_b_gamma_X0M_P3_LV_SRC/RET</v>
      </c>
      <c r="B106" s="14" t="str">
        <f t="shared" si="2"/>
        <v>PT_b_gamma_X0M_P3</v>
      </c>
      <c r="C106" s="14" t="str">
        <f>'Hybrid - Mag - True - Straight'!E106</f>
        <v>P18 - 3/11</v>
      </c>
      <c r="D106" t="str">
        <f>'Hybrid - Mag - True - Straight'!F106</f>
        <v>5 - J12 - 8/7</v>
      </c>
      <c r="E106" t="str">
        <f>'Hybrid - Mag - True - Straight'!L106</f>
        <v>2a</v>
      </c>
      <c r="F106" s="163" t="str">
        <f t="shared" si="3"/>
        <v>5 - J12 - 8/7   2a</v>
      </c>
      <c r="H106" s="14">
        <f>'Hybrid - Mag - True - Straight'!N106</f>
        <v>7.6000000000000005</v>
      </c>
      <c r="I106" s="14" t="str">
        <f>'Hybrid - Mag - True - Straight'!O106</f>
        <v>|6.8|</v>
      </c>
      <c r="K106" s="98"/>
      <c r="L106" s="2"/>
      <c r="M106" s="2"/>
    </row>
    <row r="107" spans="1:13" ht="45" customHeight="1" x14ac:dyDescent="0.25">
      <c r="A107" t="str">
        <f>'Hybrid - Mag - True - Straight'!C107</f>
        <v>PT_b_gamma_X0S_P1W_LV_SRC/RET</v>
      </c>
      <c r="B107" s="14" t="str">
        <f t="shared" si="2"/>
        <v>PT_b_gamma_X0S_P1W</v>
      </c>
      <c r="C107" s="14" t="str">
        <f>'Hybrid - Mag - True - Straight'!E107</f>
        <v>P18 - 4/12</v>
      </c>
      <c r="D107" t="str">
        <f>'Hybrid - Mag - True - Straight'!F107</f>
        <v>8 - J13 - 2/1</v>
      </c>
      <c r="E107" t="str">
        <f>'Hybrid - Mag - True - Straight'!L107</f>
        <v>2a</v>
      </c>
      <c r="F107" s="163" t="str">
        <f t="shared" si="3"/>
        <v>8 - J13 - 2/1   2a</v>
      </c>
      <c r="H107" s="14">
        <f>'Hybrid - Mag - True - Straight'!N107</f>
        <v>7.6000000000000005</v>
      </c>
      <c r="I107" s="14" t="str">
        <f>'Hybrid - Mag - True - Straight'!O107</f>
        <v>|6.8|</v>
      </c>
      <c r="K107" s="98"/>
      <c r="L107" s="2"/>
      <c r="M107" s="2"/>
    </row>
    <row r="108" spans="1:13" ht="45" customHeight="1" x14ac:dyDescent="0.25">
      <c r="A108" t="str">
        <f>'Hybrid - Mag - True - Straight'!C108</f>
        <v>PT_b_gamma_X0S_P2E_LV_SRC/RET</v>
      </c>
      <c r="B108" s="14" t="str">
        <f t="shared" si="2"/>
        <v>PT_b_gamma_X0S_P2E</v>
      </c>
      <c r="C108" s="14" t="str">
        <f>'Hybrid - Mag - True - Straight'!E108</f>
        <v>P18 - 5/13</v>
      </c>
      <c r="D108" t="str">
        <f>'Hybrid - Mag - True - Straight'!F108</f>
        <v>8 - J13 - 8/7</v>
      </c>
      <c r="E108" t="str">
        <f>'Hybrid - Mag - True - Straight'!L108</f>
        <v>2a</v>
      </c>
      <c r="F108" s="163" t="str">
        <f t="shared" si="3"/>
        <v>8 - J13 - 8/7   2a</v>
      </c>
      <c r="H108" s="14">
        <f>'Hybrid - Mag - True - Straight'!N108</f>
        <v>7.6000000000000005</v>
      </c>
      <c r="I108" s="14" t="str">
        <f>'Hybrid - Mag - True - Straight'!O108</f>
        <v>|6.8|</v>
      </c>
      <c r="K108" s="101"/>
      <c r="L108" s="2"/>
      <c r="M108" s="2"/>
    </row>
    <row r="109" spans="1:13" ht="45" customHeight="1" x14ac:dyDescent="0.25">
      <c r="A109" t="str">
        <f>'Hybrid - Mag - True - Straight'!C109</f>
        <v>PT_b_gamma_X0S_P3_LV_SRC/RET</v>
      </c>
      <c r="B109" s="14" t="str">
        <f t="shared" si="2"/>
        <v>PT_b_gamma_X0S_P3</v>
      </c>
      <c r="C109" s="14" t="str">
        <f>'Hybrid - Mag - True - Straight'!E109</f>
        <v>P18 - 6/14</v>
      </c>
      <c r="D109" t="str">
        <f>'Hybrid - Mag - True - Straight'!F109</f>
        <v>5 - J12 - 4/3</v>
      </c>
      <c r="E109" t="str">
        <f>'Hybrid - Mag - True - Straight'!L109</f>
        <v>2a</v>
      </c>
      <c r="F109" s="163" t="str">
        <f t="shared" si="3"/>
        <v>5 - J12 - 4/3   2a</v>
      </c>
      <c r="H109" s="14">
        <f>'Hybrid - Mag - True - Straight'!N109</f>
        <v>7.6000000000000005</v>
      </c>
      <c r="I109" s="14" t="str">
        <f>'Hybrid - Mag - True - Straight'!O109</f>
        <v>|6.8|</v>
      </c>
      <c r="K109" s="98"/>
      <c r="L109" s="2"/>
      <c r="M109" s="2"/>
    </row>
    <row r="110" spans="1:13" ht="7.5" customHeight="1" x14ac:dyDescent="0.25">
      <c r="F110" s="163"/>
      <c r="K110" s="2"/>
      <c r="M110" s="2"/>
    </row>
    <row r="111" spans="1:13" ht="9" customHeight="1" x14ac:dyDescent="0.25">
      <c r="F111" s="163"/>
      <c r="K111" s="2"/>
      <c r="M111" s="2"/>
    </row>
    <row r="112" spans="1:13" ht="8.25" customHeight="1" x14ac:dyDescent="0.25">
      <c r="F112" s="163"/>
      <c r="K112" s="2"/>
      <c r="M112" s="2"/>
    </row>
    <row r="113" spans="1:13" ht="8.25" customHeight="1" x14ac:dyDescent="0.25">
      <c r="F113" s="163"/>
      <c r="K113" s="2"/>
      <c r="M113" s="2"/>
    </row>
    <row r="114" spans="1:13" ht="45" customHeight="1" x14ac:dyDescent="0.25">
      <c r="A114" t="str">
        <f>'Hybrid - Mag - True - Straight'!C114</f>
        <v>PT_b_gamma_X0M_P4_LV_SRC/RET</v>
      </c>
      <c r="B114" s="14" t="str">
        <f t="shared" si="2"/>
        <v>PT_b_gamma_X0M_P4</v>
      </c>
      <c r="C114" s="14" t="str">
        <f>'Hybrid - Mag - True - Straight'!E114</f>
        <v>P31 - 1/9</v>
      </c>
      <c r="D114" t="str">
        <f>'Hybrid - Mag - True - Straight'!F114</f>
        <v>2 - J13 - 8/7</v>
      </c>
      <c r="E114" t="str">
        <f>'Hybrid - Mag - True - Straight'!L114</f>
        <v>2c</v>
      </c>
      <c r="F114" s="163" t="str">
        <f t="shared" si="3"/>
        <v>2 - J13 - 8/7   2c</v>
      </c>
      <c r="H114" s="14">
        <f>'Hybrid - Mag - True - Straight'!N114</f>
        <v>8</v>
      </c>
      <c r="I114" s="14" t="str">
        <f>'Hybrid - Mag - True - Straight'!O114</f>
        <v>|6.8|</v>
      </c>
      <c r="K114" s="69"/>
      <c r="L114" s="2"/>
      <c r="M114" s="98"/>
    </row>
    <row r="115" spans="1:13" ht="45" customHeight="1" x14ac:dyDescent="0.25">
      <c r="A115" t="str">
        <f>'Hybrid - Mag - True - Straight'!C115</f>
        <v>PT_b_gamma_X1M_P4_LV_SRC/RET</v>
      </c>
      <c r="B115" s="14" t="str">
        <f t="shared" si="2"/>
        <v>PT_b_gamma_X1M_P4</v>
      </c>
      <c r="C115" s="14" t="str">
        <f>'Hybrid - Mag - True - Straight'!E115</f>
        <v>P31 - 2/10</v>
      </c>
      <c r="D115" t="str">
        <f>'Hybrid - Mag - True - Straight'!F115</f>
        <v>2 - J13 - 6/5</v>
      </c>
      <c r="E115" t="str">
        <f>'Hybrid - Mag - True - Straight'!L115</f>
        <v>2c</v>
      </c>
      <c r="F115" s="163" t="str">
        <f t="shared" si="3"/>
        <v>2 - J13 - 6/5   2c</v>
      </c>
      <c r="H115" s="14">
        <f>'Hybrid - Mag - True - Straight'!N115</f>
        <v>8</v>
      </c>
      <c r="I115" s="14" t="str">
        <f>'Hybrid - Mag - True - Straight'!O115</f>
        <v>|6.8|</v>
      </c>
      <c r="K115" s="69"/>
      <c r="L115" s="2"/>
      <c r="M115" s="98"/>
    </row>
    <row r="116" spans="1:13" ht="45" customHeight="1" x14ac:dyDescent="0.25">
      <c r="A116" t="str">
        <f>'Hybrid - Mag - True - Straight'!C116</f>
        <v>PT_b_gamma_X2M_P4_LV_SRC/RET</v>
      </c>
      <c r="B116" s="14" t="str">
        <f t="shared" si="2"/>
        <v>PT_b_gamma_X2M_P4</v>
      </c>
      <c r="C116" s="14" t="str">
        <f>'Hybrid - Mag - True - Straight'!E116</f>
        <v>P31 - 3/11</v>
      </c>
      <c r="D116" t="str">
        <f>'Hybrid - Mag - True - Straight'!F116</f>
        <v>1 - J13 - 2/1</v>
      </c>
      <c r="E116" t="str">
        <f>'Hybrid - Mag - True - Straight'!L116</f>
        <v>2c</v>
      </c>
      <c r="F116" s="163" t="str">
        <f t="shared" si="3"/>
        <v>1 - J13 - 2/1   2c</v>
      </c>
      <c r="H116" s="14">
        <f>'Hybrid - Mag - True - Straight'!N116</f>
        <v>8</v>
      </c>
      <c r="I116" s="14" t="str">
        <f>'Hybrid - Mag - True - Straight'!O116</f>
        <v>|6.8|</v>
      </c>
      <c r="K116" s="69"/>
      <c r="L116" s="2"/>
      <c r="M116" s="98"/>
    </row>
    <row r="117" spans="1:13" ht="45" customHeight="1" x14ac:dyDescent="0.25">
      <c r="K117" s="2"/>
      <c r="L117" s="2"/>
      <c r="M117" s="2"/>
    </row>
    <row r="118" spans="1:13" ht="45" customHeight="1" x14ac:dyDescent="0.25">
      <c r="K118" s="2"/>
      <c r="L118" s="2"/>
      <c r="M118" s="2"/>
    </row>
    <row r="119" spans="1:13" ht="45" customHeight="1" x14ac:dyDescent="0.25">
      <c r="K119" s="2"/>
      <c r="L119" s="2"/>
      <c r="M119" s="2"/>
    </row>
    <row r="120" spans="1:13" ht="45" customHeight="1" x14ac:dyDescent="0.25">
      <c r="K120" s="2"/>
    </row>
  </sheetData>
  <mergeCells count="2">
    <mergeCell ref="B1:C1"/>
    <mergeCell ref="K2:M2"/>
  </mergeCells>
  <pageMargins left="0.25" right="0.25" top="0.75" bottom="0.75" header="0.3" footer="0.3"/>
  <pageSetup paperSize="9" scale="70" fitToHeight="0"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1151-E636-4A30-AAFA-0AB928654F47}">
  <dimension ref="B1:AC151"/>
  <sheetViews>
    <sheetView zoomScale="85" zoomScaleNormal="85" workbookViewId="0">
      <selection activeCell="E67" sqref="E67"/>
    </sheetView>
  </sheetViews>
  <sheetFormatPr defaultColWidth="8.7109375" defaultRowHeight="15" x14ac:dyDescent="0.25"/>
  <cols>
    <col min="1" max="1" width="4" style="35" customWidth="1"/>
    <col min="2" max="2" width="6.7109375" style="35" customWidth="1"/>
    <col min="3" max="3" width="39.5703125" style="35" customWidth="1"/>
    <col min="4" max="4" width="32.5703125" style="35" customWidth="1"/>
    <col min="5" max="5" width="13.85546875" style="35" customWidth="1"/>
    <col min="6" max="6" width="14.140625" style="35"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7.7109375" style="306" customWidth="1"/>
    <col min="17" max="17" width="8.140625" style="306" customWidth="1"/>
    <col min="18" max="18" width="7.42578125" style="56" customWidth="1"/>
    <col min="19" max="19" width="4.42578125" customWidth="1"/>
    <col min="20" max="20" width="7" style="56" customWidth="1"/>
    <col min="21" max="21" width="4.5703125" customWidth="1"/>
    <col min="22" max="22" width="4.85546875" customWidth="1"/>
    <col min="23" max="23" width="5.85546875" customWidth="1"/>
    <col min="24" max="24" width="12.140625" customWidth="1"/>
    <col min="25" max="25" width="10.85546875" customWidth="1"/>
    <col min="26" max="26" width="26.85546875" customWidth="1"/>
    <col min="27" max="27" width="48.85546875" customWidth="1"/>
    <col min="28" max="28" width="36.85546875" customWidth="1"/>
    <col min="30" max="16384" width="8.7109375" style="35"/>
  </cols>
  <sheetData>
    <row r="1" spans="3:29" ht="15" customHeight="1" x14ac:dyDescent="0.25">
      <c r="H1" s="336" t="s">
        <v>1391</v>
      </c>
      <c r="L1" s="189"/>
      <c r="M1" s="337" t="s">
        <v>1390</v>
      </c>
      <c r="R1" s="21"/>
      <c r="S1" s="14"/>
      <c r="T1" s="21"/>
      <c r="U1" s="14"/>
      <c r="V1" s="338" t="s">
        <v>1393</v>
      </c>
      <c r="W1" s="14"/>
      <c r="X1" s="14"/>
      <c r="Y1" s="14"/>
      <c r="Z1" s="35"/>
      <c r="AA1" s="35"/>
      <c r="AB1" s="35"/>
      <c r="AC1" s="35"/>
    </row>
    <row r="2" spans="3:29" ht="45" x14ac:dyDescent="0.35">
      <c r="C2" s="346" t="s">
        <v>814</v>
      </c>
      <c r="D2" s="346"/>
      <c r="E2" s="346"/>
      <c r="F2" s="346"/>
      <c r="G2" s="21" t="s">
        <v>1363</v>
      </c>
      <c r="H2" s="336"/>
      <c r="I2" s="339" t="s">
        <v>1389</v>
      </c>
      <c r="J2" s="339"/>
      <c r="K2" s="339"/>
      <c r="L2" s="189"/>
      <c r="M2" s="338"/>
      <c r="N2" s="14" t="s">
        <v>1367</v>
      </c>
      <c r="O2" s="14" t="s">
        <v>1368</v>
      </c>
      <c r="P2" s="307" t="s">
        <v>1663</v>
      </c>
      <c r="Q2" s="307" t="s">
        <v>1664</v>
      </c>
      <c r="R2" s="97" t="str">
        <f>N2</f>
        <v>A-top</v>
      </c>
      <c r="S2" s="14"/>
      <c r="T2" s="97" t="str">
        <f>O2</f>
        <v>C-bot</v>
      </c>
      <c r="U2" s="14"/>
      <c r="V2" s="338"/>
      <c r="W2" s="14"/>
      <c r="X2" s="1" t="s">
        <v>1282</v>
      </c>
      <c r="Z2" s="35"/>
      <c r="AA2" s="35"/>
      <c r="AB2" s="35"/>
      <c r="AC2" s="35"/>
    </row>
    <row r="3" spans="3:29" ht="84.75" customHeight="1" thickBot="1" x14ac:dyDescent="0.35">
      <c r="C3" s="39" t="s">
        <v>237</v>
      </c>
      <c r="D3" s="39" t="s">
        <v>238</v>
      </c>
      <c r="E3" s="129" t="s">
        <v>239</v>
      </c>
      <c r="F3" s="129" t="s">
        <v>240</v>
      </c>
      <c r="H3" s="336"/>
      <c r="L3" s="189" t="s">
        <v>1434</v>
      </c>
      <c r="M3" s="338"/>
      <c r="N3" s="14" t="s">
        <v>1668</v>
      </c>
      <c r="O3" s="14" t="s">
        <v>1669</v>
      </c>
      <c r="P3" s="306" t="s">
        <v>1386</v>
      </c>
      <c r="Q3" s="306" t="s">
        <v>1386</v>
      </c>
      <c r="R3" s="21" t="s">
        <v>1386</v>
      </c>
      <c r="S3" s="14" t="s">
        <v>1387</v>
      </c>
      <c r="T3" s="21" t="s">
        <v>1388</v>
      </c>
      <c r="U3" s="14" t="s">
        <v>1387</v>
      </c>
      <c r="V3" s="338"/>
      <c r="W3" s="14"/>
      <c r="X3" s="2" t="s">
        <v>546</v>
      </c>
      <c r="Y3" t="b">
        <v>1</v>
      </c>
      <c r="Z3" s="35"/>
      <c r="AA3" s="35"/>
      <c r="AB3" s="35"/>
      <c r="AC3" s="35"/>
    </row>
    <row r="4" spans="3:29" x14ac:dyDescent="0.25">
      <c r="C4" s="36" t="s">
        <v>55</v>
      </c>
      <c r="D4" s="37" t="s">
        <v>278</v>
      </c>
      <c r="E4" s="37" t="s">
        <v>2</v>
      </c>
      <c r="F4" s="48" t="s">
        <v>58</v>
      </c>
      <c r="G4" s="65" t="str">
        <f t="shared" ref="G4:G16" si="0">IF(LEFT(F4,3)="2.5", MID(F4,7,2),LEFT(F4,2))</f>
        <v>22</v>
      </c>
      <c r="H4" s="2" t="s">
        <v>1359</v>
      </c>
      <c r="I4" s="93"/>
      <c r="J4" s="2"/>
      <c r="K4" s="2"/>
      <c r="L4" s="14" t="str" cm="1">
        <f t="array" ref="L4">INDEX(Cable_L!$B$3:$B$80,MATCH(1,COUNTIFS($G4,Cable_L!$A$3:$A$80,$H4,Cable_L!$C$3:$C$80),0))</f>
        <v>1b</v>
      </c>
      <c r="N4" s="14" t="str" cm="1">
        <f t="array" ref="N4">INDEX(INDEX(Cable_L!$H$3:$K$80,,MATCH(N$2,Cable_L!$H$2:$K$2,0)),MATCH(1,COUNTIFS($G4,Cable_L!$A$3:$A$80,$H4,Cable_L!$C$3:$C$80),0))</f>
        <v>|8.4|</v>
      </c>
      <c r="O4" s="14" cm="1">
        <f t="array" ref="O4">INDEX(INDEX(Cable_L!$H$3:$K$80,,MATCH(O$2,Cable_L!$H$2:$K$2,0)),MATCH(1,COUNTIFS($G4,Cable_L!$A$3:$A$80,$H4,Cable_L!$C$3:$C$80),0))</f>
        <v>7.6000000000000005</v>
      </c>
      <c r="P4" s="308" t="s">
        <v>1406</v>
      </c>
      <c r="Q4" s="306">
        <v>7.6000000000000005</v>
      </c>
      <c r="R4" s="21" t="str" cm="1">
        <f t="array" ref="R4:R6">_xlfn._xlws.FILTER(_xlfn.UNIQUE(N4:N16),_xlfn.UNIQUE(N4:N16)&lt;&gt;"")</f>
        <v>|8.4|</v>
      </c>
      <c r="S4" s="14">
        <f>COUNTIF(N4:N16,R4)</f>
        <v>6</v>
      </c>
      <c r="T4" s="21" cm="1">
        <f t="array" ref="T4:T6">_xlfn._xlws.FILTER(_xlfn.UNIQUE(O4:O16),_xlfn.UNIQUE(O4:O16)&lt;&gt;"")</f>
        <v>7.6000000000000005</v>
      </c>
      <c r="U4" s="14">
        <f>COUNTIF(O4:O16,T4)</f>
        <v>6</v>
      </c>
      <c r="V4" s="14">
        <f>COUNTA($G4:$G16)</f>
        <v>13</v>
      </c>
      <c r="W4" s="14"/>
      <c r="X4" s="96" t="s">
        <v>545</v>
      </c>
      <c r="Y4" s="96" t="s">
        <v>553</v>
      </c>
      <c r="Z4" s="32" t="s">
        <v>432</v>
      </c>
      <c r="AA4" s="344" t="s">
        <v>1326</v>
      </c>
      <c r="AB4" s="309"/>
      <c r="AC4" s="35"/>
    </row>
    <row r="5" spans="3:29" ht="15.75" thickBot="1" x14ac:dyDescent="0.3">
      <c r="C5" s="42" t="s">
        <v>55</v>
      </c>
      <c r="D5" s="41" t="s">
        <v>278</v>
      </c>
      <c r="E5" s="41" t="s">
        <v>2</v>
      </c>
      <c r="F5" s="43" t="s">
        <v>424</v>
      </c>
      <c r="G5" s="65" t="str">
        <f t="shared" si="0"/>
        <v>22</v>
      </c>
      <c r="H5" s="2" t="s">
        <v>1359</v>
      </c>
      <c r="I5" s="93"/>
      <c r="J5" s="2"/>
      <c r="K5" s="2"/>
      <c r="L5" s="14" t="str" cm="1">
        <f t="array" ref="L5">INDEX(Cable_L!$B$3:$B$80,MATCH(1,COUNTIFS($G5,Cable_L!$A$3:$A$80,$H5,Cable_L!$C$3:$C$80),0))</f>
        <v>1b</v>
      </c>
      <c r="M5" s="21" cm="1">
        <f t="array" ref="M5:M8">_xlfn._xlws.SORT(VALUE(_xlfn.UNIQUE(G4:G16)))</f>
        <v>15</v>
      </c>
      <c r="N5" s="14" t="s">
        <v>1670</v>
      </c>
      <c r="O5" s="14" t="s">
        <v>1670</v>
      </c>
      <c r="R5" s="21" t="str">
        <v>splice</v>
      </c>
      <c r="S5" s="14">
        <f>COUNTIF(N4:N16,R5)</f>
        <v>5</v>
      </c>
      <c r="T5" s="21" t="str">
        <v>splice</v>
      </c>
      <c r="U5" s="14">
        <f>COUNTIF(O4:O16,T5)</f>
        <v>5</v>
      </c>
      <c r="V5" s="14"/>
      <c r="W5" s="14"/>
      <c r="X5" s="2" t="s">
        <v>547</v>
      </c>
      <c r="Y5" s="2" t="s">
        <v>553</v>
      </c>
      <c r="Z5" s="32" t="s">
        <v>422</v>
      </c>
      <c r="AA5" s="345"/>
      <c r="AB5" s="32" t="s">
        <v>1283</v>
      </c>
      <c r="AC5" s="35"/>
    </row>
    <row r="6" spans="3:29" x14ac:dyDescent="0.25">
      <c r="C6" s="12" t="s">
        <v>59</v>
      </c>
      <c r="D6" s="32" t="s">
        <v>281</v>
      </c>
      <c r="E6" s="32" t="s">
        <v>6</v>
      </c>
      <c r="F6" s="49" t="s">
        <v>62</v>
      </c>
      <c r="G6" s="65" t="str">
        <f t="shared" si="0"/>
        <v>21</v>
      </c>
      <c r="H6" s="2" t="s">
        <v>1359</v>
      </c>
      <c r="I6" s="93"/>
      <c r="J6" s="2"/>
      <c r="K6" s="2"/>
      <c r="L6" s="14" t="str" cm="1">
        <f t="array" ref="L6">INDEX(Cable_L!$B$3:$B$80,MATCH(1,COUNTIFS($G6,Cable_L!$A$3:$A$80,$H6,Cable_L!$C$3:$C$80),0))</f>
        <v>1b</v>
      </c>
      <c r="M6" s="21">
        <v>18</v>
      </c>
      <c r="N6" s="14" t="str" cm="1">
        <f t="array" ref="N6">INDEX(INDEX(Cable_L!$H$3:$K$80,,MATCH(N$2,Cable_L!$H$2:$K$2,0)),MATCH(1,COUNTIFS($G6,Cable_L!$A$3:$A$80,$H6,Cable_L!$C$3:$C$80),0))</f>
        <v>|8.4|</v>
      </c>
      <c r="O6" s="14" cm="1">
        <f t="array" ref="O6">INDEX(INDEX(Cable_L!$H$3:$K$80,,MATCH(O$2,Cable_L!$H$2:$K$2,0)),MATCH(1,COUNTIFS($G6,Cable_L!$A$3:$A$80,$H6,Cable_L!$C$3:$C$80),0))</f>
        <v>7.6000000000000005</v>
      </c>
      <c r="P6" s="308" t="s">
        <v>1406</v>
      </c>
      <c r="Q6" s="306">
        <v>7.6000000000000005</v>
      </c>
      <c r="R6" s="21">
        <v>7.8000000000000007</v>
      </c>
      <c r="S6" s="14"/>
      <c r="T6" s="21">
        <v>7.2</v>
      </c>
      <c r="U6" s="14"/>
      <c r="V6" s="14"/>
      <c r="W6" s="14"/>
      <c r="X6" s="32" t="s">
        <v>548</v>
      </c>
      <c r="Y6" s="35" t="b">
        <v>1</v>
      </c>
      <c r="Z6" s="32" t="s">
        <v>432</v>
      </c>
      <c r="AA6" s="32"/>
      <c r="AB6" s="35"/>
      <c r="AC6" s="35"/>
    </row>
    <row r="7" spans="3:29" x14ac:dyDescent="0.25">
      <c r="C7" s="42" t="s">
        <v>59</v>
      </c>
      <c r="D7" s="41" t="s">
        <v>281</v>
      </c>
      <c r="E7" s="41" t="s">
        <v>6</v>
      </c>
      <c r="F7" s="43" t="s">
        <v>418</v>
      </c>
      <c r="G7" s="65" t="str">
        <f t="shared" si="0"/>
        <v>21</v>
      </c>
      <c r="H7" s="2" t="s">
        <v>1359</v>
      </c>
      <c r="I7" s="93"/>
      <c r="J7" s="2"/>
      <c r="K7" s="2"/>
      <c r="L7" s="14" t="str" cm="1">
        <f t="array" ref="L7">INDEX(Cable_L!$B$3:$B$80,MATCH(1,COUNTIFS($G7,Cable_L!$A$3:$A$80,$H7,Cable_L!$C$3:$C$80),0))</f>
        <v>1b</v>
      </c>
      <c r="M7" s="21">
        <v>21</v>
      </c>
      <c r="N7" s="14" t="s">
        <v>1670</v>
      </c>
      <c r="O7" s="14" t="s">
        <v>1670</v>
      </c>
      <c r="W7" s="14"/>
      <c r="X7" s="2" t="s">
        <v>549</v>
      </c>
      <c r="Y7" s="2" t="s">
        <v>553</v>
      </c>
      <c r="Z7" s="32" t="s">
        <v>422</v>
      </c>
      <c r="AA7" s="32"/>
      <c r="AB7" s="32" t="s">
        <v>1283</v>
      </c>
      <c r="AC7" s="35"/>
    </row>
    <row r="8" spans="3:29" x14ac:dyDescent="0.25">
      <c r="C8" s="12" t="s">
        <v>63</v>
      </c>
      <c r="D8" s="32" t="s">
        <v>284</v>
      </c>
      <c r="E8" s="32" t="s">
        <v>671</v>
      </c>
      <c r="F8" s="49" t="s">
        <v>66</v>
      </c>
      <c r="G8" s="65" t="str">
        <f t="shared" si="0"/>
        <v>15</v>
      </c>
      <c r="H8" s="2" t="s">
        <v>1359</v>
      </c>
      <c r="I8" s="93"/>
      <c r="J8" s="2"/>
      <c r="K8" s="2"/>
      <c r="L8" s="14" t="str" cm="1">
        <f t="array" ref="L8">INDEX(Cable_L!$B$3:$B$80,MATCH(1,COUNTIFS($G8,Cable_L!$A$3:$A$80,$H8,Cable_L!$C$3:$C$80),0))</f>
        <v>2a</v>
      </c>
      <c r="M8" s="21">
        <v>22</v>
      </c>
      <c r="N8" s="14" cm="1">
        <f t="array" ref="N8">INDEX(INDEX(Cable_L!$H$3:$K$80,,MATCH(N$2,Cable_L!$H$2:$K$2,0)),MATCH(1,COUNTIFS($G8,Cable_L!$A$3:$A$80,$H8,Cable_L!$C$3:$C$80),0))</f>
        <v>7.8000000000000007</v>
      </c>
      <c r="O8" s="14" cm="1">
        <f t="array" ref="O8">INDEX(INDEX(Cable_L!$H$3:$K$80,,MATCH(O$2,Cable_L!$H$2:$K$2,0)),MATCH(1,COUNTIFS($G8,Cable_L!$A$3:$A$80,$H8,Cable_L!$C$3:$C$80),0))</f>
        <v>7.2</v>
      </c>
      <c r="P8" s="308">
        <v>7.8000000000000007</v>
      </c>
      <c r="Q8" s="306">
        <v>7.2</v>
      </c>
      <c r="W8" s="14"/>
      <c r="X8" s="32" t="s">
        <v>550</v>
      </c>
      <c r="Y8" s="35" t="b">
        <v>1</v>
      </c>
      <c r="Z8" s="35"/>
      <c r="AA8" s="35"/>
      <c r="AB8" s="35"/>
      <c r="AC8" s="35"/>
    </row>
    <row r="9" spans="3:29" x14ac:dyDescent="0.25">
      <c r="C9" s="12" t="s">
        <v>43</v>
      </c>
      <c r="D9" s="32" t="s">
        <v>287</v>
      </c>
      <c r="E9" s="32" t="s">
        <v>10</v>
      </c>
      <c r="F9" s="49" t="s">
        <v>46</v>
      </c>
      <c r="G9" s="65" t="str">
        <f t="shared" si="0"/>
        <v>22</v>
      </c>
      <c r="H9" s="2" t="s">
        <v>1359</v>
      </c>
      <c r="I9" s="93"/>
      <c r="J9" s="2"/>
      <c r="K9" s="2"/>
      <c r="L9" s="14" t="str" cm="1">
        <f t="array" ref="L9">INDEX(Cable_L!$B$3:$B$80,MATCH(1,COUNTIFS($G9,Cable_L!$A$3:$A$80,$H9,Cable_L!$C$3:$C$80),0))</f>
        <v>1b</v>
      </c>
      <c r="N9" s="14" t="str" cm="1">
        <f t="array" ref="N9">INDEX(INDEX(Cable_L!$H$3:$K$80,,MATCH(N$2,Cable_L!$H$2:$K$2,0)),MATCH(1,COUNTIFS($G10,Cable_L!$A$3:$A$80,$H9,Cable_L!$C$3:$C$80),0))</f>
        <v>|8.4|</v>
      </c>
      <c r="O9" s="14" cm="1">
        <f t="array" ref="O9">INDEX(INDEX(Cable_L!$H$3:$K$80,,MATCH(O$2,Cable_L!$H$2:$K$2,0)),MATCH(1,COUNTIFS($G10,Cable_L!$A$3:$A$80,$H9,Cable_L!$C$3:$C$80),0))</f>
        <v>7.6000000000000005</v>
      </c>
      <c r="P9" s="308" t="s">
        <v>1406</v>
      </c>
      <c r="Q9" s="306">
        <v>7.6000000000000005</v>
      </c>
      <c r="W9" s="14"/>
      <c r="X9" s="2" t="s">
        <v>551</v>
      </c>
      <c r="Y9" t="b">
        <v>1</v>
      </c>
      <c r="Z9" s="32" t="s">
        <v>432</v>
      </c>
      <c r="AA9" s="32"/>
      <c r="AB9" s="35"/>
      <c r="AC9" s="35"/>
    </row>
    <row r="10" spans="3:29" x14ac:dyDescent="0.25">
      <c r="C10" s="42" t="s">
        <v>43</v>
      </c>
      <c r="D10" s="41" t="s">
        <v>287</v>
      </c>
      <c r="E10" s="41" t="s">
        <v>10</v>
      </c>
      <c r="F10" s="43" t="s">
        <v>426</v>
      </c>
      <c r="G10" s="65" t="str">
        <f t="shared" si="0"/>
        <v>22</v>
      </c>
      <c r="H10" s="2" t="s">
        <v>1359</v>
      </c>
      <c r="I10" s="93"/>
      <c r="J10" s="2"/>
      <c r="K10" s="2"/>
      <c r="L10" s="14" t="str" cm="1">
        <f t="array" ref="L10">INDEX(Cable_L!$B$3:$B$80,MATCH(1,COUNTIFS($G10,Cable_L!$A$3:$A$80,$H10,Cable_L!$C$3:$C$80),0))</f>
        <v>1b</v>
      </c>
      <c r="N10" s="14" t="s">
        <v>1670</v>
      </c>
      <c r="O10" s="14" t="s">
        <v>1670</v>
      </c>
      <c r="W10" s="14"/>
      <c r="X10" s="2"/>
      <c r="Z10" s="32" t="s">
        <v>422</v>
      </c>
      <c r="AA10" s="32"/>
      <c r="AB10" s="32" t="s">
        <v>1283</v>
      </c>
      <c r="AC10" s="35"/>
    </row>
    <row r="11" spans="3:29" x14ac:dyDescent="0.25">
      <c r="C11" s="12" t="s">
        <v>47</v>
      </c>
      <c r="D11" s="321" t="s">
        <v>290</v>
      </c>
      <c r="E11" s="32" t="s">
        <v>14</v>
      </c>
      <c r="F11" s="49" t="s">
        <v>50</v>
      </c>
      <c r="G11" s="65" t="str">
        <f t="shared" si="0"/>
        <v>18</v>
      </c>
      <c r="H11" s="2" t="s">
        <v>1359</v>
      </c>
      <c r="I11" s="95"/>
      <c r="J11" s="2"/>
      <c r="K11" s="2"/>
      <c r="L11" s="14" t="str" cm="1">
        <f t="array" ref="L11">INDEX(Cable_L!$B$3:$B$80,MATCH(1,COUNTIFS($G11,Cable_L!$A$3:$A$80,$H11,Cable_L!$C$3:$C$80),0))</f>
        <v>1b</v>
      </c>
      <c r="N11" s="14" t="str" cm="1">
        <f t="array" ref="N11">INDEX(INDEX(Cable_L!$H$3:$K$80,,MATCH(N$2,Cable_L!$H$2:$K$2,0)),MATCH(1,COUNTIFS($G11,Cable_L!$A$3:$A$80,$H11,Cable_L!$C$3:$C$80),0))</f>
        <v>|8.4|</v>
      </c>
      <c r="O11" s="14" cm="1">
        <f t="array" ref="O11">INDEX(INDEX(Cable_L!$H$3:$K$80,,MATCH(O$2,Cable_L!$H$2:$K$2,0)),MATCH(1,COUNTIFS($G11,Cable_L!$A$3:$A$80,$H11,Cable_L!$C$3:$C$80),0))</f>
        <v>7.6000000000000005</v>
      </c>
      <c r="P11" s="308" t="s">
        <v>1406</v>
      </c>
      <c r="Q11" s="306">
        <v>7.6000000000000005</v>
      </c>
      <c r="W11" s="14"/>
      <c r="X11" s="96" t="s">
        <v>552</v>
      </c>
      <c r="Y11" s="96" t="s">
        <v>553</v>
      </c>
      <c r="Z11" s="32"/>
      <c r="AA11" s="32"/>
      <c r="AB11" s="32"/>
      <c r="AC11" s="35"/>
    </row>
    <row r="12" spans="3:29" x14ac:dyDescent="0.25">
      <c r="C12" s="12" t="s">
        <v>51</v>
      </c>
      <c r="D12" s="321" t="s">
        <v>293</v>
      </c>
      <c r="E12" s="32" t="s">
        <v>18</v>
      </c>
      <c r="F12" s="49" t="s">
        <v>54</v>
      </c>
      <c r="G12" s="65" t="str">
        <f t="shared" si="0"/>
        <v>15</v>
      </c>
      <c r="H12" s="2" t="s">
        <v>1359</v>
      </c>
      <c r="I12" s="93"/>
      <c r="J12" s="2"/>
      <c r="K12" s="2"/>
      <c r="L12" s="14" t="str" cm="1">
        <f t="array" ref="L12">INDEX(Cable_L!$B$3:$B$80,MATCH(1,COUNTIFS($G12,Cable_L!$A$3:$A$80,$H12,Cable_L!$C$3:$C$80),0))</f>
        <v>2a</v>
      </c>
      <c r="N12" s="14" cm="1">
        <f t="array" ref="N12">INDEX(INDEX(Cable_L!$H$3:$K$80,,MATCH(N$2,Cable_L!$H$2:$K$2,0)),MATCH(1,COUNTIFS($G12,Cable_L!$A$3:$A$80,$H12,Cable_L!$C$3:$C$80),0))</f>
        <v>7.8000000000000007</v>
      </c>
      <c r="O12" s="14" cm="1">
        <f t="array" ref="O12">INDEX(INDEX(Cable_L!$H$3:$K$80,,MATCH(O$2,Cable_L!$H$2:$K$2,0)),MATCH(1,COUNTIFS($G12,Cable_L!$A$3:$A$80,$H12,Cable_L!$C$3:$C$80),0))</f>
        <v>7.2</v>
      </c>
      <c r="P12" s="308">
        <v>7.8000000000000007</v>
      </c>
      <c r="Q12" s="306">
        <v>7.2</v>
      </c>
      <c r="W12" s="14"/>
      <c r="X12" s="14"/>
      <c r="Y12" s="14"/>
      <c r="Z12" s="32"/>
      <c r="AA12" s="32"/>
      <c r="AB12" s="32"/>
      <c r="AC12" s="35"/>
    </row>
    <row r="13" spans="3:29" x14ac:dyDescent="0.25">
      <c r="C13" s="12" t="s">
        <v>99</v>
      </c>
      <c r="D13" s="32" t="s">
        <v>313</v>
      </c>
      <c r="E13" s="32" t="s">
        <v>105</v>
      </c>
      <c r="F13" s="49" t="s">
        <v>102</v>
      </c>
      <c r="G13" s="65" t="str">
        <f t="shared" si="0"/>
        <v>22</v>
      </c>
      <c r="H13" s="2" t="s">
        <v>1359</v>
      </c>
      <c r="I13" s="93"/>
      <c r="J13" s="2"/>
      <c r="K13" s="2"/>
      <c r="L13" s="14" t="str" cm="1">
        <f t="array" ref="L13">INDEX(Cable_L!$B$3:$B$80,MATCH(1,COUNTIFS($G13,Cable_L!$A$3:$A$80,$H13,Cable_L!$C$3:$C$80),0))</f>
        <v>1b</v>
      </c>
      <c r="N13" s="14" t="str" cm="1">
        <f t="array" ref="N13">INDEX(INDEX(Cable_L!$H$3:$K$80,,MATCH(N$2,Cable_L!$H$2:$K$2,0)),MATCH(1,COUNTIFS($G13,Cable_L!$A$3:$A$80,$H13,Cable_L!$C$3:$C$80),0))</f>
        <v>|8.4|</v>
      </c>
      <c r="O13" s="14" cm="1">
        <f t="array" ref="O13">INDEX(INDEX(Cable_L!$H$3:$K$80,,MATCH(O$2,Cable_L!$H$2:$K$2,0)),MATCH(1,COUNTIFS($G13,Cable_L!$A$3:$A$80,$H13,Cable_L!$C$3:$C$80),0))</f>
        <v>7.6000000000000005</v>
      </c>
      <c r="P13" s="308" t="s">
        <v>1406</v>
      </c>
      <c r="Q13" s="306">
        <v>7.6000000000000005</v>
      </c>
      <c r="W13" s="14"/>
      <c r="X13" s="14"/>
      <c r="Y13" s="14"/>
      <c r="Z13" s="32" t="s">
        <v>432</v>
      </c>
      <c r="AA13" s="32"/>
      <c r="AB13" s="35"/>
      <c r="AC13" s="35"/>
    </row>
    <row r="14" spans="3:29" x14ac:dyDescent="0.25">
      <c r="C14" s="42" t="s">
        <v>99</v>
      </c>
      <c r="D14" s="41" t="s">
        <v>313</v>
      </c>
      <c r="E14" s="41" t="s">
        <v>105</v>
      </c>
      <c r="F14" s="43" t="s">
        <v>423</v>
      </c>
      <c r="G14" s="65" t="str">
        <f t="shared" si="0"/>
        <v>22</v>
      </c>
      <c r="H14" s="2" t="s">
        <v>1359</v>
      </c>
      <c r="I14" s="94"/>
      <c r="J14" s="2"/>
      <c r="K14" s="2"/>
      <c r="L14" s="14" t="str" cm="1">
        <f t="array" ref="L14">INDEX(Cable_L!$B$3:$B$80,MATCH(1,COUNTIFS($G14,Cable_L!$A$3:$A$80,$H14,Cable_L!$C$3:$C$80),0))</f>
        <v>1b</v>
      </c>
      <c r="N14" s="14" t="s">
        <v>1670</v>
      </c>
      <c r="O14" s="14" t="s">
        <v>1670</v>
      </c>
      <c r="W14" s="14"/>
      <c r="X14" s="62" t="s">
        <v>1394</v>
      </c>
      <c r="Y14" s="14"/>
      <c r="Z14" s="32" t="s">
        <v>422</v>
      </c>
      <c r="AA14" s="32"/>
      <c r="AB14" s="32" t="s">
        <v>1283</v>
      </c>
      <c r="AC14" s="35"/>
    </row>
    <row r="15" spans="3:29" x14ac:dyDescent="0.25">
      <c r="C15" s="12" t="s">
        <v>95</v>
      </c>
      <c r="D15" s="319" t="s">
        <v>316</v>
      </c>
      <c r="E15" s="32" t="s">
        <v>672</v>
      </c>
      <c r="F15" s="49" t="s">
        <v>98</v>
      </c>
      <c r="G15" s="65" t="str">
        <f t="shared" si="0"/>
        <v>22</v>
      </c>
      <c r="H15" s="2" t="s">
        <v>1359</v>
      </c>
      <c r="I15" s="93"/>
      <c r="J15" s="2"/>
      <c r="K15" s="2"/>
      <c r="L15" s="14" t="str" cm="1">
        <f t="array" ref="L15">INDEX(Cable_L!$B$3:$B$80,MATCH(1,COUNTIFS($G15,Cable_L!$A$3:$A$80,$H15,Cable_L!$C$3:$C$80),0))</f>
        <v>1b</v>
      </c>
      <c r="N15" s="14" t="str" cm="1">
        <f t="array" ref="N15">INDEX(INDEX(Cable_L!$H$3:$K$80,,MATCH(N$2,Cable_L!$H$2:$K$2,0)),MATCH(1,COUNTIFS($G15,Cable_L!$A$3:$A$80,$H15,Cable_L!$C$3:$C$80),0))</f>
        <v>|8.4|</v>
      </c>
      <c r="O15" s="14" cm="1">
        <f t="array" ref="O15">INDEX(INDEX(Cable_L!$H$3:$K$80,,MATCH(O$2,Cable_L!$H$2:$K$2,0)),MATCH(1,COUNTIFS($G15,Cable_L!$A$3:$A$80,$H15,Cable_L!$C$3:$C$80),0))</f>
        <v>7.6000000000000005</v>
      </c>
      <c r="P15" s="308" t="s">
        <v>1406</v>
      </c>
      <c r="Q15" s="306">
        <v>7.6000000000000005</v>
      </c>
      <c r="W15" s="14"/>
      <c r="X15" s="182"/>
      <c r="Y15" s="14"/>
      <c r="Z15" s="32" t="s">
        <v>432</v>
      </c>
      <c r="AA15" s="32"/>
      <c r="AB15" s="35"/>
      <c r="AC15" s="35"/>
    </row>
    <row r="16" spans="3:29" x14ac:dyDescent="0.25">
      <c r="C16" s="46" t="s">
        <v>95</v>
      </c>
      <c r="D16" s="320" t="s">
        <v>316</v>
      </c>
      <c r="E16" s="44" t="s">
        <v>672</v>
      </c>
      <c r="F16" s="45" t="s">
        <v>425</v>
      </c>
      <c r="G16" s="65" t="str">
        <f t="shared" si="0"/>
        <v>22</v>
      </c>
      <c r="H16" s="2" t="s">
        <v>1359</v>
      </c>
      <c r="I16" s="93"/>
      <c r="J16" s="2"/>
      <c r="K16" s="2"/>
      <c r="L16" s="14" t="str" cm="1">
        <f t="array" ref="L16">INDEX(Cable_L!$B$3:$B$80,MATCH(1,COUNTIFS($G16,Cable_L!$A$3:$A$80,$H16,Cable_L!$C$3:$C$80),0))</f>
        <v>1b</v>
      </c>
      <c r="N16" s="14" t="s">
        <v>1670</v>
      </c>
      <c r="O16" s="14" t="s">
        <v>1670</v>
      </c>
      <c r="R16" s="59"/>
      <c r="Z16" s="32" t="s">
        <v>422</v>
      </c>
      <c r="AA16" s="32"/>
      <c r="AB16" s="32" t="s">
        <v>1283</v>
      </c>
    </row>
    <row r="17" spans="3:28" x14ac:dyDescent="0.25">
      <c r="C17" s="41"/>
      <c r="D17" s="41"/>
      <c r="E17" s="41"/>
      <c r="F17" s="41"/>
      <c r="G17" s="65"/>
      <c r="H17" s="2"/>
      <c r="I17" s="2"/>
      <c r="J17" s="2"/>
      <c r="K17" s="2"/>
      <c r="R17" s="59"/>
      <c r="T17" s="59"/>
    </row>
    <row r="18" spans="3:28" x14ac:dyDescent="0.25">
      <c r="C18" s="36" t="s">
        <v>31</v>
      </c>
      <c r="D18" s="37" t="s">
        <v>260</v>
      </c>
      <c r="E18" s="37" t="s">
        <v>617</v>
      </c>
      <c r="F18" s="48" t="s">
        <v>34</v>
      </c>
      <c r="G18" s="65" t="str">
        <f t="shared" ref="G18:G29" si="1">IF(LEFT(F18,3)="2.5", MID(F18,7,2),LEFT(F18,2))</f>
        <v>21</v>
      </c>
      <c r="H18" s="2" t="s">
        <v>1359</v>
      </c>
      <c r="I18" s="93"/>
      <c r="J18" s="2"/>
      <c r="K18" s="2"/>
      <c r="L18" s="14" t="str" cm="1">
        <f t="array" ref="L18">INDEX(Cable_L!$B$3:$B$80,MATCH(1,COUNTIFS($G18,Cable_L!$A$3:$A$80,$H18,Cable_L!$C$3:$C$80),0))</f>
        <v>1b</v>
      </c>
      <c r="N18" s="14" t="str" cm="1">
        <f t="array" ref="N18">INDEX(INDEX(Cable_L!$H$3:$K$80,,MATCH(N$2,Cable_L!$H$2:$K$2,0)),MATCH(1,COUNTIFS($G18,Cable_L!$A$3:$A$80,$H18,Cable_L!$C$3:$C$80),0))</f>
        <v>|8.4|</v>
      </c>
      <c r="O18" s="14" cm="1">
        <f t="array" ref="O18">INDEX(INDEX(Cable_L!$H$3:$K$80,,MATCH(O$2,Cable_L!$H$2:$K$2,0)),MATCH(1,COUNTIFS($G18,Cable_L!$A$3:$A$80,$H18,Cable_L!$C$3:$C$80),0))</f>
        <v>7.6000000000000005</v>
      </c>
      <c r="P18" s="306" t="s">
        <v>1406</v>
      </c>
      <c r="Q18" s="306">
        <v>7.6000000000000005</v>
      </c>
      <c r="R18" s="21" t="str" cm="1">
        <f t="array" ref="R18:R21">_xlfn._xlws.FILTER(_xlfn.UNIQUE(N18:N29),_xlfn.UNIQUE(N18:N29)&lt;&gt;"")</f>
        <v>|8.4|</v>
      </c>
      <c r="S18" s="14">
        <f>COUNTIF(N18:N29,R18)</f>
        <v>5</v>
      </c>
      <c r="T18" s="21" cm="1">
        <f t="array" ref="T18:T21">_xlfn._xlws.FILTER(_xlfn.UNIQUE(O18:O30),_xlfn.UNIQUE(O18:O30)&lt;&gt;"")</f>
        <v>7.6000000000000005</v>
      </c>
      <c r="U18" s="14">
        <f>COUNTIF(O18:O29,T18)</f>
        <v>5</v>
      </c>
      <c r="V18" s="14">
        <f>COUNTA($G18:$G29)</f>
        <v>12</v>
      </c>
      <c r="Z18" s="32" t="s">
        <v>432</v>
      </c>
      <c r="AA18" s="32"/>
      <c r="AB18" s="35"/>
    </row>
    <row r="19" spans="3:28" x14ac:dyDescent="0.25">
      <c r="C19" s="42" t="s">
        <v>31</v>
      </c>
      <c r="D19" s="41" t="s">
        <v>260</v>
      </c>
      <c r="E19" s="41" t="s">
        <v>617</v>
      </c>
      <c r="F19" s="43" t="s">
        <v>421</v>
      </c>
      <c r="G19" s="65" t="str">
        <f t="shared" si="1"/>
        <v>21</v>
      </c>
      <c r="H19" s="2" t="s">
        <v>1359</v>
      </c>
      <c r="I19" s="93"/>
      <c r="J19" s="2"/>
      <c r="K19" s="2"/>
      <c r="L19" s="14" t="str" cm="1">
        <f t="array" ref="L19">INDEX(Cable_L!$B$3:$B$80,MATCH(1,COUNTIFS($G19,Cable_L!$A$3:$A$80,$H19,Cable_L!$C$3:$C$80),0))</f>
        <v>1b</v>
      </c>
      <c r="M19" s="21" cm="1">
        <f t="array" ref="M19:M23">_xlfn._xlws.SORT(VALUE(_xlfn.UNIQUE(G18:G29)))</f>
        <v>13</v>
      </c>
      <c r="N19" s="14" t="s">
        <v>1670</v>
      </c>
      <c r="O19" s="14" t="s">
        <v>1670</v>
      </c>
      <c r="R19" s="21" t="str">
        <v>splice</v>
      </c>
      <c r="S19" s="14">
        <f>COUNTIF(N18:N29,R19)</f>
        <v>4</v>
      </c>
      <c r="T19" s="21" t="str">
        <v>splice</v>
      </c>
      <c r="U19" s="14">
        <f>COUNTIF(O18:O29,T19)</f>
        <v>4</v>
      </c>
      <c r="V19" s="14"/>
      <c r="Z19" s="32" t="s">
        <v>422</v>
      </c>
      <c r="AA19" s="32"/>
      <c r="AB19" s="32" t="s">
        <v>1283</v>
      </c>
    </row>
    <row r="20" spans="3:28" x14ac:dyDescent="0.25">
      <c r="C20" s="12" t="s">
        <v>35</v>
      </c>
      <c r="D20" s="32" t="s">
        <v>263</v>
      </c>
      <c r="E20" s="32" t="s">
        <v>25</v>
      </c>
      <c r="F20" s="49" t="s">
        <v>38</v>
      </c>
      <c r="G20" s="65" t="str">
        <f t="shared" si="1"/>
        <v>15</v>
      </c>
      <c r="H20" s="2" t="s">
        <v>1359</v>
      </c>
      <c r="I20" s="93"/>
      <c r="J20" s="2"/>
      <c r="K20" s="2"/>
      <c r="L20" s="14" t="str" cm="1">
        <f t="array" ref="L20">INDEX(Cable_L!$B$3:$B$80,MATCH(1,COUNTIFS($G20,Cable_L!$A$3:$A$80,$H20,Cable_L!$C$3:$C$80),0))</f>
        <v>2a</v>
      </c>
      <c r="M20" s="21">
        <v>15</v>
      </c>
      <c r="N20" s="14" cm="1">
        <f t="array" ref="N20">INDEX(INDEX(Cable_L!$H$3:$K$80,,MATCH(N$2,Cable_L!$H$2:$K$2,0)),MATCH(1,COUNTIFS($G20,Cable_L!$A$3:$A$80,$H20,Cable_L!$C$3:$C$80),0))</f>
        <v>7.8000000000000007</v>
      </c>
      <c r="O20" s="14" cm="1">
        <f t="array" ref="O20">INDEX(INDEX(Cable_L!$H$3:$K$80,,MATCH(O$2,Cable_L!$H$2:$K$2,0)),MATCH(1,COUNTIFS($G20,Cable_L!$A$3:$A$80,$H20,Cable_L!$C$3:$C$80),0))</f>
        <v>7.2</v>
      </c>
      <c r="P20" s="306" t="s">
        <v>1406</v>
      </c>
      <c r="Q20" s="306">
        <v>7.6</v>
      </c>
      <c r="R20" s="59">
        <v>7.8000000000000007</v>
      </c>
      <c r="S20" s="14">
        <f>COUNTIF(N19:N30,R20)</f>
        <v>2</v>
      </c>
      <c r="T20" s="59">
        <v>7.2</v>
      </c>
      <c r="U20" s="14">
        <f>COUNTIF(O19:O30,T20)</f>
        <v>2</v>
      </c>
    </row>
    <row r="21" spans="3:28" x14ac:dyDescent="0.25">
      <c r="C21" s="12" t="s">
        <v>39</v>
      </c>
      <c r="D21" s="32" t="s">
        <v>266</v>
      </c>
      <c r="E21" s="32" t="s">
        <v>29</v>
      </c>
      <c r="F21" s="49" t="s">
        <v>42</v>
      </c>
      <c r="G21" s="65" t="str">
        <f t="shared" si="1"/>
        <v>13</v>
      </c>
      <c r="H21" s="2" t="s">
        <v>1359</v>
      </c>
      <c r="I21" s="93"/>
      <c r="J21" s="2"/>
      <c r="K21" s="2"/>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|6.8|</v>
      </c>
      <c r="P21" s="306">
        <v>7.8</v>
      </c>
      <c r="Q21" s="306">
        <v>7.2</v>
      </c>
      <c r="R21" s="56">
        <v>7.2</v>
      </c>
      <c r="T21" s="56" t="str">
        <v>|6.8|</v>
      </c>
    </row>
    <row r="22" spans="3:28" x14ac:dyDescent="0.25">
      <c r="C22" s="12" t="s">
        <v>20</v>
      </c>
      <c r="D22" s="319" t="s">
        <v>269</v>
      </c>
      <c r="E22" s="32" t="s">
        <v>33</v>
      </c>
      <c r="F22" s="49" t="s">
        <v>22</v>
      </c>
      <c r="G22" s="65" t="str">
        <f t="shared" si="1"/>
        <v>23</v>
      </c>
      <c r="H22" s="2" t="s">
        <v>1359</v>
      </c>
      <c r="I22" s="93"/>
      <c r="J22" s="2"/>
      <c r="K22" s="2"/>
      <c r="L22" s="14" t="str" cm="1">
        <f t="array" ref="L22">INDEX(Cable_L!$B$3:$B$80,MATCH(1,COUNTIFS($G22,Cable_L!$A$3:$A$80,$H22,Cable_L!$C$3:$C$80),0))</f>
        <v>1b</v>
      </c>
      <c r="M22" s="21">
        <v>21</v>
      </c>
      <c r="N22" s="14" t="str" cm="1">
        <f t="array" ref="N22">INDEX(INDEX(Cable_L!$H$3:$K$80,,MATCH(N$2,Cable_L!$H$2:$K$2,0)),MATCH(1,COUNTIFS($G22,Cable_L!$A$3:$A$80,$H22,Cable_L!$C$3:$C$80),0))</f>
        <v>|8.4|</v>
      </c>
      <c r="O22" s="14" cm="1">
        <f t="array" ref="O22">INDEX(INDEX(Cable_L!$H$3:$K$80,,MATCH(O$2,Cable_L!$H$2:$K$2,0)),MATCH(1,COUNTIFS($G22,Cable_L!$A$3:$A$80,$H22,Cable_L!$C$3:$C$80),0))</f>
        <v>7.6000000000000005</v>
      </c>
      <c r="P22" s="306" t="s">
        <v>1406</v>
      </c>
      <c r="Q22" s="306">
        <v>7.6000000000000005</v>
      </c>
      <c r="Z22" s="32" t="s">
        <v>432</v>
      </c>
      <c r="AA22" s="32"/>
      <c r="AB22" s="35"/>
    </row>
    <row r="23" spans="3:28" x14ac:dyDescent="0.25">
      <c r="C23" s="42" t="s">
        <v>20</v>
      </c>
      <c r="D23" s="319" t="s">
        <v>269</v>
      </c>
      <c r="E23" s="41" t="s">
        <v>33</v>
      </c>
      <c r="F23" s="43" t="s">
        <v>428</v>
      </c>
      <c r="G23" s="65" t="str">
        <f t="shared" si="1"/>
        <v>23</v>
      </c>
      <c r="H23" s="2" t="s">
        <v>1359</v>
      </c>
      <c r="I23" s="95"/>
      <c r="J23" s="2"/>
      <c r="K23" s="2"/>
      <c r="L23" s="14" t="str" cm="1">
        <f t="array" ref="L23">INDEX(Cable_L!$B$3:$B$80,MATCH(1,COUNTIFS($G23,Cable_L!$A$3:$A$80,$H23,Cable_L!$C$3:$C$80),0))</f>
        <v>1b</v>
      </c>
      <c r="M23" s="21">
        <v>23</v>
      </c>
      <c r="N23" s="14" t="s">
        <v>1670</v>
      </c>
      <c r="O23" s="14" t="s">
        <v>1670</v>
      </c>
      <c r="Z23" s="32" t="s">
        <v>422</v>
      </c>
      <c r="AA23" s="32"/>
      <c r="AB23" s="32" t="s">
        <v>1283</v>
      </c>
    </row>
    <row r="24" spans="3:28" x14ac:dyDescent="0.25">
      <c r="C24" s="12" t="s">
        <v>23</v>
      </c>
      <c r="D24" s="321" t="s">
        <v>1596</v>
      </c>
      <c r="E24" s="32" t="s">
        <v>37</v>
      </c>
      <c r="F24" s="49" t="s">
        <v>26</v>
      </c>
      <c r="G24" s="65" t="str">
        <f t="shared" si="1"/>
        <v>18</v>
      </c>
      <c r="H24" s="2" t="s">
        <v>1359</v>
      </c>
      <c r="I24" s="93"/>
      <c r="J24" s="2"/>
      <c r="K24" s="2"/>
      <c r="L24" s="14" t="str" cm="1">
        <f t="array" ref="L24">INDEX(Cable_L!$B$3:$B$80,MATCH(1,COUNTIFS($G24,Cable_L!$A$3:$A$80,$H24,Cable_L!$C$3:$C$80),0))</f>
        <v>1b</v>
      </c>
      <c r="N24" s="14" t="str" cm="1">
        <f t="array" ref="N24">INDEX(INDEX(Cable_L!$H$3:$K$80,,MATCH(N$2,Cable_L!$H$2:$K$2,0)),MATCH(1,COUNTIFS($G24,Cable_L!$A$3:$A$80,$H24,Cable_L!$C$3:$C$80),0))</f>
        <v>|8.4|</v>
      </c>
      <c r="O24" s="14" cm="1">
        <f t="array" ref="O24">INDEX(INDEX(Cable_L!$H$3:$K$80,,MATCH(O$2,Cable_L!$H$2:$K$2,0)),MATCH(1,COUNTIFS($G24,Cable_L!$A$3:$A$80,$H24,Cable_L!$C$3:$C$80),0))</f>
        <v>7.6000000000000005</v>
      </c>
      <c r="P24" s="306">
        <v>7.8</v>
      </c>
      <c r="Q24" s="306">
        <v>7.2</v>
      </c>
      <c r="X24" s="182" t="s">
        <v>1437</v>
      </c>
    </row>
    <row r="25" spans="3:28" x14ac:dyDescent="0.25">
      <c r="C25" s="12" t="s">
        <v>27</v>
      </c>
      <c r="D25" s="319" t="s">
        <v>275</v>
      </c>
      <c r="E25" s="32" t="s">
        <v>41</v>
      </c>
      <c r="F25" s="49" t="s">
        <v>30</v>
      </c>
      <c r="G25" s="65" t="str">
        <f t="shared" si="1"/>
        <v>15</v>
      </c>
      <c r="H25" s="2" t="s">
        <v>1359</v>
      </c>
      <c r="I25" s="94"/>
      <c r="J25" s="2"/>
      <c r="K25" s="2"/>
      <c r="L25" s="14" t="str" cm="1">
        <f t="array" ref="L25">INDEX(Cable_L!$B$3:$B$80,MATCH(1,COUNTIFS($G25,Cable_L!$A$3:$A$80,$H25,Cable_L!$C$3:$C$80),0))</f>
        <v>2a</v>
      </c>
      <c r="N25" s="14" cm="1">
        <f t="array" ref="N25">INDEX(INDEX(Cable_L!$H$3:$K$80,,MATCH(N$2,Cable_L!$H$2:$K$2,0)),MATCH(1,COUNTIFS($G25,Cable_L!$A$3:$A$80,$H25,Cable_L!$C$3:$C$80),0))</f>
        <v>7.8000000000000007</v>
      </c>
      <c r="O25" s="14" cm="1">
        <f t="array" ref="O25">INDEX(INDEX(Cable_L!$H$3:$K$80,,MATCH(O$2,Cable_L!$H$2:$K$2,0)),MATCH(1,COUNTIFS($G25,Cable_L!$A$3:$A$80,$H25,Cable_L!$C$3:$C$80),0))</f>
        <v>7.2</v>
      </c>
      <c r="P25" s="306">
        <v>7.2</v>
      </c>
      <c r="Q25" s="306">
        <v>6.8</v>
      </c>
    </row>
    <row r="26" spans="3:28" x14ac:dyDescent="0.25">
      <c r="C26" s="12" t="s">
        <v>87</v>
      </c>
      <c r="D26" s="32" t="s">
        <v>538</v>
      </c>
      <c r="E26" s="32" t="s">
        <v>89</v>
      </c>
      <c r="F26" s="49" t="s">
        <v>90</v>
      </c>
      <c r="G26" s="65" t="str">
        <f t="shared" si="1"/>
        <v>21</v>
      </c>
      <c r="H26" s="2" t="s">
        <v>1359</v>
      </c>
      <c r="I26" s="93"/>
      <c r="J26" s="2"/>
      <c r="L26" s="14" t="str" cm="1">
        <f t="array" ref="L26">INDEX(Cable_L!$B$3:$B$80,MATCH(1,COUNTIFS($G26,Cable_L!$A$3:$A$80,$H26,Cable_L!$C$3:$C$80),0))</f>
        <v>1b</v>
      </c>
      <c r="N26" s="14" t="str" cm="1">
        <f t="array" ref="N26">INDEX(INDEX(Cable_L!$H$3:$K$80,,MATCH(N$2,Cable_L!$H$2:$K$2,0)),MATCH(1,COUNTIFS($G26,Cable_L!$A$3:$A$80,$H26,Cable_L!$C$3:$C$80),0))</f>
        <v>|8.4|</v>
      </c>
      <c r="O26" s="14" cm="1">
        <f t="array" ref="O26">INDEX(INDEX(Cable_L!$H$3:$K$80,,MATCH(O$2,Cable_L!$H$2:$K$2,0)),MATCH(1,COUNTIFS($G26,Cable_L!$A$3:$A$80,$H26,Cable_L!$C$3:$C$80),0))</f>
        <v>7.6000000000000005</v>
      </c>
      <c r="P26" s="306" t="s">
        <v>1406</v>
      </c>
      <c r="Q26" s="306">
        <v>7.6000000000000005</v>
      </c>
      <c r="Z26" s="32" t="s">
        <v>432</v>
      </c>
      <c r="AA26" s="32"/>
      <c r="AB26" s="35"/>
    </row>
    <row r="27" spans="3:28" x14ac:dyDescent="0.25">
      <c r="C27" s="42" t="s">
        <v>87</v>
      </c>
      <c r="D27" s="41" t="s">
        <v>538</v>
      </c>
      <c r="E27" s="41" t="s">
        <v>89</v>
      </c>
      <c r="F27" s="43" t="s">
        <v>419</v>
      </c>
      <c r="G27" s="65" t="str">
        <f t="shared" si="1"/>
        <v>21</v>
      </c>
      <c r="H27" s="2" t="s">
        <v>1359</v>
      </c>
      <c r="I27" s="93"/>
      <c r="J27" s="2"/>
      <c r="K27" s="2"/>
      <c r="L27" s="14" t="str" cm="1">
        <f t="array" ref="L27">INDEX(Cable_L!$B$3:$B$80,MATCH(1,COUNTIFS($G27,Cable_L!$A$3:$A$80,$H27,Cable_L!$C$3:$C$80),0))</f>
        <v>1b</v>
      </c>
      <c r="N27" s="14" t="s">
        <v>1670</v>
      </c>
      <c r="O27" s="14" t="s">
        <v>1670</v>
      </c>
      <c r="Z27" s="32" t="s">
        <v>422</v>
      </c>
      <c r="AA27" s="32"/>
      <c r="AB27" s="32" t="s">
        <v>1283</v>
      </c>
    </row>
    <row r="28" spans="3:28" x14ac:dyDescent="0.25">
      <c r="C28" s="12" t="s">
        <v>103</v>
      </c>
      <c r="D28" s="319" t="s">
        <v>310</v>
      </c>
      <c r="E28" s="32" t="s">
        <v>93</v>
      </c>
      <c r="F28" s="49" t="s">
        <v>106</v>
      </c>
      <c r="G28" s="65" t="str">
        <f t="shared" si="1"/>
        <v>23</v>
      </c>
      <c r="H28" s="2" t="s">
        <v>1359</v>
      </c>
      <c r="I28" s="93"/>
      <c r="J28" s="2"/>
      <c r="K28" s="2"/>
      <c r="L28" s="14" t="str" cm="1">
        <f t="array" ref="L28">INDEX(Cable_L!$B$3:$B$80,MATCH(1,COUNTIFS($G28,Cable_L!$A$3:$A$80,$H28,Cable_L!$C$3:$C$80),0))</f>
        <v>1b</v>
      </c>
      <c r="N28" s="14" t="str" cm="1">
        <f t="array" ref="N28">INDEX(INDEX(Cable_L!$H$3:$K$80,,MATCH(N$2,Cable_L!$H$2:$K$2,0)),MATCH(1,COUNTIFS($G28,Cable_L!$A$3:$A$80,$H28,Cable_L!$C$3:$C$80),0))</f>
        <v>|8.4|</v>
      </c>
      <c r="O28" s="14" cm="1">
        <f t="array" ref="O28">INDEX(INDEX(Cable_L!$H$3:$K$80,,MATCH(O$2,Cable_L!$H$2:$K$2,0)),MATCH(1,COUNTIFS($G28,Cable_L!$A$3:$A$80,$H28,Cable_L!$C$3:$C$80),0))</f>
        <v>7.6000000000000005</v>
      </c>
      <c r="P28" s="306" t="s">
        <v>1406</v>
      </c>
      <c r="Q28" s="306">
        <v>7.6000000000000005</v>
      </c>
      <c r="Z28" s="32" t="s">
        <v>432</v>
      </c>
      <c r="AA28" s="32"/>
      <c r="AB28" s="35"/>
    </row>
    <row r="29" spans="3:28" x14ac:dyDescent="0.25">
      <c r="C29" s="46" t="s">
        <v>103</v>
      </c>
      <c r="D29" s="320" t="s">
        <v>310</v>
      </c>
      <c r="E29" s="44" t="s">
        <v>93</v>
      </c>
      <c r="F29" s="45" t="s">
        <v>427</v>
      </c>
      <c r="G29" s="65" t="str">
        <f t="shared" si="1"/>
        <v>23</v>
      </c>
      <c r="H29" s="2" t="s">
        <v>1359</v>
      </c>
      <c r="I29" s="93"/>
      <c r="J29" s="2"/>
      <c r="K29" s="2"/>
      <c r="L29" s="14" t="str" cm="1">
        <f t="array" ref="L29">INDEX(Cable_L!$B$3:$B$80,MATCH(1,COUNTIFS($G29,Cable_L!$A$3:$A$80,$H29,Cable_L!$C$3:$C$80),0))</f>
        <v>1b</v>
      </c>
      <c r="N29" s="14" t="s">
        <v>1670</v>
      </c>
      <c r="O29" s="14" t="s">
        <v>1670</v>
      </c>
      <c r="Z29" s="32" t="s">
        <v>422</v>
      </c>
      <c r="AA29" s="32"/>
      <c r="AB29" s="32" t="s">
        <v>1283</v>
      </c>
    </row>
    <row r="30" spans="3:28" x14ac:dyDescent="0.25">
      <c r="C30" s="41"/>
      <c r="D30" s="41"/>
      <c r="E30" s="41"/>
      <c r="F30" s="41"/>
      <c r="G30" s="65"/>
      <c r="H30" s="2"/>
      <c r="I30" s="2"/>
      <c r="J30" s="2"/>
      <c r="K30" s="2"/>
    </row>
    <row r="31" spans="3:28" x14ac:dyDescent="0.25">
      <c r="C31" s="36" t="s">
        <v>8</v>
      </c>
      <c r="D31" s="37" t="s">
        <v>242</v>
      </c>
      <c r="E31" s="37" t="s">
        <v>45</v>
      </c>
      <c r="F31" s="48" t="s">
        <v>11</v>
      </c>
      <c r="G31" s="65" t="str">
        <f t="shared" ref="G31:G43" si="2">IF(LEFT(F31,3)="2.5", MID(F31,7,2),LEFT(F31,2))</f>
        <v>18</v>
      </c>
      <c r="H31" s="2" t="s">
        <v>1359</v>
      </c>
      <c r="I31" s="93"/>
      <c r="J31" s="2"/>
      <c r="K31" s="2"/>
      <c r="L31" s="14" t="str" cm="1">
        <f t="array" ref="L31">INDEX(Cable_L!$B$3:$B$80,MATCH(1,COUNTIFS($G31,Cable_L!$A$3:$A$80,$H31,Cable_L!$C$3:$C$80),0))</f>
        <v>1b</v>
      </c>
      <c r="M31" s="21" cm="1">
        <f t="array" ref="M31:M35">_xlfn._xlws.SORT(VALUE(_xlfn.UNIQUE(G31:G38)))</f>
        <v>13</v>
      </c>
      <c r="N31" s="14" t="str" cm="1">
        <f t="array" ref="N31">INDEX(INDEX(Cable_L!$H$3:$K$80,,MATCH(N$2,Cable_L!$H$2:$K$2,0)),MATCH(1,COUNTIFS($G31,Cable_L!$A$3:$A$80,$H31,Cable_L!$C$3:$C$80),0))</f>
        <v>|8.4|</v>
      </c>
      <c r="O31" s="14" cm="1">
        <f t="array" ref="O31">INDEX(INDEX(Cable_L!$H$3:$K$80,,MATCH(O$2,Cable_L!$H$2:$K$2,0)),MATCH(1,COUNTIFS($G31,Cable_L!$A$3:$A$80,$H31,Cable_L!$C$3:$C$80),0))</f>
        <v>7.6000000000000005</v>
      </c>
      <c r="P31" s="306">
        <v>7.8</v>
      </c>
      <c r="Q31" s="306">
        <v>7.2</v>
      </c>
      <c r="R31" s="21" t="str" cm="1">
        <f t="array" ref="R31:R34">_xlfn._xlws.FILTER(_xlfn.UNIQUE(N31:N38),_xlfn.UNIQUE(N31:N38)&lt;&gt;"")</f>
        <v>|8.4|</v>
      </c>
      <c r="S31" s="14">
        <f>COUNTIF(N31:N38,R31)</f>
        <v>4</v>
      </c>
      <c r="T31" s="21" cm="1">
        <f t="array" ref="T31:T34">_xlfn._xlws.FILTER(_xlfn.UNIQUE(O31:O38),_xlfn.UNIQUE(O31:O38)&lt;&gt;"")</f>
        <v>7.6000000000000005</v>
      </c>
      <c r="U31" s="14">
        <f>COUNTIF(O31:O38,T31)</f>
        <v>4</v>
      </c>
      <c r="V31" s="14">
        <f>COUNTA($G31:$G38)</f>
        <v>8</v>
      </c>
    </row>
    <row r="32" spans="3:28" x14ac:dyDescent="0.25">
      <c r="C32" s="12" t="s">
        <v>12</v>
      </c>
      <c r="D32" s="32" t="s">
        <v>245</v>
      </c>
      <c r="E32" s="32" t="s">
        <v>49</v>
      </c>
      <c r="F32" s="49" t="s">
        <v>15</v>
      </c>
      <c r="G32" s="65" t="str">
        <f t="shared" si="2"/>
        <v>15</v>
      </c>
      <c r="H32" s="2" t="s">
        <v>1359</v>
      </c>
      <c r="I32" s="93"/>
      <c r="J32" s="2"/>
      <c r="K32" s="2"/>
      <c r="L32" s="14" t="str" cm="1">
        <f t="array" ref="L32">INDEX(Cable_L!$B$3:$B$80,MATCH(1,COUNTIFS($G32,Cable_L!$A$3:$A$80,$H32,Cable_L!$C$3:$C$80),0))</f>
        <v>2a</v>
      </c>
      <c r="M32" s="21">
        <v>15</v>
      </c>
      <c r="N32" s="14" cm="1">
        <f t="array" ref="N32">INDEX(INDEX(Cable_L!$H$3:$K$80,,MATCH(N$2,Cable_L!$H$2:$K$2,0)),MATCH(1,COUNTIFS($G32,Cable_L!$A$3:$A$80,$H32,Cable_L!$C$3:$C$80),0))</f>
        <v>7.8000000000000007</v>
      </c>
      <c r="O32" s="14" cm="1">
        <f t="array" ref="O32">INDEX(INDEX(Cable_L!$H$3:$K$80,,MATCH(O$2,Cable_L!$H$2:$K$2,0)),MATCH(1,COUNTIFS($G32,Cable_L!$A$3:$A$80,$H32,Cable_L!$C$3:$C$80),0))</f>
        <v>7.2</v>
      </c>
      <c r="P32" s="306">
        <v>7.8000000000000007</v>
      </c>
      <c r="Q32" s="306">
        <v>7.2</v>
      </c>
      <c r="R32" s="21">
        <v>7.8000000000000007</v>
      </c>
      <c r="S32" s="14">
        <f t="shared" ref="S32:S33" si="3">COUNTIF(N32:N39,R32)</f>
        <v>2</v>
      </c>
      <c r="T32" s="21">
        <v>7.2</v>
      </c>
      <c r="U32" s="14">
        <f t="shared" ref="U32:U33" si="4">COUNTIF(O32:O39,T32)</f>
        <v>2</v>
      </c>
      <c r="V32" s="14"/>
    </row>
    <row r="33" spans="2:28" x14ac:dyDescent="0.25">
      <c r="C33" s="12" t="s">
        <v>16</v>
      </c>
      <c r="D33" s="32" t="s">
        <v>248</v>
      </c>
      <c r="E33" s="32" t="s">
        <v>53</v>
      </c>
      <c r="F33" s="49" t="s">
        <v>19</v>
      </c>
      <c r="G33" s="65" t="str">
        <f t="shared" si="2"/>
        <v>13</v>
      </c>
      <c r="H33" s="2" t="s">
        <v>1359</v>
      </c>
      <c r="I33" s="93"/>
      <c r="J33" s="2"/>
      <c r="K33" s="87"/>
      <c r="L33" s="14" t="str" cm="1">
        <f t="array" ref="L33">INDEX(Cable_L!$B$3:$B$80,MATCH(1,COUNTIFS($G33,Cable_L!$A$3:$A$80,$H33,Cable_L!$C$3:$C$80),0))</f>
        <v>2b</v>
      </c>
      <c r="M33" s="21">
        <v>18</v>
      </c>
      <c r="N33" s="14" cm="1">
        <f t="array" ref="N33">INDEX(INDEX(Cable_L!$H$3:$K$80,,MATCH(N$2,Cable_L!$H$2:$K$2,0)),MATCH(1,COUNTIFS($G33,Cable_L!$A$3:$A$80,$H33,Cable_L!$C$3:$C$80),0))</f>
        <v>7.2</v>
      </c>
      <c r="O33" s="14" t="str" cm="1">
        <f t="array" ref="O33">INDEX(INDEX(Cable_L!$H$3:$K$80,,MATCH(O$2,Cable_L!$H$2:$K$2,0)),MATCH(1,COUNTIFS($G33,Cable_L!$A$3:$A$80,$H33,Cable_L!$C$3:$C$80),0))</f>
        <v>|6.8|</v>
      </c>
      <c r="P33" s="306">
        <v>7.8</v>
      </c>
      <c r="Q33" s="306">
        <v>7.2</v>
      </c>
      <c r="R33" s="59">
        <v>7.2</v>
      </c>
      <c r="S33" s="14">
        <f t="shared" si="3"/>
        <v>1</v>
      </c>
      <c r="T33" s="59" t="str">
        <v>|6.8|</v>
      </c>
      <c r="U33" s="14">
        <f t="shared" si="4"/>
        <v>1</v>
      </c>
    </row>
    <row r="34" spans="2:28" x14ac:dyDescent="0.25">
      <c r="C34" s="12" t="s">
        <v>0</v>
      </c>
      <c r="D34" s="32" t="s">
        <v>251</v>
      </c>
      <c r="E34" s="32" t="s">
        <v>57</v>
      </c>
      <c r="F34" s="49" t="s">
        <v>3</v>
      </c>
      <c r="G34" s="65" t="str">
        <f t="shared" si="2"/>
        <v>23</v>
      </c>
      <c r="H34" s="14" t="s">
        <v>1359</v>
      </c>
      <c r="I34" s="310"/>
      <c r="L34" s="14" t="str" cm="1">
        <f t="array" ref="L34">INDEX(Cable_L!$B$3:$B$80,MATCH(1,COUNTIFS($G34,Cable_L!$A$3:$A$80,$H34,Cable_L!$C$3:$C$80),0))</f>
        <v>1b</v>
      </c>
      <c r="M34" s="21">
        <v>21</v>
      </c>
      <c r="N34" s="14" t="str" cm="1">
        <f t="array" ref="N34">INDEX(INDEX(Cable_L!$H$3:$K$80,,MATCH(N$2,Cable_L!$H$2:$K$2,0)),MATCH(1,COUNTIFS($G34,Cable_L!$A$3:$A$80,$H34,Cable_L!$C$3:$C$80),0))</f>
        <v>|8.4|</v>
      </c>
      <c r="O34" s="14" cm="1">
        <f t="array" ref="O34">INDEX(INDEX(Cable_L!$H$3:$K$80,,MATCH(O$2,Cable_L!$H$2:$K$2,0)),MATCH(1,COUNTIFS($G34,Cable_L!$A$3:$A$80,$H34,Cable_L!$C$3:$C$80),0))</f>
        <v>7.6000000000000005</v>
      </c>
      <c r="P34" s="306">
        <v>7.8</v>
      </c>
      <c r="Q34" s="306">
        <v>7.2</v>
      </c>
      <c r="R34" s="56" t="str">
        <v>splice</v>
      </c>
      <c r="T34" s="56" t="str">
        <v>splice</v>
      </c>
    </row>
    <row r="35" spans="2:28" x14ac:dyDescent="0.25">
      <c r="C35" s="12" t="s">
        <v>4</v>
      </c>
      <c r="D35" s="32" t="s">
        <v>254</v>
      </c>
      <c r="E35" s="32" t="s">
        <v>61</v>
      </c>
      <c r="F35" s="49" t="s">
        <v>7</v>
      </c>
      <c r="G35" s="65" t="str">
        <f t="shared" si="2"/>
        <v>18</v>
      </c>
      <c r="H35" s="2" t="s">
        <v>1359</v>
      </c>
      <c r="I35" s="93"/>
      <c r="J35" s="2"/>
      <c r="K35" s="2"/>
      <c r="L35" s="14" t="str" cm="1">
        <f t="array" ref="L35">INDEX(Cable_L!$B$3:$B$80,MATCH(1,COUNTIFS($G35,Cable_L!$A$3:$A$80,$H35,Cable_L!$C$3:$C$80),0))</f>
        <v>1b</v>
      </c>
      <c r="M35" s="21">
        <v>23</v>
      </c>
      <c r="N35" s="14" t="str" cm="1">
        <f t="array" ref="N35">INDEX(INDEX(Cable_L!$H$3:$K$80,,MATCH(N$2,Cable_L!$H$2:$K$2,0)),MATCH(1,COUNTIFS($G35,Cable_L!$A$3:$A$80,$H35,Cable_L!$C$3:$C$80),0))</f>
        <v>|8.4|</v>
      </c>
      <c r="O35" s="14" cm="1">
        <f t="array" ref="O35">INDEX(INDEX(Cable_L!$H$3:$K$80,,MATCH(O$2,Cable_L!$H$2:$K$2,0)),MATCH(1,COUNTIFS($G35,Cable_L!$A$3:$A$80,$H35,Cable_L!$C$3:$C$80),0))</f>
        <v>7.6000000000000005</v>
      </c>
      <c r="P35" s="306">
        <v>7.8</v>
      </c>
      <c r="Q35" s="306">
        <v>7.2</v>
      </c>
    </row>
    <row r="36" spans="2:28" x14ac:dyDescent="0.25">
      <c r="B36" s="148" t="s">
        <v>1395</v>
      </c>
      <c r="C36" s="12" t="s">
        <v>79</v>
      </c>
      <c r="D36" s="321" t="s">
        <v>257</v>
      </c>
      <c r="E36" s="32" t="s">
        <v>65</v>
      </c>
      <c r="F36" s="49" t="s">
        <v>82</v>
      </c>
      <c r="G36" s="65" t="str">
        <f t="shared" si="2"/>
        <v>15</v>
      </c>
      <c r="H36" s="2" t="s">
        <v>1359</v>
      </c>
      <c r="I36" s="310"/>
      <c r="J36" s="2"/>
      <c r="K36" s="2"/>
      <c r="L36" s="14" t="str" cm="1">
        <f t="array" ref="L36">INDEX(Cable_L!$B$3:$B$80,MATCH(1,COUNTIFS($G36,Cable_L!$A$3:$A$80,$H36,Cable_L!$C$3:$C$80),0))</f>
        <v>2a</v>
      </c>
      <c r="N36" s="14" cm="1">
        <f t="array" ref="N36">INDEX(INDEX(Cable_L!$H$3:$K$80,,MATCH(N$2,Cable_L!$H$2:$K$2,0)),MATCH(1,COUNTIFS($G36,Cable_L!$A$3:$A$80,$H36,Cable_L!$C$3:$C$80),0))</f>
        <v>7.8000000000000007</v>
      </c>
      <c r="O36" s="14" cm="1">
        <f t="array" ref="O36">INDEX(INDEX(Cable_L!$H$3:$K$80,,MATCH(O$2,Cable_L!$H$2:$K$2,0)),MATCH(1,COUNTIFS($G36,Cable_L!$A$3:$A$80,$H36,Cable_L!$C$3:$C$80),0))</f>
        <v>7.2</v>
      </c>
      <c r="P36" s="306">
        <v>7.2</v>
      </c>
      <c r="Q36" s="306">
        <v>6.8</v>
      </c>
    </row>
    <row r="37" spans="2:28" x14ac:dyDescent="0.25">
      <c r="C37" s="12" t="s">
        <v>91</v>
      </c>
      <c r="D37" s="32" t="s">
        <v>319</v>
      </c>
      <c r="E37" s="32" t="s">
        <v>97</v>
      </c>
      <c r="F37" s="49" t="s">
        <v>94</v>
      </c>
      <c r="G37" s="65" t="str">
        <f t="shared" si="2"/>
        <v>21</v>
      </c>
      <c r="H37" s="2" t="s">
        <v>1359</v>
      </c>
      <c r="I37" s="93"/>
      <c r="J37" s="2"/>
      <c r="K37" s="2"/>
      <c r="L37" s="14" t="str" cm="1">
        <f t="array" ref="L37">INDEX(Cable_L!$B$3:$B$80,MATCH(1,COUNTIFS($G37,Cable_L!$A$3:$A$80,$H37,Cable_L!$C$3:$C$80),0))</f>
        <v>1b</v>
      </c>
      <c r="N37" s="14" t="str" cm="1">
        <f t="array" ref="N37">INDEX(INDEX(Cable_L!$H$3:$K$80,,MATCH(N$2,Cable_L!$H$2:$K$2,0)),MATCH(1,COUNTIFS($G37,Cable_L!$A$3:$A$80,$H37,Cable_L!$C$3:$C$80),0))</f>
        <v>|8.4|</v>
      </c>
      <c r="O37" s="14" cm="1">
        <f t="array" ref="O37">INDEX(INDEX(Cable_L!$H$3:$K$80,,MATCH(O$2,Cable_L!$H$2:$K$2,0)),MATCH(1,COUNTIFS($G37,Cable_L!$A$3:$A$80,$H37,Cable_L!$C$3:$C$80),0))</f>
        <v>7.6000000000000005</v>
      </c>
      <c r="P37" s="306">
        <v>7.8</v>
      </c>
      <c r="Q37" s="306">
        <v>7.2</v>
      </c>
      <c r="Z37" s="32" t="s">
        <v>432</v>
      </c>
      <c r="AA37" s="32"/>
      <c r="AB37" s="35"/>
    </row>
    <row r="38" spans="2:28" x14ac:dyDescent="0.25">
      <c r="C38" s="42" t="s">
        <v>91</v>
      </c>
      <c r="D38" s="41" t="s">
        <v>319</v>
      </c>
      <c r="E38" s="41" t="s">
        <v>97</v>
      </c>
      <c r="F38" s="43" t="s">
        <v>420</v>
      </c>
      <c r="G38" s="65" t="str">
        <f t="shared" si="2"/>
        <v>21</v>
      </c>
      <c r="H38" s="2" t="s">
        <v>1359</v>
      </c>
      <c r="I38" s="93"/>
      <c r="J38" s="2"/>
      <c r="K38" s="2"/>
      <c r="L38" s="14" t="str" cm="1">
        <f t="array" ref="L38">INDEX(Cable_L!$B$3:$B$80,MATCH(1,COUNTIFS($G38,Cable_L!$A$3:$A$80,$H38,Cable_L!$C$3:$C$80),0))</f>
        <v>1b</v>
      </c>
      <c r="N38" s="14" t="s">
        <v>1670</v>
      </c>
      <c r="O38" s="14" t="s">
        <v>1670</v>
      </c>
      <c r="Z38" s="32" t="s">
        <v>422</v>
      </c>
      <c r="AA38" s="32"/>
      <c r="AB38" s="32" t="s">
        <v>1283</v>
      </c>
    </row>
    <row r="39" spans="2:28" x14ac:dyDescent="0.25">
      <c r="C39" s="33" t="s">
        <v>406</v>
      </c>
      <c r="D39" s="34"/>
      <c r="E39" s="34" t="s">
        <v>101</v>
      </c>
      <c r="F39" s="47"/>
      <c r="G39" s="65" t="str">
        <f t="shared" si="2"/>
        <v/>
      </c>
      <c r="H39" s="2"/>
      <c r="I39" s="2"/>
      <c r="J39" s="2"/>
      <c r="K39" s="2"/>
    </row>
    <row r="40" spans="2:28" x14ac:dyDescent="0.25">
      <c r="C40" s="41"/>
      <c r="D40" s="41"/>
      <c r="E40" s="41"/>
      <c r="F40" s="41"/>
      <c r="G40" s="65" t="str">
        <f t="shared" si="2"/>
        <v/>
      </c>
      <c r="H40" s="2"/>
      <c r="I40" s="2"/>
      <c r="J40" s="2"/>
      <c r="K40" s="2"/>
    </row>
    <row r="41" spans="2:28" x14ac:dyDescent="0.25">
      <c r="C41" s="36" t="s">
        <v>67</v>
      </c>
      <c r="D41" s="322" t="s">
        <v>599</v>
      </c>
      <c r="E41" s="37" t="s">
        <v>436</v>
      </c>
      <c r="F41" s="48" t="s">
        <v>70</v>
      </c>
      <c r="G41" s="65" t="str">
        <f t="shared" si="2"/>
        <v>13</v>
      </c>
      <c r="H41" s="2" t="s">
        <v>1358</v>
      </c>
      <c r="I41" s="69"/>
      <c r="J41" s="2"/>
      <c r="K41" s="93"/>
      <c r="L41" s="14" t="str" cm="1">
        <f t="array" ref="L41">INDEX(Cable_L!$B$3:$B$80,MATCH(1,COUNTIFS($G41,Cable_L!$A$3:$A$80,$H41,Cable_L!$C$3:$C$80),0))</f>
        <v>2c</v>
      </c>
      <c r="M41" s="21" t="str" cm="1">
        <f t="array" ref="M41">_xlfn._xlws.SORT(_xlfn.UNIQUE(G41:G43))</f>
        <v>13</v>
      </c>
      <c r="N41" s="14" cm="1">
        <f t="array" ref="N41">INDEX(INDEX(Cable_L!$H$3:$K$80,,MATCH(N$2,Cable_L!$H$2:$K$2,0)),MATCH(1,COUNTIFS($G41,Cable_L!$A$3:$A$80,$H41,Cable_L!$C$3:$C$80),0))</f>
        <v>7.6000000000000005</v>
      </c>
      <c r="O41" s="14" t="str" cm="1">
        <f t="array" ref="O41">INDEX(INDEX(Cable_L!$H$3:$K$80,,MATCH(O$2,Cable_L!$H$2:$K$2,0)),MATCH(1,COUNTIFS($G41,Cable_L!$A$3:$A$80,$H41,Cable_L!$C$3:$C$80),0))</f>
        <v>|7.6|</v>
      </c>
      <c r="P41" s="306">
        <v>7.6000000000000005</v>
      </c>
      <c r="Q41" s="306" t="s">
        <v>1407</v>
      </c>
      <c r="R41" s="21" cm="1">
        <f t="array" ref="R41">_xlfn._xlws.FILTER(_xlfn.UNIQUE(N41:N48),_xlfn.UNIQUE(N41:N48)&lt;&gt;"")</f>
        <v>7.6000000000000005</v>
      </c>
      <c r="S41" s="14">
        <f>COUNTIF(N41:N48,R41)</f>
        <v>4</v>
      </c>
      <c r="T41" s="21" t="str" cm="1">
        <f t="array" ref="T41">_xlfn._xlws.FILTER(_xlfn.UNIQUE(O41:O48),_xlfn.UNIQUE(O41:O48)&lt;&gt;"")</f>
        <v>|7.6|</v>
      </c>
      <c r="U41" s="14">
        <f>COUNTIF(O41:O48,T41)</f>
        <v>4</v>
      </c>
      <c r="V41" s="14">
        <f>COUNTA($G41:$G48)</f>
        <v>4</v>
      </c>
    </row>
    <row r="42" spans="2:28" x14ac:dyDescent="0.25">
      <c r="C42" s="12" t="s">
        <v>71</v>
      </c>
      <c r="D42" s="32" t="s">
        <v>535</v>
      </c>
      <c r="E42" s="32" t="s">
        <v>299</v>
      </c>
      <c r="F42" s="49" t="s">
        <v>74</v>
      </c>
      <c r="G42" s="65" t="str">
        <f t="shared" si="2"/>
        <v>13</v>
      </c>
      <c r="H42" s="2" t="s">
        <v>1358</v>
      </c>
      <c r="I42" s="69"/>
      <c r="J42" s="2"/>
      <c r="K42" s="93"/>
      <c r="L42" s="14" t="str" cm="1">
        <f t="array" ref="L42">INDEX(Cable_L!$B$3:$B$80,MATCH(1,COUNTIFS($G42,Cable_L!$A$3:$A$80,$H42,Cable_L!$C$3:$C$80),0))</f>
        <v>2c</v>
      </c>
      <c r="N42" s="14" cm="1">
        <f t="array" ref="N42">INDEX(INDEX(Cable_L!$H$3:$K$80,,MATCH(N$2,Cable_L!$H$2:$K$2,0)),MATCH(1,COUNTIFS($G42,Cable_L!$A$3:$A$80,$H42,Cable_L!$C$3:$C$80),0))</f>
        <v>7.6000000000000005</v>
      </c>
      <c r="O42" s="14" t="str" cm="1">
        <f t="array" ref="O42">INDEX(INDEX(Cable_L!$H$3:$K$80,,MATCH(O$2,Cable_L!$H$2:$K$2,0)),MATCH(1,COUNTIFS($G42,Cable_L!$A$3:$A$80,$H42,Cable_L!$C$3:$C$80),0))</f>
        <v>|7.6|</v>
      </c>
      <c r="P42" s="306">
        <v>7.6000000000000005</v>
      </c>
      <c r="Q42" s="306" t="s">
        <v>1407</v>
      </c>
      <c r="R42" s="21"/>
      <c r="S42" s="14"/>
      <c r="T42" s="21"/>
      <c r="U42" s="14"/>
      <c r="V42" s="14"/>
    </row>
    <row r="43" spans="2:28" x14ac:dyDescent="0.25">
      <c r="C43" s="12" t="s">
        <v>75</v>
      </c>
      <c r="D43" s="32" t="s">
        <v>537</v>
      </c>
      <c r="E43" s="32" t="s">
        <v>302</v>
      </c>
      <c r="F43" s="49" t="s">
        <v>78</v>
      </c>
      <c r="G43" s="65" t="str">
        <f t="shared" si="2"/>
        <v>13</v>
      </c>
      <c r="H43" s="2" t="s">
        <v>1358</v>
      </c>
      <c r="I43" s="69"/>
      <c r="J43" s="2"/>
      <c r="K43" s="93"/>
      <c r="L43" s="14" t="str" cm="1">
        <f t="array" ref="L43">INDEX(Cable_L!$B$3:$B$80,MATCH(1,COUNTIFS($G43,Cable_L!$A$3:$A$80,$H43,Cable_L!$C$3:$C$80),0))</f>
        <v>2c</v>
      </c>
      <c r="N43" s="14" cm="1">
        <f t="array" ref="N43">INDEX(INDEX(Cable_L!$H$3:$K$80,,MATCH(N$2,Cable_L!$H$2:$K$2,0)),MATCH(1,COUNTIFS($G43,Cable_L!$A$3:$A$80,$H43,Cable_L!$C$3:$C$80),0))</f>
        <v>7.6000000000000005</v>
      </c>
      <c r="O43" s="14" t="str" cm="1">
        <f t="array" ref="O43">INDEX(INDEX(Cable_L!$H$3:$K$80,,MATCH(O$2,Cable_L!$H$2:$K$2,0)),MATCH(1,COUNTIFS($G43,Cable_L!$A$3:$A$80,$H43,Cable_L!$C$3:$C$80),0))</f>
        <v>|7.6|</v>
      </c>
      <c r="P43" s="306">
        <v>7.6000000000000005</v>
      </c>
      <c r="Q43" s="306" t="s">
        <v>1407</v>
      </c>
      <c r="R43" s="59"/>
      <c r="S43" s="14"/>
      <c r="T43" s="59"/>
      <c r="U43" s="14"/>
    </row>
    <row r="44" spans="2:28" x14ac:dyDescent="0.25">
      <c r="C44" s="12" t="s">
        <v>406</v>
      </c>
      <c r="D44" s="32"/>
      <c r="E44" s="32" t="s">
        <v>1327</v>
      </c>
      <c r="F44" s="49"/>
      <c r="G44" s="65"/>
    </row>
    <row r="45" spans="2:28" x14ac:dyDescent="0.25">
      <c r="C45" s="12" t="s">
        <v>83</v>
      </c>
      <c r="D45" s="32" t="s">
        <v>536</v>
      </c>
      <c r="E45" s="32" t="s">
        <v>305</v>
      </c>
      <c r="F45" s="49" t="s">
        <v>86</v>
      </c>
      <c r="G45" s="65" t="str">
        <f>IF(LEFT(F45,3)="2.5", MID(F45,7,2),LEFT(F45,2))</f>
        <v>13</v>
      </c>
      <c r="H45" s="2" t="s">
        <v>1358</v>
      </c>
      <c r="I45" s="69"/>
      <c r="J45" s="2"/>
      <c r="K45" s="93"/>
      <c r="L45" s="14" t="str" cm="1">
        <f t="array" ref="L45">INDEX(Cable_L!$B$3:$B$80,MATCH(1,COUNTIFS($G45,Cable_L!$A$3:$A$80,$H45,Cable_L!$C$3:$C$80),0))</f>
        <v>2c</v>
      </c>
      <c r="N45" s="14" cm="1">
        <f t="array" ref="N45">INDEX(INDEX(Cable_L!$H$3:$K$80,,MATCH(N$2,Cable_L!$H$2:$K$2,0)),MATCH(1,COUNTIFS($G45,Cable_L!$A$3:$A$80,$H45,Cable_L!$C$3:$C$80),0))</f>
        <v>7.6000000000000005</v>
      </c>
      <c r="O45" s="14" t="str" cm="1">
        <f t="array" ref="O45">INDEX(INDEX(Cable_L!$H$3:$K$80,,MATCH(O$2,Cable_L!$H$2:$K$2,0)),MATCH(1,COUNTIFS($G45,Cable_L!$A$3:$A$80,$H45,Cable_L!$C$3:$C$80),0))</f>
        <v>|7.6|</v>
      </c>
      <c r="P45" s="306">
        <v>7.6000000000000005</v>
      </c>
      <c r="Q45" s="306" t="s">
        <v>1407</v>
      </c>
    </row>
    <row r="46" spans="2:28" x14ac:dyDescent="0.25">
      <c r="C46" s="12" t="s">
        <v>406</v>
      </c>
      <c r="D46" s="32"/>
      <c r="E46" s="32" t="s">
        <v>1328</v>
      </c>
      <c r="F46" s="49"/>
      <c r="G46" s="65"/>
      <c r="H46" s="2"/>
      <c r="I46" s="2"/>
      <c r="J46" s="2"/>
      <c r="K46" s="2"/>
    </row>
    <row r="47" spans="2:28" x14ac:dyDescent="0.25">
      <c r="C47" s="12" t="s">
        <v>406</v>
      </c>
      <c r="D47" s="32"/>
      <c r="E47" s="32" t="s">
        <v>1329</v>
      </c>
      <c r="F47" s="49"/>
      <c r="G47" s="65"/>
      <c r="H47" s="2"/>
      <c r="I47" s="2"/>
      <c r="J47" s="2"/>
      <c r="K47" s="2"/>
    </row>
    <row r="48" spans="2:28" x14ac:dyDescent="0.25">
      <c r="C48" s="33" t="s">
        <v>406</v>
      </c>
      <c r="D48" s="34"/>
      <c r="E48" s="34" t="s">
        <v>1330</v>
      </c>
      <c r="F48" s="47"/>
      <c r="G48" s="65"/>
      <c r="H48" s="2"/>
      <c r="I48" s="2"/>
      <c r="J48" s="2"/>
      <c r="K48" s="2"/>
    </row>
    <row r="49" spans="3:22" x14ac:dyDescent="0.25">
      <c r="C49" s="32"/>
      <c r="D49" s="32"/>
      <c r="E49" s="32"/>
      <c r="F49" s="32"/>
      <c r="G49" s="65"/>
      <c r="H49" s="2"/>
      <c r="I49" s="2"/>
      <c r="J49" s="2"/>
      <c r="K49" s="2"/>
    </row>
    <row r="50" spans="3:22" x14ac:dyDescent="0.25">
      <c r="C50" s="36" t="s">
        <v>150</v>
      </c>
      <c r="D50" s="37" t="s">
        <v>278</v>
      </c>
      <c r="E50" s="37" t="s">
        <v>108</v>
      </c>
      <c r="F50" s="48" t="s">
        <v>152</v>
      </c>
      <c r="G50" s="65" t="str">
        <f>IF(LEFT(F50,3)="2.5", MID(F50,7,2),LEFT(F50,2))</f>
        <v>19</v>
      </c>
      <c r="H50" s="2" t="s">
        <v>1359</v>
      </c>
      <c r="I50" s="94"/>
      <c r="J50" s="2"/>
      <c r="K50" s="2"/>
      <c r="L50" s="14" t="str" cm="1">
        <f t="array" ref="L50">INDEX(Cable_L!$B$3:$B$80,MATCH(1,COUNTIFS($G50,Cable_L!$A$3:$A$80,$H50,Cable_L!$C$3:$C$80),0))</f>
        <v>1b</v>
      </c>
      <c r="M50" s="21" cm="1">
        <f t="array" ref="M50:M52">_xlfn._xlws.SORT(VALUE(_xlfn.UNIQUE(G50:G55)))</f>
        <v>16</v>
      </c>
      <c r="N50" s="14" t="str" cm="1">
        <f t="array" ref="N50">INDEX(INDEX(Cable_L!$H$3:$K$80,,MATCH(N$2,Cable_L!$H$2:$K$2,0)),MATCH(1,COUNTIFS($G50,Cable_L!$A$3:$A$80,$H50,Cable_L!$C$3:$C$80),0))</f>
        <v>|8.4|</v>
      </c>
      <c r="O50" s="14" cm="1">
        <f t="array" ref="O50">INDEX(INDEX(Cable_L!$H$3:$K$80,,MATCH(O$2,Cable_L!$H$2:$K$2,0)),MATCH(1,COUNTIFS($G50,Cable_L!$A$3:$A$80,$H50,Cable_L!$C$3:$C$80),0))</f>
        <v>7.6000000000000005</v>
      </c>
      <c r="P50" s="306" t="s">
        <v>1406</v>
      </c>
      <c r="Q50" s="306">
        <v>7.6000000000000005</v>
      </c>
      <c r="R50" s="21" t="str" cm="1">
        <f t="array" ref="R50:R51">_xlfn._xlws.FILTER(_xlfn.UNIQUE(N50:N57),_xlfn.UNIQUE(N50:N57)&lt;&gt;"")</f>
        <v>|8.4|</v>
      </c>
      <c r="S50" s="14">
        <f>COUNTIF(N50:N57,R50)</f>
        <v>4</v>
      </c>
      <c r="T50" s="21" cm="1">
        <f t="array" ref="T50:T51">_xlfn._xlws.FILTER(_xlfn.UNIQUE(O50:O57),_xlfn.UNIQUE(O50:O57)&lt;&gt;"")</f>
        <v>7.6000000000000005</v>
      </c>
      <c r="U50" s="14">
        <f>COUNTIF(O50:O57,T50)</f>
        <v>4</v>
      </c>
      <c r="V50" s="14">
        <f>COUNTA($G50:$G57)</f>
        <v>6</v>
      </c>
    </row>
    <row r="51" spans="3:22" x14ac:dyDescent="0.25">
      <c r="C51" s="12" t="s">
        <v>153</v>
      </c>
      <c r="D51" s="32" t="s">
        <v>281</v>
      </c>
      <c r="E51" s="32" t="s">
        <v>111</v>
      </c>
      <c r="F51" s="49" t="s">
        <v>155</v>
      </c>
      <c r="G51" s="65" t="str">
        <f>IF(LEFT(F51,3)="2.5", MID(F51,7,2),LEFT(F51,2))</f>
        <v>19</v>
      </c>
      <c r="H51" s="2" t="s">
        <v>1359</v>
      </c>
      <c r="I51" s="94"/>
      <c r="J51" s="2"/>
      <c r="K51" s="2"/>
      <c r="L51" s="14" t="str" cm="1">
        <f t="array" ref="L51">INDEX(Cable_L!$B$3:$B$80,MATCH(1,COUNTIFS($G51,Cable_L!$A$3:$A$80,$H51,Cable_L!$C$3:$C$80),0))</f>
        <v>1b</v>
      </c>
      <c r="M51" s="21">
        <v>19</v>
      </c>
      <c r="N51" s="14" t="str" cm="1">
        <f t="array" ref="N51">INDEX(INDEX(Cable_L!$H$3:$K$80,,MATCH(N$2,Cable_L!$H$2:$K$2,0)),MATCH(1,COUNTIFS($G51,Cable_L!$A$3:$A$80,$H51,Cable_L!$C$3:$C$80),0))</f>
        <v>|8.4|</v>
      </c>
      <c r="O51" s="14" cm="1">
        <f t="array" ref="O51">INDEX(INDEX(Cable_L!$H$3:$K$80,,MATCH(O$2,Cable_L!$H$2:$K$2,0)),MATCH(1,COUNTIFS($G51,Cable_L!$A$3:$A$80,$H51,Cable_L!$C$3:$C$80),0))</f>
        <v>7.6000000000000005</v>
      </c>
      <c r="P51" s="306" t="s">
        <v>1406</v>
      </c>
      <c r="Q51" s="306">
        <v>7.6000000000000005</v>
      </c>
      <c r="R51" s="59">
        <v>7.8000000000000007</v>
      </c>
      <c r="S51" s="14">
        <f>COUNTIF(N51:N58,R51)</f>
        <v>2</v>
      </c>
      <c r="T51" s="59">
        <v>7.2</v>
      </c>
      <c r="U51" s="14">
        <f>COUNTIF(O51:O58,T51)</f>
        <v>2</v>
      </c>
    </row>
    <row r="52" spans="3:22" x14ac:dyDescent="0.25">
      <c r="C52" s="12" t="s">
        <v>156</v>
      </c>
      <c r="D52" s="32" t="s">
        <v>284</v>
      </c>
      <c r="E52" s="32" t="s">
        <v>673</v>
      </c>
      <c r="F52" s="49" t="s">
        <v>158</v>
      </c>
      <c r="G52" s="65" t="str">
        <f>IF(LEFT(F52,3)="2.5", MID(F52,7,2),LEFT(F52,2))</f>
        <v>16</v>
      </c>
      <c r="H52" s="2" t="s">
        <v>1359</v>
      </c>
      <c r="I52" s="94"/>
      <c r="J52" s="2"/>
      <c r="K52" s="2"/>
      <c r="L52" s="14" t="str" cm="1">
        <f t="array" ref="L52">INDEX(Cable_L!$B$3:$B$80,MATCH(1,COUNTIFS($G52,Cable_L!$A$3:$A$80,$H52,Cable_L!$C$3:$C$80),0))</f>
        <v>2a</v>
      </c>
      <c r="M52" s="21">
        <v>24</v>
      </c>
      <c r="N52" s="14" cm="1">
        <f t="array" ref="N52">INDEX(INDEX(Cable_L!$H$3:$K$80,,MATCH(N$2,Cable_L!$H$2:$K$2,0)),MATCH(1,COUNTIFS($G52,Cable_L!$A$3:$A$80,$H52,Cable_L!$C$3:$C$80),0))</f>
        <v>7.8000000000000007</v>
      </c>
      <c r="O52" s="14" cm="1">
        <f t="array" ref="O52">INDEX(INDEX(Cable_L!$H$3:$K$80,,MATCH(O$2,Cable_L!$H$2:$K$2,0)),MATCH(1,COUNTIFS($G52,Cable_L!$A$3:$A$80,$H52,Cable_L!$C$3:$C$80),0))</f>
        <v>7.2</v>
      </c>
      <c r="P52" s="306">
        <v>7.8000000000000007</v>
      </c>
      <c r="Q52" s="306">
        <v>7.2</v>
      </c>
    </row>
    <row r="53" spans="3:22" x14ac:dyDescent="0.25">
      <c r="C53" s="12" t="s">
        <v>140</v>
      </c>
      <c r="D53" s="32" t="s">
        <v>287</v>
      </c>
      <c r="E53" s="311" t="s">
        <v>114</v>
      </c>
      <c r="F53" s="49" t="s">
        <v>433</v>
      </c>
      <c r="G53" s="65" t="str">
        <f t="shared" ref="G53:G55" si="5">IF(LEFT(F53,3)="2.5", MID(F53,7,2),LEFT(F53,2))</f>
        <v>24</v>
      </c>
      <c r="H53" s="2" t="s">
        <v>1359</v>
      </c>
      <c r="I53" s="94"/>
      <c r="J53" s="2"/>
      <c r="K53" s="2"/>
      <c r="L53" s="14" t="str" cm="1">
        <f t="array" ref="L53">INDEX(Cable_L!$B$3:$B$80,MATCH(1,COUNTIFS($G53,Cable_L!$A$3:$A$80,$H53,Cable_L!$C$3:$C$80),0))</f>
        <v>1b</v>
      </c>
      <c r="N53" s="14" t="str" cm="1">
        <f t="array" ref="N53">INDEX(INDEX(Cable_L!$H$3:$K$80,,MATCH(N$2,Cable_L!$H$2:$K$2,0)),MATCH(1,COUNTIFS($G53,Cable_L!$A$3:$A$80,$H53,Cable_L!$C$3:$C$80),0))</f>
        <v>|8.4|</v>
      </c>
      <c r="O53" s="14" cm="1">
        <f t="array" ref="O53">INDEX(INDEX(Cable_L!$H$3:$K$80,,MATCH(O$2,Cable_L!$H$2:$K$2,0)),MATCH(1,COUNTIFS($G53,Cable_L!$A$3:$A$80,$H53,Cable_L!$C$3:$C$80),0))</f>
        <v>7.6000000000000005</v>
      </c>
      <c r="P53" s="306" t="s">
        <v>1406</v>
      </c>
      <c r="Q53" s="306">
        <v>7.6000000000000005</v>
      </c>
    </row>
    <row r="54" spans="3:22" x14ac:dyDescent="0.25">
      <c r="C54" s="12" t="s">
        <v>143</v>
      </c>
      <c r="D54" s="321" t="s">
        <v>1667</v>
      </c>
      <c r="E54" s="32" t="s">
        <v>117</v>
      </c>
      <c r="F54" s="49" t="s">
        <v>146</v>
      </c>
      <c r="G54" s="65" t="str">
        <f t="shared" si="5"/>
        <v>19</v>
      </c>
      <c r="H54" s="2" t="s">
        <v>1359</v>
      </c>
      <c r="I54" s="94"/>
      <c r="J54" s="2"/>
      <c r="K54" s="2"/>
      <c r="L54" s="14" t="str" cm="1">
        <f t="array" ref="L54">INDEX(Cable_L!$B$3:$B$80,MATCH(1,COUNTIFS($G54,Cable_L!$A$3:$A$80,$H54,Cable_L!$C$3:$C$80),0))</f>
        <v>1b</v>
      </c>
      <c r="N54" s="14" t="str" cm="1">
        <f t="array" ref="N54">INDEX(INDEX(Cable_L!$H$3:$K$80,,MATCH(N$2,Cable_L!$H$2:$K$2,0)),MATCH(1,COUNTIFS($G54,Cable_L!$A$3:$A$80,$H54,Cable_L!$C$3:$C$80),0))</f>
        <v>|8.4|</v>
      </c>
      <c r="O54" s="14" cm="1">
        <f t="array" ref="O54">INDEX(INDEX(Cable_L!$H$3:$K$80,,MATCH(O$2,Cable_L!$H$2:$K$2,0)),MATCH(1,COUNTIFS($G54,Cable_L!$A$3:$A$80,$H54,Cable_L!$C$3:$C$80),0))</f>
        <v>7.6000000000000005</v>
      </c>
      <c r="P54" s="306" t="s">
        <v>1406</v>
      </c>
      <c r="Q54" s="306">
        <v>7.6000000000000005</v>
      </c>
    </row>
    <row r="55" spans="3:22" x14ac:dyDescent="0.25">
      <c r="C55" s="12" t="s">
        <v>147</v>
      </c>
      <c r="D55" s="321" t="s">
        <v>293</v>
      </c>
      <c r="E55" s="32" t="s">
        <v>120</v>
      </c>
      <c r="F55" s="49" t="s">
        <v>149</v>
      </c>
      <c r="G55" s="65" t="str">
        <f t="shared" si="5"/>
        <v>16</v>
      </c>
      <c r="H55" s="2" t="s">
        <v>1359</v>
      </c>
      <c r="I55" s="94"/>
      <c r="J55" s="2"/>
      <c r="K55" s="2"/>
      <c r="L55" s="14" t="str" cm="1">
        <f t="array" ref="L55">INDEX(Cable_L!$B$3:$B$80,MATCH(1,COUNTIFS($G55,Cable_L!$A$3:$A$80,$H55,Cable_L!$C$3:$C$80),0))</f>
        <v>2a</v>
      </c>
      <c r="N55" s="14" cm="1">
        <f t="array" ref="N55">INDEX(INDEX(Cable_L!$H$3:$K$80,,MATCH(N$2,Cable_L!$H$2:$K$2,0)),MATCH(1,COUNTIFS($G55,Cable_L!$A$3:$A$80,$H55,Cable_L!$C$3:$C$80),0))</f>
        <v>7.8000000000000007</v>
      </c>
      <c r="O55" s="14" cm="1">
        <f t="array" ref="O55">INDEX(INDEX(Cable_L!$H$3:$K$80,,MATCH(O$2,Cable_L!$H$2:$K$2,0)),MATCH(1,COUNTIFS($G55,Cable_L!$A$3:$A$80,$H55,Cable_L!$C$3:$C$80),0))</f>
        <v>7.2</v>
      </c>
      <c r="P55" s="306">
        <v>7.8000000000000007</v>
      </c>
      <c r="Q55" s="306">
        <v>7.2</v>
      </c>
    </row>
    <row r="56" spans="3:22" x14ac:dyDescent="0.25">
      <c r="C56" s="12" t="s">
        <v>406</v>
      </c>
      <c r="D56" s="32"/>
      <c r="E56" s="32" t="s">
        <v>1306</v>
      </c>
      <c r="F56" s="49"/>
      <c r="G56" s="65"/>
      <c r="H56" s="2"/>
      <c r="I56" s="5"/>
      <c r="J56" s="2"/>
      <c r="K56" s="2"/>
    </row>
    <row r="57" spans="3:22" x14ac:dyDescent="0.25">
      <c r="C57" s="33" t="s">
        <v>406</v>
      </c>
      <c r="D57" s="34"/>
      <c r="E57" s="34" t="s">
        <v>1307</v>
      </c>
      <c r="F57" s="47"/>
      <c r="G57" s="65"/>
      <c r="H57" s="2"/>
      <c r="I57" s="2"/>
      <c r="J57" s="2"/>
      <c r="K57" s="2"/>
    </row>
    <row r="58" spans="3:22" x14ac:dyDescent="0.25">
      <c r="C58" s="32"/>
      <c r="D58" s="32"/>
      <c r="E58" s="32"/>
      <c r="F58" s="32"/>
      <c r="G58" s="65"/>
      <c r="J58" s="2"/>
      <c r="K58" s="2"/>
    </row>
    <row r="59" spans="3:22" x14ac:dyDescent="0.25">
      <c r="C59" s="36" t="s">
        <v>131</v>
      </c>
      <c r="D59" s="37" t="s">
        <v>260</v>
      </c>
      <c r="E59" s="37" t="s">
        <v>123</v>
      </c>
      <c r="F59" s="48" t="s">
        <v>133</v>
      </c>
      <c r="G59" s="65" t="str">
        <f>IF(LEFT(F59,3)="2.5", MID(F59,7,2),LEFT(F59,2))</f>
        <v>19</v>
      </c>
      <c r="H59" s="2" t="s">
        <v>1359</v>
      </c>
      <c r="I59" s="94"/>
      <c r="J59" s="2"/>
      <c r="K59" s="2"/>
      <c r="L59" s="14" t="str" cm="1">
        <f t="array" ref="L59">INDEX(Cable_L!$B$3:$B$80,MATCH(1,COUNTIFS($G59,Cable_L!$A$3:$A$80,$H59,Cable_L!$C$3:$C$80),0))</f>
        <v>1b</v>
      </c>
      <c r="M59" s="21" cm="1">
        <f t="array" ref="M59:M62">_xlfn._xlws.SORT(VALUE(_xlfn.UNIQUE(G59:G64)))</f>
        <v>14</v>
      </c>
      <c r="N59" s="14" t="str" cm="1">
        <f t="array" ref="N59">INDEX(INDEX(Cable_L!$H$3:$K$80,,MATCH(N$2,Cable_L!$H$2:$K$2,0)),MATCH(1,COUNTIFS($G59,Cable_L!$A$3:$A$80,$H59,Cable_L!$C$3:$C$80),0))</f>
        <v>|8.4|</v>
      </c>
      <c r="O59" s="14" cm="1">
        <f t="array" ref="O59">INDEX(INDEX(Cable_L!$H$3:$K$80,,MATCH(O$2,Cable_L!$H$2:$K$2,0)),MATCH(1,COUNTIFS($G59,Cable_L!$A$3:$A$80,$H59,Cable_L!$C$3:$C$80),0))</f>
        <v>7.6000000000000005</v>
      </c>
      <c r="P59" s="306" t="s">
        <v>1406</v>
      </c>
      <c r="Q59" s="306">
        <v>7.6000000000000005</v>
      </c>
      <c r="R59" s="21" t="str" cm="1">
        <f t="array" ref="R59:R61">_xlfn._xlws.FILTER(_xlfn.UNIQUE(N59:N66),_xlfn.UNIQUE(N59:N66)&lt;&gt;"")</f>
        <v>|8.4|</v>
      </c>
      <c r="S59" s="14">
        <f>COUNTIF(N59:N66,R59)</f>
        <v>3</v>
      </c>
      <c r="T59" s="21" cm="1">
        <f t="array" ref="T59:T61">_xlfn._xlws.FILTER(_xlfn.UNIQUE(O59:O66),_xlfn.UNIQUE(O59:O66)&lt;&gt;"")</f>
        <v>7.6000000000000005</v>
      </c>
      <c r="U59" s="14">
        <f>COUNTIF(O59:O66,T59)</f>
        <v>3</v>
      </c>
      <c r="V59" s="14">
        <f>COUNTA($G59:$G66)</f>
        <v>6</v>
      </c>
    </row>
    <row r="60" spans="3:22" x14ac:dyDescent="0.25">
      <c r="C60" s="12" t="s">
        <v>134</v>
      </c>
      <c r="D60" s="32" t="s">
        <v>263</v>
      </c>
      <c r="E60" s="32" t="s">
        <v>126</v>
      </c>
      <c r="F60" s="49" t="s">
        <v>136</v>
      </c>
      <c r="G60" s="65" t="str">
        <f>IF(LEFT(F60,3)="2.5", MID(F60,7,2),LEFT(F60,2))</f>
        <v>16</v>
      </c>
      <c r="H60" s="2" t="s">
        <v>1359</v>
      </c>
      <c r="I60" s="94"/>
      <c r="J60" s="2"/>
      <c r="K60" s="2"/>
      <c r="L60" s="14" t="str" cm="1">
        <f t="array" ref="L60">INDEX(Cable_L!$B$3:$B$80,MATCH(1,COUNTIFS($G60,Cable_L!$A$3:$A$80,$H60,Cable_L!$C$3:$C$80),0))</f>
        <v>2a</v>
      </c>
      <c r="M60" s="21">
        <v>16</v>
      </c>
      <c r="N60" s="14" cm="1">
        <f t="array" ref="N60">INDEX(INDEX(Cable_L!$H$3:$K$80,,MATCH(N$2,Cable_L!$H$2:$K$2,0)),MATCH(1,COUNTIFS($G60,Cable_L!$A$3:$A$80,$H60,Cable_L!$C$3:$C$80),0))</f>
        <v>7.8000000000000007</v>
      </c>
      <c r="O60" s="14" cm="1">
        <f t="array" ref="O60">INDEX(INDEX(Cable_L!$H$3:$K$80,,MATCH(O$2,Cable_L!$H$2:$K$2,0)),MATCH(1,COUNTIFS($G60,Cable_L!$A$3:$A$80,$H60,Cable_L!$C$3:$C$80),0))</f>
        <v>7.2</v>
      </c>
      <c r="P60" s="306" t="s">
        <v>1406</v>
      </c>
      <c r="Q60" s="306">
        <v>7.6</v>
      </c>
      <c r="R60" s="59">
        <v>7.8000000000000007</v>
      </c>
      <c r="S60" s="14">
        <f>COUNTIF(N60:N67,R60)</f>
        <v>2</v>
      </c>
      <c r="T60" s="59">
        <v>7.2</v>
      </c>
      <c r="U60" s="14">
        <f>COUNTIF(O60:O67,T60)</f>
        <v>2</v>
      </c>
    </row>
    <row r="61" spans="3:22" x14ac:dyDescent="0.25">
      <c r="C61" s="12" t="s">
        <v>137</v>
      </c>
      <c r="D61" s="32" t="s">
        <v>266</v>
      </c>
      <c r="E61" s="32" t="s">
        <v>129</v>
      </c>
      <c r="F61" s="49" t="s">
        <v>139</v>
      </c>
      <c r="G61" s="65" t="str">
        <f>IF(LEFT(F61,3)="2.5", MID(F61,7,2),LEFT(F61,2))</f>
        <v>14</v>
      </c>
      <c r="H61" s="2" t="s">
        <v>1359</v>
      </c>
      <c r="I61" s="93"/>
      <c r="J61" s="2"/>
      <c r="K61" s="2"/>
      <c r="L61" s="14" t="str" cm="1">
        <f t="array" ref="L61">INDEX(Cable_L!$B$3:$B$80,MATCH(1,COUNTIFS($G61,Cable_L!$A$3:$A$80,$H61,Cable_L!$C$3:$C$80),0))</f>
        <v>2b</v>
      </c>
      <c r="M61" s="21">
        <v>19</v>
      </c>
      <c r="N61" s="14" cm="1">
        <f t="array" ref="N61">INDEX(INDEX(Cable_L!$H$3:$K$80,,MATCH(N$2,Cable_L!$H$2:$K$2,0)),MATCH(1,COUNTIFS($G61,Cable_L!$A$3:$A$80,$H61,Cable_L!$C$3:$C$80),0))</f>
        <v>7.2</v>
      </c>
      <c r="O61" s="14" t="str" cm="1">
        <f t="array" ref="O61">INDEX(INDEX(Cable_L!$H$3:$K$80,,MATCH(O$2,Cable_L!$H$2:$K$2,0)),MATCH(1,COUNTIFS($G61,Cable_L!$A$3:$A$80,$H61,Cable_L!$C$3:$C$80),0))</f>
        <v>|6.8|</v>
      </c>
      <c r="P61" s="306">
        <v>7.8</v>
      </c>
      <c r="Q61" s="306">
        <v>7.2</v>
      </c>
      <c r="R61" s="59">
        <v>7.2</v>
      </c>
      <c r="S61" s="14">
        <f>COUNTIF(N61:N71,R61)</f>
        <v>2</v>
      </c>
      <c r="T61" s="59" t="str">
        <v>|6.8|</v>
      </c>
      <c r="U61" s="14">
        <f>COUNTIF(O61:O71,T61)</f>
        <v>2</v>
      </c>
    </row>
    <row r="62" spans="3:22" x14ac:dyDescent="0.25">
      <c r="C62" s="12" t="s">
        <v>122</v>
      </c>
      <c r="D62" s="321" t="s">
        <v>269</v>
      </c>
      <c r="E62" s="32" t="s">
        <v>132</v>
      </c>
      <c r="F62" s="49" t="s">
        <v>124</v>
      </c>
      <c r="G62" s="65" t="str">
        <f t="shared" ref="G62:G64" si="6">IF(LEFT(F62,3)="2.5", MID(F62,7,2),LEFT(F62,2))</f>
        <v>24</v>
      </c>
      <c r="H62" s="2" t="s">
        <v>1359</v>
      </c>
      <c r="I62" s="94"/>
      <c r="J62" s="2"/>
      <c r="K62" s="2"/>
      <c r="L62" s="14" t="str" cm="1">
        <f t="array" ref="L62">INDEX(Cable_L!$B$3:$B$80,MATCH(1,COUNTIFS($G62,Cable_L!$A$3:$A$80,$H62,Cable_L!$C$3:$C$80),0))</f>
        <v>1b</v>
      </c>
      <c r="M62" s="21">
        <v>24</v>
      </c>
      <c r="N62" s="14" t="str" cm="1">
        <f t="array" ref="N62">INDEX(INDEX(Cable_L!$H$3:$K$80,,MATCH(N$2,Cable_L!$H$2:$K$2,0)),MATCH(1,COUNTIFS($G62,Cable_L!$A$3:$A$80,$H62,Cable_L!$C$3:$C$80),0))</f>
        <v>|8.4|</v>
      </c>
      <c r="O62" s="14" cm="1">
        <f t="array" ref="O62">INDEX(INDEX(Cable_L!$H$3:$K$80,,MATCH(O$2,Cable_L!$H$2:$K$2,0)),MATCH(1,COUNTIFS($G62,Cable_L!$A$3:$A$80,$H62,Cable_L!$C$3:$C$80),0))</f>
        <v>7.6000000000000005</v>
      </c>
      <c r="P62" s="306" t="s">
        <v>1406</v>
      </c>
      <c r="Q62" s="306">
        <v>7.6000000000000005</v>
      </c>
    </row>
    <row r="63" spans="3:22" x14ac:dyDescent="0.25">
      <c r="C63" s="12" t="s">
        <v>125</v>
      </c>
      <c r="D63" s="321" t="s">
        <v>272</v>
      </c>
      <c r="E63" s="32" t="s">
        <v>135</v>
      </c>
      <c r="F63" s="49" t="s">
        <v>127</v>
      </c>
      <c r="G63" s="65" t="str">
        <f t="shared" si="6"/>
        <v>19</v>
      </c>
      <c r="H63" s="2" t="s">
        <v>1359</v>
      </c>
      <c r="I63" s="94"/>
      <c r="J63" s="2"/>
      <c r="K63" s="2"/>
      <c r="L63" s="14" t="str" cm="1">
        <f t="array" ref="L63">INDEX(Cable_L!$B$3:$B$80,MATCH(1,COUNTIFS($G63,Cable_L!$A$3:$A$80,$H63,Cable_L!$C$3:$C$80),0))</f>
        <v>1b</v>
      </c>
      <c r="N63" s="14" t="str" cm="1">
        <f t="array" ref="N63">INDEX(INDEX(Cable_L!$H$3:$K$80,,MATCH(N$2,Cable_L!$H$2:$K$2,0)),MATCH(1,COUNTIFS($G63,Cable_L!$A$3:$A$80,$H63,Cable_L!$C$3:$C$80),0))</f>
        <v>|8.4|</v>
      </c>
      <c r="O63" s="14" cm="1">
        <f t="array" ref="O63">INDEX(INDEX(Cable_L!$H$3:$K$80,,MATCH(O$2,Cable_L!$H$2:$K$2,0)),MATCH(1,COUNTIFS($G63,Cable_L!$A$3:$A$80,$H63,Cable_L!$C$3:$C$80),0))</f>
        <v>7.6000000000000005</v>
      </c>
      <c r="P63" s="306">
        <v>7.8</v>
      </c>
      <c r="Q63" s="306">
        <v>7.2</v>
      </c>
    </row>
    <row r="64" spans="3:22" x14ac:dyDescent="0.25">
      <c r="C64" s="12" t="s">
        <v>128</v>
      </c>
      <c r="D64" s="321" t="s">
        <v>275</v>
      </c>
      <c r="E64" s="32" t="s">
        <v>138</v>
      </c>
      <c r="F64" s="49" t="s">
        <v>130</v>
      </c>
      <c r="G64" s="65" t="str">
        <f t="shared" si="6"/>
        <v>16</v>
      </c>
      <c r="H64" s="2" t="s">
        <v>1359</v>
      </c>
      <c r="I64" s="94"/>
      <c r="J64" s="2"/>
      <c r="K64" s="2"/>
      <c r="L64" s="14" t="str" cm="1">
        <f t="array" ref="L64">INDEX(Cable_L!$B$3:$B$80,MATCH(1,COUNTIFS($G64,Cable_L!$A$3:$A$80,$H64,Cable_L!$C$3:$C$80),0))</f>
        <v>2a</v>
      </c>
      <c r="N64" s="14" cm="1">
        <f t="array" ref="N64">INDEX(INDEX(Cable_L!$H$3:$K$80,,MATCH(N$2,Cable_L!$H$2:$K$2,0)),MATCH(1,COUNTIFS($G64,Cable_L!$A$3:$A$80,$H64,Cable_L!$C$3:$C$80),0))</f>
        <v>7.8000000000000007</v>
      </c>
      <c r="O64" s="14" cm="1">
        <f t="array" ref="O64">INDEX(INDEX(Cable_L!$H$3:$K$80,,MATCH(O$2,Cable_L!$H$2:$K$2,0)),MATCH(1,COUNTIFS($G64,Cable_L!$A$3:$A$80,$H64,Cable_L!$C$3:$C$80),0))</f>
        <v>7.2</v>
      </c>
      <c r="P64" s="306">
        <v>7.2</v>
      </c>
      <c r="Q64" s="306" t="s">
        <v>1392</v>
      </c>
    </row>
    <row r="65" spans="2:22" x14ac:dyDescent="0.25">
      <c r="C65" s="12" t="s">
        <v>406</v>
      </c>
      <c r="D65" s="32"/>
      <c r="E65" s="32" t="s">
        <v>1308</v>
      </c>
      <c r="F65" s="49"/>
      <c r="G65" s="65"/>
      <c r="H65" s="2"/>
      <c r="I65" s="5"/>
      <c r="J65" s="2"/>
      <c r="K65" s="2"/>
    </row>
    <row r="66" spans="2:22" x14ac:dyDescent="0.25">
      <c r="C66" s="33" t="s">
        <v>406</v>
      </c>
      <c r="D66" s="34"/>
      <c r="E66" s="34" t="s">
        <v>1309</v>
      </c>
      <c r="F66" s="47"/>
      <c r="G66" s="65"/>
      <c r="H66" s="2"/>
      <c r="I66" s="2"/>
      <c r="J66" s="2"/>
      <c r="K66" s="2"/>
    </row>
    <row r="67" spans="2:22" x14ac:dyDescent="0.25">
      <c r="C67" s="32"/>
      <c r="D67" s="32"/>
      <c r="E67" s="32"/>
      <c r="F67" s="32"/>
      <c r="G67" s="65"/>
      <c r="J67" s="2"/>
      <c r="K67" s="2"/>
    </row>
    <row r="68" spans="2:22" x14ac:dyDescent="0.25">
      <c r="C68" s="36" t="s">
        <v>113</v>
      </c>
      <c r="D68" s="37" t="s">
        <v>242</v>
      </c>
      <c r="E68" s="37" t="s">
        <v>141</v>
      </c>
      <c r="F68" s="48" t="s">
        <v>115</v>
      </c>
      <c r="G68" s="65" t="str">
        <f t="shared" ref="G68:G73" si="7">IF(LEFT(F68,3)="2.5", MID(F68,7,2),LEFT(F68,2))</f>
        <v>19</v>
      </c>
      <c r="H68" s="2" t="s">
        <v>1359</v>
      </c>
      <c r="I68" s="98"/>
      <c r="J68" s="2"/>
      <c r="K68" s="2"/>
      <c r="L68" s="14" t="str" cm="1">
        <f t="array" ref="L68">INDEX(Cable_L!$B$3:$B$80,MATCH(1,COUNTIFS($G68,Cable_L!$A$3:$A$80,$H68,Cable_L!$C$3:$C$80),0))</f>
        <v>1b</v>
      </c>
      <c r="M68" s="21" cm="1">
        <f t="array" ref="M68:M71">_xlfn._xlws.SORT(VALUE(_xlfn.UNIQUE(G68:G73)))</f>
        <v>14</v>
      </c>
      <c r="N68" s="14" t="str" cm="1">
        <f t="array" ref="N68">INDEX(INDEX(Cable_L!$H$3:$K$80,,MATCH(N$2,Cable_L!$H$2:$K$2,0)),MATCH(1,COUNTIFS($G68,Cable_L!$A$3:$A$80,$H68,Cable_L!$C$3:$C$80),0))</f>
        <v>|8.4|</v>
      </c>
      <c r="O68" s="14" cm="1">
        <f t="array" ref="O68">INDEX(INDEX(Cable_L!$H$3:$K$80,,MATCH(O$2,Cable_L!$H$2:$K$2,0)),MATCH(1,COUNTIFS($G68,Cable_L!$A$3:$A$80,$H68,Cable_L!$C$3:$C$80),0))</f>
        <v>7.6000000000000005</v>
      </c>
      <c r="P68" s="306">
        <v>7.8</v>
      </c>
      <c r="Q68" s="306">
        <v>7.2</v>
      </c>
      <c r="R68" s="21" t="str" cm="1">
        <f t="array" ref="R68:R70">_xlfn._xlws.FILTER(_xlfn.UNIQUE(N68:N75),_xlfn.UNIQUE(N68:N75)&lt;&gt;"")</f>
        <v>|8.4|</v>
      </c>
      <c r="S68" s="14">
        <f>COUNTIF(N68:N75,R68)</f>
        <v>3</v>
      </c>
      <c r="T68" s="21" cm="1">
        <f t="array" ref="T68:T70">_xlfn._xlws.FILTER(_xlfn.UNIQUE(O68:O75),_xlfn.UNIQUE(O68:O75)&lt;&gt;"")</f>
        <v>7.6000000000000005</v>
      </c>
      <c r="U68" s="14">
        <f>COUNTIF(O68:O75,T68)</f>
        <v>3</v>
      </c>
      <c r="V68" s="14">
        <f>COUNTA($G68:$G75)</f>
        <v>6</v>
      </c>
    </row>
    <row r="69" spans="2:22" x14ac:dyDescent="0.25">
      <c r="C69" s="12" t="s">
        <v>116</v>
      </c>
      <c r="D69" s="32" t="s">
        <v>245</v>
      </c>
      <c r="E69" s="32" t="s">
        <v>145</v>
      </c>
      <c r="F69" s="49" t="s">
        <v>118</v>
      </c>
      <c r="G69" s="65" t="str">
        <f t="shared" si="7"/>
        <v>16</v>
      </c>
      <c r="H69" s="2" t="s">
        <v>1359</v>
      </c>
      <c r="I69" s="98"/>
      <c r="J69" s="2"/>
      <c r="K69" s="2"/>
      <c r="L69" s="14" t="str" cm="1">
        <f t="array" ref="L69">INDEX(Cable_L!$B$3:$B$80,MATCH(1,COUNTIFS($G69,Cable_L!$A$3:$A$80,$H69,Cable_L!$C$3:$C$80),0))</f>
        <v>2a</v>
      </c>
      <c r="M69" s="21">
        <v>16</v>
      </c>
      <c r="N69" s="14" cm="1">
        <f t="array" ref="N69">INDEX(INDEX(Cable_L!$H$3:$K$80,,MATCH(N$2,Cable_L!$H$2:$K$2,0)),MATCH(1,COUNTIFS($G69,Cable_L!$A$3:$A$80,$H69,Cable_L!$C$3:$C$80),0))</f>
        <v>7.8000000000000007</v>
      </c>
      <c r="O69" s="14" cm="1">
        <f t="array" ref="O69">INDEX(INDEX(Cable_L!$H$3:$K$80,,MATCH(O$2,Cable_L!$H$2:$K$2,0)),MATCH(1,COUNTIFS($G69,Cable_L!$A$3:$A$80,$H69,Cable_L!$C$3:$C$80),0))</f>
        <v>7.2</v>
      </c>
      <c r="P69" s="306">
        <v>7.8</v>
      </c>
      <c r="Q69" s="306">
        <v>7.2</v>
      </c>
      <c r="R69" s="59">
        <v>7.8000000000000007</v>
      </c>
      <c r="S69" s="14">
        <f>COUNTIF(N69:N76,R69)</f>
        <v>2</v>
      </c>
      <c r="T69" s="59">
        <v>7.2</v>
      </c>
      <c r="U69" s="14">
        <f>COUNTIF(O69:O76,T69)</f>
        <v>2</v>
      </c>
    </row>
    <row r="70" spans="2:22" x14ac:dyDescent="0.25">
      <c r="C70" s="12" t="s">
        <v>119</v>
      </c>
      <c r="D70" s="32" t="s">
        <v>248</v>
      </c>
      <c r="E70" s="32" t="s">
        <v>148</v>
      </c>
      <c r="F70" s="49" t="s">
        <v>121</v>
      </c>
      <c r="G70" s="65" t="str">
        <f t="shared" si="7"/>
        <v>14</v>
      </c>
      <c r="H70" s="2" t="s">
        <v>1359</v>
      </c>
      <c r="I70" s="101"/>
      <c r="J70" s="2"/>
      <c r="K70" s="2"/>
      <c r="L70" s="14" t="str" cm="1">
        <f t="array" ref="L70">INDEX(Cable_L!$B$3:$B$80,MATCH(1,COUNTIFS($G70,Cable_L!$A$3:$A$80,$H70,Cable_L!$C$3:$C$80),0))</f>
        <v>2b</v>
      </c>
      <c r="M70" s="21">
        <v>19</v>
      </c>
      <c r="N70" s="14" cm="1">
        <f t="array" ref="N70">INDEX(INDEX(Cable_L!$H$3:$K$80,,MATCH(N$2,Cable_L!$H$2:$K$2,0)),MATCH(1,COUNTIFS($G70,Cable_L!$A$3:$A$80,$H70,Cable_L!$C$3:$C$80),0))</f>
        <v>7.2</v>
      </c>
      <c r="O70" s="14" t="str" cm="1">
        <f t="array" ref="O70">INDEX(INDEX(Cable_L!$H$3:$K$80,,MATCH(O$2,Cable_L!$H$2:$K$2,0)),MATCH(1,COUNTIFS($G70,Cable_L!$A$3:$A$80,$H70,Cable_L!$C$3:$C$80),0))</f>
        <v>|6.8|</v>
      </c>
      <c r="P70" s="306">
        <v>7.8</v>
      </c>
      <c r="Q70" s="306">
        <v>7.2</v>
      </c>
      <c r="R70" s="59">
        <v>7.2</v>
      </c>
      <c r="S70" s="14">
        <f>COUNTIF(N70:N80,R70)</f>
        <v>1</v>
      </c>
      <c r="T70" s="59" t="str">
        <v>|6.8|</v>
      </c>
      <c r="U70" s="14">
        <f>COUNTIF(O70:O80,T70)</f>
        <v>1</v>
      </c>
    </row>
    <row r="71" spans="2:22" x14ac:dyDescent="0.25">
      <c r="C71" s="12" t="s">
        <v>107</v>
      </c>
      <c r="D71" s="32" t="s">
        <v>251</v>
      </c>
      <c r="E71" s="32" t="s">
        <v>151</v>
      </c>
      <c r="F71" s="49" t="s">
        <v>109</v>
      </c>
      <c r="G71" s="65" t="str">
        <f t="shared" si="7"/>
        <v>24</v>
      </c>
      <c r="H71" s="2" t="s">
        <v>1359</v>
      </c>
      <c r="I71" s="98"/>
      <c r="J71" s="2"/>
      <c r="K71" s="2"/>
      <c r="L71" s="14" t="str" cm="1">
        <f t="array" ref="L71">INDEX(Cable_L!$B$3:$B$80,MATCH(1,COUNTIFS($G71,Cable_L!$A$3:$A$80,$H71,Cable_L!$C$3:$C$80),0))</f>
        <v>1b</v>
      </c>
      <c r="M71" s="21">
        <v>24</v>
      </c>
      <c r="N71" s="14" t="str" cm="1">
        <f t="array" ref="N71">INDEX(INDEX(Cable_L!$H$3:$K$80,,MATCH(N$2,Cable_L!$H$2:$K$2,0)),MATCH(1,COUNTIFS($G71,Cable_L!$A$3:$A$80,$H71,Cable_L!$C$3:$C$80),0))</f>
        <v>|8.4|</v>
      </c>
      <c r="O71" s="14" cm="1">
        <f t="array" ref="O71">INDEX(INDEX(Cable_L!$H$3:$K$80,,MATCH(O$2,Cable_L!$H$2:$K$2,0)),MATCH(1,COUNTIFS($G71,Cable_L!$A$3:$A$80,$H71,Cable_L!$C$3:$C$80),0))</f>
        <v>7.6000000000000005</v>
      </c>
      <c r="P71" s="306">
        <v>7.8</v>
      </c>
      <c r="Q71" s="306">
        <v>7.2</v>
      </c>
    </row>
    <row r="72" spans="2:22" x14ac:dyDescent="0.25">
      <c r="C72" s="12" t="s">
        <v>110</v>
      </c>
      <c r="D72" s="32" t="s">
        <v>254</v>
      </c>
      <c r="E72" s="32" t="s">
        <v>154</v>
      </c>
      <c r="F72" s="49" t="s">
        <v>112</v>
      </c>
      <c r="G72" s="65" t="str">
        <f t="shared" si="7"/>
        <v>19</v>
      </c>
      <c r="H72" s="2" t="s">
        <v>1359</v>
      </c>
      <c r="I72" s="98"/>
      <c r="J72" s="2"/>
      <c r="K72" s="2"/>
      <c r="L72" s="14" t="str" cm="1">
        <f t="array" ref="L72">INDEX(Cable_L!$B$3:$B$80,MATCH(1,COUNTIFS($G72,Cable_L!$A$3:$A$80,$H72,Cable_L!$C$3:$C$80),0))</f>
        <v>1b</v>
      </c>
      <c r="N72" s="14" t="str" cm="1">
        <f t="array" ref="N72">INDEX(INDEX(Cable_L!$H$3:$K$80,,MATCH(N$2,Cable_L!$H$2:$K$2,0)),MATCH(1,COUNTIFS($G72,Cable_L!$A$3:$A$80,$H72,Cable_L!$C$3:$C$80),0))</f>
        <v>|8.4|</v>
      </c>
      <c r="O72" s="14" cm="1">
        <f t="array" ref="O72">INDEX(INDEX(Cable_L!$H$3:$K$80,,MATCH(O$2,Cable_L!$H$2:$K$2,0)),MATCH(1,COUNTIFS($G72,Cable_L!$A$3:$A$80,$H72,Cable_L!$C$3:$C$80),0))</f>
        <v>7.6000000000000005</v>
      </c>
      <c r="P72" s="306">
        <v>7.8</v>
      </c>
      <c r="Q72" s="306">
        <v>7.2</v>
      </c>
    </row>
    <row r="73" spans="2:22" x14ac:dyDescent="0.25">
      <c r="B73" s="148" t="s">
        <v>1395</v>
      </c>
      <c r="C73" s="12" t="s">
        <v>171</v>
      </c>
      <c r="D73" s="32" t="s">
        <v>257</v>
      </c>
      <c r="E73" s="32" t="s">
        <v>157</v>
      </c>
      <c r="F73" s="49" t="s">
        <v>174</v>
      </c>
      <c r="G73" s="65" t="str">
        <f t="shared" si="7"/>
        <v>16</v>
      </c>
      <c r="H73" s="2" t="s">
        <v>1359</v>
      </c>
      <c r="I73" s="312"/>
      <c r="J73" s="7"/>
      <c r="K73" s="2"/>
      <c r="L73" s="99" t="str" cm="1">
        <f t="array" ref="L73">INDEX(Cable_L!$B$3:$B$80,MATCH(1,COUNTIFS($G73,Cable_L!$A$3:$A$80,$H73,Cable_L!$C$3:$C$80),0))</f>
        <v>2a</v>
      </c>
      <c r="M73" s="185"/>
      <c r="N73" s="99" cm="1">
        <f t="array" ref="N73">INDEX(INDEX(Cable_L!$H$3:$K$80,,MATCH(N$2,Cable_L!$H$2:$K$2,0)),MATCH(1,COUNTIFS($G73,Cable_L!$A$3:$A$80,$H73,Cable_L!$C$3:$C$80),0))</f>
        <v>7.8000000000000007</v>
      </c>
      <c r="O73" s="99" cm="1">
        <f t="array" ref="O73">INDEX(INDEX(Cable_L!$H$3:$K$80,,MATCH(O$2,Cable_L!$H$2:$K$2,0)),MATCH(1,COUNTIFS($G73,Cable_L!$A$3:$A$80,$H73,Cable_L!$C$3:$C$80),0))</f>
        <v>7.2</v>
      </c>
      <c r="P73" s="306">
        <v>7.2</v>
      </c>
      <c r="Q73" s="306">
        <v>6.8</v>
      </c>
    </row>
    <row r="74" spans="2:22" x14ac:dyDescent="0.25">
      <c r="C74" s="12" t="s">
        <v>406</v>
      </c>
      <c r="D74" s="32"/>
      <c r="E74" s="32" t="s">
        <v>1310</v>
      </c>
      <c r="F74" s="49"/>
      <c r="G74" s="65"/>
      <c r="H74" s="2"/>
      <c r="I74" s="5"/>
      <c r="J74" s="2"/>
      <c r="K74" s="2"/>
    </row>
    <row r="75" spans="2:22" x14ac:dyDescent="0.25">
      <c r="C75" s="33" t="s">
        <v>406</v>
      </c>
      <c r="D75" s="34"/>
      <c r="E75" s="34" t="s">
        <v>1311</v>
      </c>
      <c r="F75" s="47"/>
      <c r="G75" s="65"/>
      <c r="H75" s="2"/>
      <c r="I75" s="2"/>
      <c r="J75" s="2"/>
      <c r="K75" s="2"/>
    </row>
    <row r="76" spans="2:22" x14ac:dyDescent="0.25">
      <c r="C76" s="32"/>
      <c r="D76" s="32"/>
      <c r="E76" s="32"/>
      <c r="F76" s="32"/>
      <c r="G76" s="65"/>
      <c r="H76" s="2"/>
      <c r="I76" s="2"/>
      <c r="J76" s="2"/>
      <c r="K76" s="2"/>
    </row>
    <row r="77" spans="2:22" x14ac:dyDescent="0.25">
      <c r="C77" s="36" t="s">
        <v>159</v>
      </c>
      <c r="D77" s="322" t="s">
        <v>599</v>
      </c>
      <c r="E77" s="37" t="s">
        <v>358</v>
      </c>
      <c r="F77" s="48" t="s">
        <v>162</v>
      </c>
      <c r="G77" s="65" t="str">
        <f t="shared" ref="G77:G79" si="8">IF(LEFT(F77,3)="2.5", MID(F77,7,2),LEFT(F77,2))</f>
        <v>14</v>
      </c>
      <c r="H77" s="2" t="s">
        <v>1358</v>
      </c>
      <c r="I77" s="69"/>
      <c r="J77" s="2"/>
      <c r="K77" s="94"/>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7.6000000000000005</v>
      </c>
      <c r="O77" s="14" t="str" cm="1">
        <f t="array" ref="O77">INDEX(INDEX(Cable_L!$H$3:$K$80,,MATCH(O$2,Cable_L!$H$2:$K$2,0)),MATCH(1,COUNTIFS($G77,Cable_L!$A$3:$A$80,$H77,Cable_L!$C$3:$C$80),0))</f>
        <v>|7.6|</v>
      </c>
      <c r="P77" s="306">
        <v>7.6000000000000005</v>
      </c>
      <c r="Q77" s="306" t="s">
        <v>1407</v>
      </c>
      <c r="R77" s="21" cm="1">
        <f t="array" ref="R77">_xlfn._xlws.FILTER(_xlfn.UNIQUE(N77:N84),_xlfn.UNIQUE(N77:N84)&lt;&gt;"")</f>
        <v>7.6000000000000005</v>
      </c>
      <c r="S77" s="14">
        <f>COUNTIF(N77:N84,R77)</f>
        <v>3</v>
      </c>
      <c r="T77" s="21" t="str" cm="1">
        <f t="array" ref="T77">_xlfn._xlws.FILTER(_xlfn.UNIQUE(O77:O84),_xlfn.UNIQUE(O77:O84)&lt;&gt;"")</f>
        <v>|7.6|</v>
      </c>
      <c r="U77" s="14">
        <f>COUNTIF(O77:O84,T77)</f>
        <v>3</v>
      </c>
      <c r="V77" s="14">
        <f>COUNTA($G77:$G84)</f>
        <v>3</v>
      </c>
    </row>
    <row r="78" spans="2:22" x14ac:dyDescent="0.25">
      <c r="C78" s="12" t="s">
        <v>163</v>
      </c>
      <c r="D78" s="321" t="s">
        <v>535</v>
      </c>
      <c r="E78" s="32" t="s">
        <v>360</v>
      </c>
      <c r="F78" s="49" t="s">
        <v>166</v>
      </c>
      <c r="G78" s="65" t="str">
        <f t="shared" si="8"/>
        <v>14</v>
      </c>
      <c r="H78" s="2" t="s">
        <v>1358</v>
      </c>
      <c r="I78" s="86"/>
      <c r="J78" s="2"/>
      <c r="K78" s="94"/>
      <c r="L78" s="14" t="str" cm="1">
        <f t="array" ref="L78">INDEX(Cable_L!$B$3:$B$80,MATCH(1,COUNTIFS($G78,Cable_L!$A$3:$A$80,$H78,Cable_L!$C$3:$C$80),0))</f>
        <v>2c</v>
      </c>
      <c r="M78" s="21">
        <v>14</v>
      </c>
      <c r="N78" s="14" cm="1">
        <f t="array" ref="N78">INDEX(INDEX(Cable_L!$H$3:$K$80,,MATCH(N$2,Cable_L!$H$2:$K$2,0)),MATCH(1,COUNTIFS($G78,Cable_L!$A$3:$A$80,$H78,Cable_L!$C$3:$C$80),0))</f>
        <v>7.6000000000000005</v>
      </c>
      <c r="O78" s="14" t="str" cm="1">
        <f t="array" ref="O78">INDEX(INDEX(Cable_L!$H$3:$K$80,,MATCH(O$2,Cable_L!$H$2:$K$2,0)),MATCH(1,COUNTIFS($G78,Cable_L!$A$3:$A$80,$H78,Cable_L!$C$3:$C$80),0))</f>
        <v>|7.6|</v>
      </c>
      <c r="P78" s="306">
        <v>7.6000000000000005</v>
      </c>
      <c r="Q78" s="306" t="s">
        <v>1407</v>
      </c>
      <c r="R78" s="59"/>
      <c r="S78" s="14"/>
      <c r="T78" s="59"/>
      <c r="U78" s="14"/>
    </row>
    <row r="79" spans="2:22" x14ac:dyDescent="0.25">
      <c r="C79" s="12" t="s">
        <v>167</v>
      </c>
      <c r="D79" s="321" t="s">
        <v>537</v>
      </c>
      <c r="E79" s="32" t="s">
        <v>362</v>
      </c>
      <c r="F79" s="49" t="s">
        <v>170</v>
      </c>
      <c r="G79" s="65" t="str">
        <f t="shared" si="8"/>
        <v>13</v>
      </c>
      <c r="H79" s="2" t="s">
        <v>1358</v>
      </c>
      <c r="I79" s="69"/>
      <c r="J79" s="2"/>
      <c r="K79" s="93"/>
      <c r="L79" s="14" t="str" cm="1">
        <f t="array" ref="L79">INDEX(Cable_L!$B$3:$B$80,MATCH(1,COUNTIFS($G79,Cable_L!$A$3:$A$80,$H79,Cable_L!$C$3:$C$80),0))</f>
        <v>2c</v>
      </c>
      <c r="N79" s="14" cm="1">
        <f t="array" ref="N79">INDEX(INDEX(Cable_L!$H$3:$K$80,,MATCH(N$2,Cable_L!$H$2:$K$2,0)),MATCH(1,COUNTIFS($G79,Cable_L!$A$3:$A$80,$H79,Cable_L!$C$3:$C$80),0))</f>
        <v>7.6000000000000005</v>
      </c>
      <c r="O79" s="14" t="str" cm="1">
        <f t="array" ref="O79">INDEX(INDEX(Cable_L!$H$3:$K$80,,MATCH(O$2,Cable_L!$H$2:$K$2,0)),MATCH(1,COUNTIFS($G79,Cable_L!$A$3:$A$80,$H79,Cable_L!$C$3:$C$80),0))</f>
        <v>|7.6|</v>
      </c>
      <c r="P79" s="306">
        <v>7.6000000000000005</v>
      </c>
      <c r="Q79" s="306" t="s">
        <v>1407</v>
      </c>
      <c r="R79" s="59"/>
      <c r="S79" s="14"/>
      <c r="T79" s="59"/>
      <c r="U79" s="14"/>
    </row>
    <row r="80" spans="2:22" x14ac:dyDescent="0.25">
      <c r="C80" s="12" t="s">
        <v>406</v>
      </c>
      <c r="D80" s="32"/>
      <c r="E80" s="32" t="s">
        <v>1343</v>
      </c>
      <c r="F80" s="49"/>
      <c r="G80" s="65"/>
      <c r="H80" s="2"/>
      <c r="I80" s="5"/>
      <c r="J80" s="2"/>
      <c r="K80" s="2"/>
    </row>
    <row r="81" spans="3:22" x14ac:dyDescent="0.25">
      <c r="C81" s="12" t="s">
        <v>406</v>
      </c>
      <c r="D81" s="32"/>
      <c r="E81" s="32" t="s">
        <v>1344</v>
      </c>
      <c r="F81" s="49"/>
      <c r="G81" s="65"/>
      <c r="H81" s="2"/>
      <c r="I81" s="2"/>
      <c r="J81" s="2"/>
      <c r="K81" s="2"/>
    </row>
    <row r="82" spans="3:22" x14ac:dyDescent="0.25">
      <c r="C82" s="12" t="s">
        <v>406</v>
      </c>
      <c r="D82" s="32"/>
      <c r="E82" s="32" t="s">
        <v>1345</v>
      </c>
      <c r="F82" s="49"/>
      <c r="G82" s="65"/>
    </row>
    <row r="83" spans="3:22" x14ac:dyDescent="0.25">
      <c r="C83" s="12" t="s">
        <v>406</v>
      </c>
      <c r="D83" s="32"/>
      <c r="E83" s="32" t="s">
        <v>1346</v>
      </c>
      <c r="F83" s="49"/>
      <c r="G83" s="65"/>
      <c r="H83" s="2"/>
      <c r="I83" s="2"/>
      <c r="J83" s="2"/>
      <c r="K83" s="2"/>
    </row>
    <row r="84" spans="3:22" x14ac:dyDescent="0.25">
      <c r="C84" s="33" t="s">
        <v>406</v>
      </c>
      <c r="D84" s="34"/>
      <c r="E84" s="34" t="s">
        <v>1347</v>
      </c>
      <c r="F84" s="47"/>
      <c r="G84" s="65"/>
      <c r="H84" s="2"/>
      <c r="I84" s="2"/>
      <c r="J84" s="2"/>
      <c r="K84" s="2"/>
    </row>
    <row r="85" spans="3:22" x14ac:dyDescent="0.25">
      <c r="C85" s="32"/>
      <c r="D85" s="32"/>
      <c r="E85" s="32"/>
      <c r="F85" s="32"/>
      <c r="G85" s="65"/>
    </row>
    <row r="86" spans="3:22" x14ac:dyDescent="0.25">
      <c r="C86" s="36" t="s">
        <v>216</v>
      </c>
      <c r="D86" s="37" t="s">
        <v>278</v>
      </c>
      <c r="E86" s="37" t="s">
        <v>176</v>
      </c>
      <c r="F86" s="48" t="s">
        <v>218</v>
      </c>
      <c r="G86" s="65" t="str">
        <f t="shared" ref="G86:G91" si="9">IF(LEFT(F86,3)="2.5", MID(F86,7,2),LEFT(F86,2))</f>
        <v>20</v>
      </c>
      <c r="H86" s="2" t="s">
        <v>1359</v>
      </c>
      <c r="I86" s="93"/>
      <c r="J86" s="2"/>
      <c r="K86" s="2"/>
      <c r="L86" s="14" t="str" cm="1">
        <f t="array" ref="L86">INDEX(Cable_L!$B$3:$B$80,MATCH(1,COUNTIFS($G86,Cable_L!$A$3:$A$80,$H86,Cable_L!$C$3:$C$80),0))</f>
        <v>1b</v>
      </c>
      <c r="M86" s="21" cm="1">
        <f t="array" ref="M86:M88">_xlfn._xlws.SORT(VALUE(_xlfn.UNIQUE(G86:G91)))</f>
        <v>17</v>
      </c>
      <c r="N86" s="14" t="str" cm="1">
        <f t="array" ref="N86">INDEX(INDEX(Cable_L!$H$3:$K$80,,MATCH(N$2,Cable_L!$H$2:$K$2,0)),MATCH(1,COUNTIFS($G86,Cable_L!$A$3:$A$80,$H86,Cable_L!$C$3:$C$80),0))</f>
        <v>|8.4|</v>
      </c>
      <c r="O86" s="14" cm="1">
        <f t="array" ref="O86">INDEX(INDEX(Cable_L!$H$3:$K$80,,MATCH(O$2,Cable_L!$H$2:$K$2,0)),MATCH(1,COUNTIFS($G86,Cable_L!$A$3:$A$80,$H86,Cable_L!$C$3:$C$80),0))</f>
        <v>7.6000000000000005</v>
      </c>
      <c r="P86" s="306">
        <v>7.8</v>
      </c>
      <c r="Q86" s="306">
        <v>7.2</v>
      </c>
      <c r="R86" s="21" t="str" cm="1">
        <f t="array" ref="R86:R87">_xlfn._xlws.FILTER(_xlfn.UNIQUE(N86:N93),_xlfn.UNIQUE(N86:N93)&lt;&gt;"")</f>
        <v>|8.4|</v>
      </c>
      <c r="S86" s="14">
        <f>COUNTIF(N86:N93,R86)</f>
        <v>4</v>
      </c>
      <c r="T86" s="21" cm="1">
        <f t="array" ref="T86:T87">_xlfn._xlws.FILTER(_xlfn.UNIQUE(O86:O93),_xlfn.UNIQUE(O86:O93)&lt;&gt;"")</f>
        <v>7.6000000000000005</v>
      </c>
      <c r="U86" s="14">
        <f>COUNTIF(O86:O93,T86)</f>
        <v>4</v>
      </c>
      <c r="V86" s="14">
        <f>COUNTA($G86:$G93)</f>
        <v>6</v>
      </c>
    </row>
    <row r="87" spans="3:22" x14ac:dyDescent="0.25">
      <c r="C87" s="12" t="s">
        <v>219</v>
      </c>
      <c r="D87" s="32" t="s">
        <v>281</v>
      </c>
      <c r="E87" s="32" t="s">
        <v>179</v>
      </c>
      <c r="F87" s="49" t="s">
        <v>221</v>
      </c>
      <c r="G87" s="65" t="str">
        <f t="shared" si="9"/>
        <v>20</v>
      </c>
      <c r="H87" s="2" t="s">
        <v>1359</v>
      </c>
      <c r="I87" s="93"/>
      <c r="J87" s="2"/>
      <c r="K87" s="2"/>
      <c r="L87" s="14" t="str" cm="1">
        <f t="array" ref="L87">INDEX(Cable_L!$B$3:$B$80,MATCH(1,COUNTIFS($G87,Cable_L!$A$3:$A$80,$H87,Cable_L!$C$3:$C$80),0))</f>
        <v>1b</v>
      </c>
      <c r="M87" s="21">
        <v>20</v>
      </c>
      <c r="N87" s="14" t="str" cm="1">
        <f t="array" ref="N87">INDEX(INDEX(Cable_L!$H$3:$K$80,,MATCH(N$2,Cable_L!$H$2:$K$2,0)),MATCH(1,COUNTIFS($G87,Cable_L!$A$3:$A$80,$H87,Cable_L!$C$3:$C$80),0))</f>
        <v>|8.4|</v>
      </c>
      <c r="O87" s="14" cm="1">
        <f t="array" ref="O87">INDEX(INDEX(Cable_L!$H$3:$K$80,,MATCH(O$2,Cable_L!$H$2:$K$2,0)),MATCH(1,COUNTIFS($G87,Cable_L!$A$3:$A$80,$H87,Cable_L!$C$3:$C$80),0))</f>
        <v>7.6000000000000005</v>
      </c>
      <c r="P87" s="306">
        <v>7.8</v>
      </c>
      <c r="Q87" s="306">
        <v>7.2</v>
      </c>
      <c r="R87" s="59">
        <v>7.8000000000000007</v>
      </c>
      <c r="S87" s="14">
        <f>COUNTIF(N87:N94,R87)</f>
        <v>2</v>
      </c>
      <c r="T87" s="59">
        <v>7.2</v>
      </c>
      <c r="U87" s="14">
        <f>COUNTIF(O87:O94,T87)</f>
        <v>2</v>
      </c>
    </row>
    <row r="88" spans="3:22" x14ac:dyDescent="0.25">
      <c r="C88" s="12" t="s">
        <v>222</v>
      </c>
      <c r="D88" s="32" t="s">
        <v>284</v>
      </c>
      <c r="E88" s="32" t="s">
        <v>674</v>
      </c>
      <c r="F88" s="49" t="s">
        <v>224</v>
      </c>
      <c r="G88" s="65" t="str">
        <f t="shared" si="9"/>
        <v>17</v>
      </c>
      <c r="H88" s="2" t="s">
        <v>1359</v>
      </c>
      <c r="I88" s="93"/>
      <c r="J88" s="2"/>
      <c r="K88" s="2"/>
      <c r="L88" s="14" t="str" cm="1">
        <f t="array" ref="L88">INDEX(Cable_L!$B$3:$B$80,MATCH(1,COUNTIFS($G88,Cable_L!$A$3:$A$80,$H88,Cable_L!$C$3:$C$80),0))</f>
        <v>2a</v>
      </c>
      <c r="M88" s="21">
        <v>24</v>
      </c>
      <c r="N88" s="14" cm="1">
        <f t="array" ref="N88">INDEX(INDEX(Cable_L!$H$3:$K$80,,MATCH(N$2,Cable_L!$H$2:$K$2,0)),MATCH(1,COUNTIFS($G88,Cable_L!$A$3:$A$80,$H88,Cable_L!$C$3:$C$80),0))</f>
        <v>7.8000000000000007</v>
      </c>
      <c r="O88" s="14" cm="1">
        <f t="array" ref="O88">INDEX(INDEX(Cable_L!$H$3:$K$80,,MATCH(O$2,Cable_L!$H$2:$K$2,0)),MATCH(1,COUNTIFS($G88,Cable_L!$A$3:$A$80,$H88,Cable_L!$C$3:$C$80),0))</f>
        <v>7.2</v>
      </c>
      <c r="P88" s="306">
        <v>7.8</v>
      </c>
      <c r="Q88" s="306">
        <v>7.2</v>
      </c>
      <c r="R88" s="59"/>
      <c r="S88" s="14"/>
      <c r="T88" s="59"/>
      <c r="U88" s="14"/>
    </row>
    <row r="89" spans="3:22" x14ac:dyDescent="0.25">
      <c r="C89" s="12" t="s">
        <v>207</v>
      </c>
      <c r="D89" s="32" t="s">
        <v>287</v>
      </c>
      <c r="E89" s="32" t="s">
        <v>182</v>
      </c>
      <c r="F89" s="49" t="s">
        <v>435</v>
      </c>
      <c r="G89" s="65" t="str">
        <f t="shared" si="9"/>
        <v>24</v>
      </c>
      <c r="H89" s="2" t="s">
        <v>1359</v>
      </c>
      <c r="I89" s="94"/>
      <c r="J89" s="2"/>
      <c r="K89" s="2"/>
      <c r="L89" s="14" t="str" cm="1">
        <f t="array" ref="L89">INDEX(Cable_L!$B$3:$B$80,MATCH(1,COUNTIFS($G89,Cable_L!$A$3:$A$80,$H89,Cable_L!$C$3:$C$80),0))</f>
        <v>1b</v>
      </c>
      <c r="N89" s="14" t="str" cm="1">
        <f t="array" ref="N89">INDEX(INDEX(Cable_L!$H$3:$K$80,,MATCH(N$2,Cable_L!$H$2:$K$2,0)),MATCH(1,COUNTIFS($G89,Cable_L!$A$3:$A$80,$H89,Cable_L!$C$3:$C$80),0))</f>
        <v>|8.4|</v>
      </c>
      <c r="O89" s="14" cm="1">
        <f t="array" ref="O89">INDEX(INDEX(Cable_L!$H$3:$K$80,,MATCH(O$2,Cable_L!$H$2:$K$2,0)),MATCH(1,COUNTIFS($G89,Cable_L!$A$3:$A$80,$H89,Cable_L!$C$3:$C$80),0))</f>
        <v>7.6000000000000005</v>
      </c>
      <c r="P89" s="306">
        <v>7.8</v>
      </c>
      <c r="Q89" s="306">
        <v>7.2</v>
      </c>
    </row>
    <row r="90" spans="3:22" x14ac:dyDescent="0.25">
      <c r="C90" s="12" t="s">
        <v>210</v>
      </c>
      <c r="D90" s="321" t="s">
        <v>1667</v>
      </c>
      <c r="E90" s="32" t="s">
        <v>185</v>
      </c>
      <c r="F90" s="49" t="s">
        <v>212</v>
      </c>
      <c r="G90" s="65" t="str">
        <f t="shared" si="9"/>
        <v>20</v>
      </c>
      <c r="H90" s="2" t="s">
        <v>1359</v>
      </c>
      <c r="I90" s="93"/>
      <c r="J90" s="2"/>
      <c r="K90" s="2"/>
      <c r="L90" s="14" t="str" cm="1">
        <f t="array" ref="L90">INDEX(Cable_L!$B$3:$B$80,MATCH(1,COUNTIFS($G90,Cable_L!$A$3:$A$80,$H90,Cable_L!$C$3:$C$80),0))</f>
        <v>1b</v>
      </c>
      <c r="N90" s="14" t="str" cm="1">
        <f t="array" ref="N90">INDEX(INDEX(Cable_L!$H$3:$K$80,,MATCH(N$2,Cable_L!$H$2:$K$2,0)),MATCH(1,COUNTIFS($G90,Cable_L!$A$3:$A$80,$H90,Cable_L!$C$3:$C$80),0))</f>
        <v>|8.4|</v>
      </c>
      <c r="O90" s="14" cm="1">
        <f t="array" ref="O90">INDEX(INDEX(Cable_L!$H$3:$K$80,,MATCH(O$2,Cable_L!$H$2:$K$2,0)),MATCH(1,COUNTIFS($G90,Cable_L!$A$3:$A$80,$H90,Cable_L!$C$3:$C$80),0))</f>
        <v>7.6000000000000005</v>
      </c>
      <c r="P90" s="306">
        <v>7.8</v>
      </c>
      <c r="Q90" s="306">
        <v>7.2</v>
      </c>
    </row>
    <row r="91" spans="3:22" x14ac:dyDescent="0.25">
      <c r="C91" s="12" t="s">
        <v>213</v>
      </c>
      <c r="D91" s="321" t="s">
        <v>293</v>
      </c>
      <c r="E91" s="32" t="s">
        <v>188</v>
      </c>
      <c r="F91" s="49" t="s">
        <v>215</v>
      </c>
      <c r="G91" s="65" t="str">
        <f t="shared" si="9"/>
        <v>17</v>
      </c>
      <c r="H91" s="2" t="s">
        <v>1359</v>
      </c>
      <c r="I91" s="93"/>
      <c r="J91" s="2"/>
      <c r="K91" s="2"/>
      <c r="L91" s="14" t="str" cm="1">
        <f t="array" ref="L91">INDEX(Cable_L!$B$3:$B$80,MATCH(1,COUNTIFS($G91,Cable_L!$A$3:$A$80,$H91,Cable_L!$C$3:$C$80),0))</f>
        <v>2a</v>
      </c>
      <c r="N91" s="14" cm="1">
        <f t="array" ref="N91">INDEX(INDEX(Cable_L!$H$3:$K$80,,MATCH(N$2,Cable_L!$H$2:$K$2,0)),MATCH(1,COUNTIFS($G91,Cable_L!$A$3:$A$80,$H91,Cable_L!$C$3:$C$80),0))</f>
        <v>7.8000000000000007</v>
      </c>
      <c r="O91" s="14" cm="1">
        <f t="array" ref="O91">INDEX(INDEX(Cable_L!$H$3:$K$80,,MATCH(O$2,Cable_L!$H$2:$K$2,0)),MATCH(1,COUNTIFS($G91,Cable_L!$A$3:$A$80,$H91,Cable_L!$C$3:$C$80),0))</f>
        <v>7.2</v>
      </c>
      <c r="P91" s="306">
        <v>7.2</v>
      </c>
      <c r="Q91" s="306">
        <v>6.8</v>
      </c>
    </row>
    <row r="92" spans="3:22" x14ac:dyDescent="0.25">
      <c r="C92" s="12" t="s">
        <v>406</v>
      </c>
      <c r="D92" s="32"/>
      <c r="E92" s="32" t="s">
        <v>1316</v>
      </c>
      <c r="F92" s="49"/>
      <c r="G92" s="65"/>
    </row>
    <row r="93" spans="3:22" x14ac:dyDescent="0.25">
      <c r="C93" s="33" t="s">
        <v>406</v>
      </c>
      <c r="D93" s="34"/>
      <c r="E93" s="34" t="s">
        <v>1317</v>
      </c>
      <c r="F93" s="47"/>
      <c r="G93" s="65"/>
      <c r="H93" s="2"/>
      <c r="I93" s="2"/>
      <c r="J93" s="2"/>
      <c r="K93" s="2"/>
    </row>
    <row r="94" spans="3:22" x14ac:dyDescent="0.25">
      <c r="C94" s="32"/>
      <c r="D94" s="32"/>
      <c r="E94" s="32"/>
      <c r="F94" s="32"/>
      <c r="G94" s="65"/>
      <c r="J94" s="2"/>
      <c r="K94" s="2"/>
    </row>
    <row r="95" spans="3:22" x14ac:dyDescent="0.25">
      <c r="C95" s="36" t="s">
        <v>198</v>
      </c>
      <c r="D95" s="37" t="s">
        <v>260</v>
      </c>
      <c r="E95" s="37" t="s">
        <v>191</v>
      </c>
      <c r="F95" s="48" t="s">
        <v>200</v>
      </c>
      <c r="G95" s="65" t="str">
        <f>IF(LEFT(F95,3)="2.5", MID(F95,7,2),LEFT(F95,2))</f>
        <v>20</v>
      </c>
      <c r="H95" s="2" t="s">
        <v>1359</v>
      </c>
      <c r="I95" s="94"/>
      <c r="J95" s="2"/>
      <c r="K95" s="2"/>
      <c r="L95" s="14" t="str" cm="1">
        <f t="array" ref="L95">INDEX(Cable_L!$B$3:$B$80,MATCH(1,COUNTIFS($G95,Cable_L!$A$3:$A$80,$H95,Cable_L!$C$3:$C$80),0))</f>
        <v>1b</v>
      </c>
      <c r="M95" s="21" cm="1">
        <f t="array" ref="M95:M98">_xlfn._xlws.SORT(VALUE(_xlfn.UNIQUE(G95:G100)))</f>
        <v>14</v>
      </c>
      <c r="N95" s="14" t="str" cm="1">
        <f t="array" ref="N95">INDEX(INDEX(Cable_L!$H$3:$K$80,,MATCH(N$2,Cable_L!$H$2:$K$2,0)),MATCH(1,COUNTIFS($G95,Cable_L!$A$3:$A$80,$H95,Cable_L!$C$3:$C$80),0))</f>
        <v>|8.4|</v>
      </c>
      <c r="O95" s="14" cm="1">
        <f t="array" ref="O95">INDEX(INDEX(Cable_L!$H$3:$K$80,,MATCH(O$2,Cable_L!$H$2:$K$2,0)),MATCH(1,COUNTIFS($G95,Cable_L!$A$3:$A$80,$H95,Cable_L!$C$3:$C$80),0))</f>
        <v>7.6000000000000005</v>
      </c>
      <c r="P95" s="306" t="s">
        <v>1406</v>
      </c>
      <c r="Q95" s="306">
        <v>7.6000000000000005</v>
      </c>
      <c r="R95" s="21" t="str" cm="1">
        <f t="array" ref="R95:R97">_xlfn._xlws.FILTER(_xlfn.UNIQUE(N95:N102),_xlfn.UNIQUE(N95:N102)&lt;&gt;"")</f>
        <v>|8.4|</v>
      </c>
      <c r="S95" s="14">
        <f>COUNTIF(N95:N102,R95)</f>
        <v>3</v>
      </c>
      <c r="T95" s="21" cm="1">
        <f t="array" ref="T95:T97">_xlfn._xlws.FILTER(_xlfn.UNIQUE(O95:O102),_xlfn.UNIQUE(O95:O102)&lt;&gt;"")</f>
        <v>7.6000000000000005</v>
      </c>
      <c r="U95" s="14">
        <f>COUNTIF(O95:O102,T95)</f>
        <v>3</v>
      </c>
      <c r="V95" s="14">
        <f>COUNTA($G95:$G102)</f>
        <v>6</v>
      </c>
    </row>
    <row r="96" spans="3:22" x14ac:dyDescent="0.25">
      <c r="C96" s="12" t="s">
        <v>201</v>
      </c>
      <c r="D96" s="32" t="s">
        <v>263</v>
      </c>
      <c r="E96" s="32" t="s">
        <v>193</v>
      </c>
      <c r="F96" s="49" t="s">
        <v>203</v>
      </c>
      <c r="G96" s="65" t="str">
        <f>IF(LEFT(F96,3)="2.5", MID(F96,7,2),LEFT(F96,2))</f>
        <v>17</v>
      </c>
      <c r="H96" s="2" t="s">
        <v>1359</v>
      </c>
      <c r="I96" s="94"/>
      <c r="J96" s="2"/>
      <c r="K96" s="2"/>
      <c r="L96" s="14" t="str" cm="1">
        <f t="array" ref="L96">INDEX(Cable_L!$B$3:$B$80,MATCH(1,COUNTIFS($G96,Cable_L!$A$3:$A$80,$H96,Cable_L!$C$3:$C$80),0))</f>
        <v>2a</v>
      </c>
      <c r="M96" s="21">
        <v>17</v>
      </c>
      <c r="N96" s="14" cm="1">
        <f t="array" ref="N96">INDEX(INDEX(Cable_L!$H$3:$K$80,,MATCH(N$2,Cable_L!$H$2:$K$2,0)),MATCH(1,COUNTIFS($G96,Cable_L!$A$3:$A$80,$H96,Cable_L!$C$3:$C$80),0))</f>
        <v>7.8000000000000007</v>
      </c>
      <c r="O96" s="14" cm="1">
        <f t="array" ref="O96">INDEX(INDEX(Cable_L!$H$3:$K$80,,MATCH(O$2,Cable_L!$H$2:$K$2,0)),MATCH(1,COUNTIFS($G96,Cable_L!$A$3:$A$80,$H96,Cable_L!$C$3:$C$80),0))</f>
        <v>7.2</v>
      </c>
      <c r="P96" s="306" t="s">
        <v>1406</v>
      </c>
      <c r="Q96" s="306">
        <v>7.6</v>
      </c>
      <c r="R96" s="59">
        <v>7.8000000000000007</v>
      </c>
      <c r="S96" s="14">
        <f>COUNTIF(N96:N103,R96)</f>
        <v>2</v>
      </c>
      <c r="T96" s="59">
        <v>7.2</v>
      </c>
      <c r="U96" s="14">
        <f>COUNTIF(O96:O103,T96)</f>
        <v>2</v>
      </c>
    </row>
    <row r="97" spans="2:22" x14ac:dyDescent="0.25">
      <c r="C97" s="12" t="s">
        <v>204</v>
      </c>
      <c r="D97" s="32" t="s">
        <v>266</v>
      </c>
      <c r="E97" s="32" t="s">
        <v>196</v>
      </c>
      <c r="F97" s="49" t="s">
        <v>206</v>
      </c>
      <c r="G97" s="65" t="str">
        <f>IF(LEFT(F97,3)="2.5", MID(F97,7,2),LEFT(F97,2))</f>
        <v>14</v>
      </c>
      <c r="H97" s="2" t="s">
        <v>1359</v>
      </c>
      <c r="I97" s="94"/>
      <c r="J97" s="2"/>
      <c r="K97" s="2"/>
      <c r="L97" s="14" t="str" cm="1">
        <f t="array" ref="L97">INDEX(Cable_L!$B$3:$B$80,MATCH(1,COUNTIFS($G97,Cable_L!$A$3:$A$80,$H97,Cable_L!$C$3:$C$80),0))</f>
        <v>2b</v>
      </c>
      <c r="M97" s="21">
        <v>20</v>
      </c>
      <c r="N97" s="14" cm="1">
        <f t="array" ref="N97">INDEX(INDEX(Cable_L!$H$3:$K$80,,MATCH(N$2,Cable_L!$H$2:$K$2,0)),MATCH(1,COUNTIFS($G97,Cable_L!$A$3:$A$80,$H97,Cable_L!$C$3:$C$80),0))</f>
        <v>7.2</v>
      </c>
      <c r="O97" s="14" t="str" cm="1">
        <f t="array" ref="O97">INDEX(INDEX(Cable_L!$H$3:$K$80,,MATCH(O$2,Cable_L!$H$2:$K$2,0)),MATCH(1,COUNTIFS($G97,Cable_L!$A$3:$A$80,$H97,Cable_L!$C$3:$C$80),0))</f>
        <v>|6.8|</v>
      </c>
      <c r="P97" s="306">
        <v>7.8</v>
      </c>
      <c r="Q97" s="306">
        <v>7.2</v>
      </c>
      <c r="R97" s="59">
        <v>7.2</v>
      </c>
      <c r="S97" s="14">
        <f>COUNTIF(N97:N107,R97)</f>
        <v>2</v>
      </c>
      <c r="T97" s="59" t="str">
        <v>|6.8|</v>
      </c>
      <c r="U97" s="14">
        <f>COUNTIF(O97:O107,T97)</f>
        <v>2</v>
      </c>
    </row>
    <row r="98" spans="2:22" x14ac:dyDescent="0.25">
      <c r="C98" s="12" t="s">
        <v>190</v>
      </c>
      <c r="D98" s="321" t="s">
        <v>269</v>
      </c>
      <c r="E98" s="32" t="s">
        <v>199</v>
      </c>
      <c r="F98" s="49" t="s">
        <v>434</v>
      </c>
      <c r="G98" s="65" t="str">
        <f t="shared" ref="G98:G100" si="10">IF(LEFT(F98,3)="2.5", MID(F98,7,2),LEFT(F98,2))</f>
        <v>24</v>
      </c>
      <c r="H98" s="2" t="s">
        <v>1359</v>
      </c>
      <c r="I98" s="94"/>
      <c r="J98" s="2"/>
      <c r="K98" s="2"/>
      <c r="L98" s="14" t="str" cm="1">
        <f t="array" ref="L98">INDEX(Cable_L!$B$3:$B$80,MATCH(1,COUNTIFS($G98,Cable_L!$A$3:$A$80,$H98,Cable_L!$C$3:$C$80),0))</f>
        <v>1b</v>
      </c>
      <c r="M98" s="21">
        <v>24</v>
      </c>
      <c r="N98" s="14" t="str" cm="1">
        <f t="array" ref="N98">INDEX(INDEX(Cable_L!$H$3:$K$80,,MATCH(N$2,Cable_L!$H$2:$K$2,0)),MATCH(1,COUNTIFS($G98,Cable_L!$A$3:$A$80,$H98,Cable_L!$C$3:$C$80),0))</f>
        <v>|8.4|</v>
      </c>
      <c r="O98" s="14" cm="1">
        <f t="array" ref="O98">INDEX(INDEX(Cable_L!$H$3:$K$80,,MATCH(O$2,Cable_L!$H$2:$K$2,0)),MATCH(1,COUNTIFS($G98,Cable_L!$A$3:$A$80,$H98,Cable_L!$C$3:$C$80),0))</f>
        <v>7.6000000000000005</v>
      </c>
      <c r="P98" s="306" t="s">
        <v>1406</v>
      </c>
      <c r="Q98" s="306">
        <v>7.6</v>
      </c>
    </row>
    <row r="99" spans="2:22" x14ac:dyDescent="0.25">
      <c r="C99" s="12" t="s">
        <v>192</v>
      </c>
      <c r="D99" s="321" t="s">
        <v>272</v>
      </c>
      <c r="E99" s="32" t="s">
        <v>202</v>
      </c>
      <c r="F99" s="49" t="s">
        <v>194</v>
      </c>
      <c r="G99" s="65" t="str">
        <f t="shared" si="10"/>
        <v>20</v>
      </c>
      <c r="H99" s="2" t="s">
        <v>1359</v>
      </c>
      <c r="I99" s="94"/>
      <c r="J99" s="2"/>
      <c r="K99" s="2"/>
      <c r="L99" s="14" t="str" cm="1">
        <f t="array" ref="L99">INDEX(Cable_L!$B$3:$B$80,MATCH(1,COUNTIFS($G99,Cable_L!$A$3:$A$80,$H99,Cable_L!$C$3:$C$80),0))</f>
        <v>1b</v>
      </c>
      <c r="N99" s="14" t="str" cm="1">
        <f t="array" ref="N99">INDEX(INDEX(Cable_L!$H$3:$K$80,,MATCH(N$2,Cable_L!$H$2:$K$2,0)),MATCH(1,COUNTIFS($G99,Cable_L!$A$3:$A$80,$H99,Cable_L!$C$3:$C$80),0))</f>
        <v>|8.4|</v>
      </c>
      <c r="O99" s="14" cm="1">
        <f t="array" ref="O99">INDEX(INDEX(Cable_L!$H$3:$K$80,,MATCH(O$2,Cable_L!$H$2:$K$2,0)),MATCH(1,COUNTIFS($G99,Cable_L!$A$3:$A$80,$H99,Cable_L!$C$3:$C$80),0))</f>
        <v>7.6000000000000005</v>
      </c>
      <c r="P99" s="306">
        <v>7.8</v>
      </c>
      <c r="Q99" s="306">
        <v>7.2</v>
      </c>
    </row>
    <row r="100" spans="2:22" x14ac:dyDescent="0.25">
      <c r="C100" s="12" t="s">
        <v>195</v>
      </c>
      <c r="D100" s="321" t="s">
        <v>275</v>
      </c>
      <c r="E100" s="32" t="s">
        <v>205</v>
      </c>
      <c r="F100" s="49" t="s">
        <v>197</v>
      </c>
      <c r="G100" s="65" t="str">
        <f t="shared" si="10"/>
        <v>17</v>
      </c>
      <c r="H100" s="2" t="s">
        <v>1359</v>
      </c>
      <c r="I100" s="93"/>
      <c r="J100" s="2"/>
      <c r="K100" s="2"/>
      <c r="L100" s="14" t="str" cm="1">
        <f t="array" ref="L100">INDEX(Cable_L!$B$3:$B$80,MATCH(1,COUNTIFS($G100,Cable_L!$A$3:$A$80,$H100,Cable_L!$C$3:$C$80),0))</f>
        <v>2a</v>
      </c>
      <c r="N100" s="14" cm="1">
        <f t="array" ref="N100">INDEX(INDEX(Cable_L!$H$3:$K$80,,MATCH(N$2,Cable_L!$H$2:$K$2,0)),MATCH(1,COUNTIFS($G100,Cable_L!$A$3:$A$80,$H100,Cable_L!$C$3:$C$80),0))</f>
        <v>7.8000000000000007</v>
      </c>
      <c r="O100" s="14" cm="1">
        <f t="array" ref="O100">INDEX(INDEX(Cable_L!$H$3:$K$80,,MATCH(O$2,Cable_L!$H$2:$K$2,0)),MATCH(1,COUNTIFS($G100,Cable_L!$A$3:$A$80,$H100,Cable_L!$C$3:$C$80),0))</f>
        <v>7.2</v>
      </c>
      <c r="P100" s="306">
        <v>7.2</v>
      </c>
      <c r="Q100" s="306" t="s">
        <v>1392</v>
      </c>
    </row>
    <row r="101" spans="2:22" x14ac:dyDescent="0.25">
      <c r="C101" s="12" t="s">
        <v>406</v>
      </c>
      <c r="D101" s="32"/>
      <c r="E101" s="32" t="s">
        <v>1318</v>
      </c>
      <c r="F101" s="49"/>
      <c r="G101" s="65"/>
    </row>
    <row r="102" spans="2:22" x14ac:dyDescent="0.25">
      <c r="C102" s="33" t="s">
        <v>406</v>
      </c>
      <c r="D102" s="34"/>
      <c r="E102" s="34" t="s">
        <v>1319</v>
      </c>
      <c r="F102" s="47"/>
      <c r="G102" s="65"/>
      <c r="H102" s="2"/>
      <c r="I102" s="2"/>
      <c r="J102" s="2"/>
      <c r="K102" s="2"/>
    </row>
    <row r="103" spans="2:22" x14ac:dyDescent="0.25">
      <c r="C103" s="32"/>
      <c r="D103" s="32"/>
      <c r="E103" s="32"/>
      <c r="F103" s="32"/>
      <c r="G103" s="65"/>
      <c r="H103" s="2"/>
      <c r="I103" s="2"/>
      <c r="J103" s="2"/>
      <c r="K103" s="2"/>
    </row>
    <row r="104" spans="2:22" x14ac:dyDescent="0.25">
      <c r="C104" s="36" t="s">
        <v>181</v>
      </c>
      <c r="D104" s="37" t="s">
        <v>242</v>
      </c>
      <c r="E104" s="37" t="s">
        <v>208</v>
      </c>
      <c r="F104" s="48" t="s">
        <v>183</v>
      </c>
      <c r="G104" s="65" t="str">
        <f>IF(LEFT(F104,3)="2.5", MID(F104,7,2),LEFT(F104,2))</f>
        <v>20</v>
      </c>
      <c r="H104" s="2" t="s">
        <v>1359</v>
      </c>
      <c r="I104" s="94"/>
      <c r="J104" s="2"/>
      <c r="K104" s="2"/>
      <c r="L104" s="14" t="str" cm="1">
        <f t="array" ref="L104">INDEX(Cable_L!$B$3:$B$80,MATCH(1,COUNTIFS($G104,Cable_L!$A$3:$A$80,$H104,Cable_L!$C$3:$C$80),0))</f>
        <v>1b</v>
      </c>
      <c r="M104" s="21" cm="1">
        <f t="array" ref="M104:M107">_xlfn._xlws.SORT(VALUE(_xlfn.UNIQUE(G104:G109)))</f>
        <v>14</v>
      </c>
      <c r="N104" s="14" t="str" cm="1">
        <f t="array" ref="N104">INDEX(INDEX(Cable_L!$H$3:$K$80,,MATCH(N$2,Cable_L!$H$2:$K$2,0)),MATCH(1,COUNTIFS($G104,Cable_L!$A$3:$A$80,$H104,Cable_L!$C$3:$C$80),0))</f>
        <v>|8.4|</v>
      </c>
      <c r="O104" s="14" cm="1">
        <f t="array" ref="O104">INDEX(INDEX(Cable_L!$H$3:$K$80,,MATCH(O$2,Cable_L!$H$2:$K$2,0)),MATCH(1,COUNTIFS($G104,Cable_L!$A$3:$A$80,$H104,Cable_L!$C$3:$C$80),0))</f>
        <v>7.6000000000000005</v>
      </c>
      <c r="P104" s="306" t="s">
        <v>1406</v>
      </c>
      <c r="Q104" s="306">
        <v>7.6000000000000005</v>
      </c>
      <c r="R104" s="21" t="str" cm="1">
        <f t="array" ref="R104:R106">_xlfn._xlws.FILTER(_xlfn.UNIQUE(N104:N111),_xlfn.UNIQUE(N104:N111)&lt;&gt;"")</f>
        <v>|8.4|</v>
      </c>
      <c r="S104" s="14">
        <f>COUNTIF(N104:N111,R104)</f>
        <v>3</v>
      </c>
      <c r="T104" s="21" cm="1">
        <f t="array" ref="T104:T106">_xlfn._xlws.FILTER(_xlfn.UNIQUE(O104:O111),_xlfn.UNIQUE(O104:O111)&lt;&gt;"")</f>
        <v>7.6000000000000005</v>
      </c>
      <c r="U104" s="14">
        <f>COUNTIF(O104:O111,T104)</f>
        <v>3</v>
      </c>
      <c r="V104" s="14">
        <f>COUNTA($G104:$G111)</f>
        <v>6</v>
      </c>
    </row>
    <row r="105" spans="2:22" x14ac:dyDescent="0.25">
      <c r="C105" s="12" t="s">
        <v>184</v>
      </c>
      <c r="D105" s="32" t="s">
        <v>245</v>
      </c>
      <c r="E105" s="32" t="s">
        <v>211</v>
      </c>
      <c r="F105" s="49" t="s">
        <v>186</v>
      </c>
      <c r="G105" s="65" t="str">
        <f>IF(LEFT(F105,3)="2.5", MID(F105,7,2),LEFT(F105,2))</f>
        <v>17</v>
      </c>
      <c r="H105" s="2" t="s">
        <v>1359</v>
      </c>
      <c r="I105" s="94"/>
      <c r="J105" s="2"/>
      <c r="K105" s="2"/>
      <c r="L105" s="14" t="str" cm="1">
        <f t="array" ref="L105">INDEX(Cable_L!$B$3:$B$80,MATCH(1,COUNTIFS($G105,Cable_L!$A$3:$A$80,$H105,Cable_L!$C$3:$C$80),0))</f>
        <v>2a</v>
      </c>
      <c r="M105" s="21">
        <v>17</v>
      </c>
      <c r="N105" s="14" cm="1">
        <f t="array" ref="N105">INDEX(INDEX(Cable_L!$H$3:$K$80,,MATCH(N$2,Cable_L!$H$2:$K$2,0)),MATCH(1,COUNTIFS($G105,Cable_L!$A$3:$A$80,$H105,Cable_L!$C$3:$C$80),0))</f>
        <v>7.8000000000000007</v>
      </c>
      <c r="O105" s="14" cm="1">
        <f t="array" ref="O105">INDEX(INDEX(Cable_L!$H$3:$K$80,,MATCH(O$2,Cable_L!$H$2:$K$2,0)),MATCH(1,COUNTIFS($G105,Cable_L!$A$3:$A$80,$H105,Cable_L!$C$3:$C$80),0))</f>
        <v>7.2</v>
      </c>
      <c r="P105" s="306" t="s">
        <v>1406</v>
      </c>
      <c r="Q105" s="306">
        <v>7.6</v>
      </c>
      <c r="R105" s="59">
        <v>7.8000000000000007</v>
      </c>
      <c r="S105" s="14">
        <f>COUNTIF(N105:N112,R105)</f>
        <v>2</v>
      </c>
      <c r="T105" s="59">
        <v>7.2</v>
      </c>
      <c r="U105" s="14">
        <f>COUNTIF(O105:O112,T105)</f>
        <v>2</v>
      </c>
    </row>
    <row r="106" spans="2:22" x14ac:dyDescent="0.25">
      <c r="C106" s="12" t="s">
        <v>187</v>
      </c>
      <c r="D106" s="32" t="s">
        <v>248</v>
      </c>
      <c r="E106" s="32" t="s">
        <v>214</v>
      </c>
      <c r="F106" s="49" t="s">
        <v>189</v>
      </c>
      <c r="G106" s="65" t="str">
        <f>IF(LEFT(F106,3)="2.5", MID(F106,7,2),LEFT(F106,2))</f>
        <v>14</v>
      </c>
      <c r="H106" s="2" t="s">
        <v>1359</v>
      </c>
      <c r="I106" s="94"/>
      <c r="J106" s="2"/>
      <c r="K106" s="2"/>
      <c r="L106" s="14" t="str" cm="1">
        <f t="array" ref="L106">INDEX(Cable_L!$B$3:$B$80,MATCH(1,COUNTIFS($G106,Cable_L!$A$3:$A$80,$H106,Cable_L!$C$3:$C$80),0))</f>
        <v>2b</v>
      </c>
      <c r="M106" s="21">
        <v>20</v>
      </c>
      <c r="N106" s="14" cm="1">
        <f t="array" ref="N106">INDEX(INDEX(Cable_L!$H$3:$K$80,,MATCH(N$2,Cable_L!$H$2:$K$2,0)),MATCH(1,COUNTIFS($G106,Cable_L!$A$3:$A$80,$H106,Cable_L!$C$3:$C$80),0))</f>
        <v>7.2</v>
      </c>
      <c r="O106" s="14" t="str" cm="1">
        <f t="array" ref="O106">INDEX(INDEX(Cable_L!$H$3:$K$80,,MATCH(O$2,Cable_L!$H$2:$K$2,0)),MATCH(1,COUNTIFS($G106,Cable_L!$A$3:$A$80,$H106,Cable_L!$C$3:$C$80),0))</f>
        <v>|6.8|</v>
      </c>
      <c r="P106" s="306">
        <v>7.8</v>
      </c>
      <c r="Q106" s="306">
        <v>7.2</v>
      </c>
      <c r="R106" s="59">
        <v>7.2</v>
      </c>
      <c r="S106" s="14">
        <f>COUNTIF(N106:N116,R106)</f>
        <v>1</v>
      </c>
      <c r="T106" s="59" t="str">
        <v>|6.8|</v>
      </c>
      <c r="U106" s="14">
        <f>COUNTIF(O106:O116,T106)</f>
        <v>1</v>
      </c>
    </row>
    <row r="107" spans="2:22" x14ac:dyDescent="0.25">
      <c r="C107" s="12" t="s">
        <v>175</v>
      </c>
      <c r="D107" s="32" t="s">
        <v>251</v>
      </c>
      <c r="E107" s="32" t="s">
        <v>217</v>
      </c>
      <c r="F107" s="49" t="s">
        <v>177</v>
      </c>
      <c r="G107" s="65" t="str">
        <f t="shared" ref="G107:G108" si="11">IF(LEFT(F107,3)="2.5", MID(F107,7,2),LEFT(F107,2))</f>
        <v>24</v>
      </c>
      <c r="H107" s="2" t="s">
        <v>1359</v>
      </c>
      <c r="I107" s="94"/>
      <c r="J107" s="2"/>
      <c r="K107" s="2"/>
      <c r="L107" s="14" t="str" cm="1">
        <f t="array" ref="L107">INDEX(Cable_L!$B$3:$B$80,MATCH(1,COUNTIFS($G107,Cable_L!$A$3:$A$80,$H107,Cable_L!$C$3:$C$80),0))</f>
        <v>1b</v>
      </c>
      <c r="M107" s="21">
        <v>24</v>
      </c>
      <c r="N107" s="14" t="str" cm="1">
        <f t="array" ref="N107">INDEX(INDEX(Cable_L!$H$3:$K$80,,MATCH(N$2,Cable_L!$H$2:$K$2,0)),MATCH(1,COUNTIFS($G107,Cable_L!$A$3:$A$80,$H107,Cable_L!$C$3:$C$80),0))</f>
        <v>|8.4|</v>
      </c>
      <c r="O107" s="14" cm="1">
        <f t="array" ref="O107">INDEX(INDEX(Cable_L!$H$3:$K$80,,MATCH(O$2,Cable_L!$H$2:$K$2,0)),MATCH(1,COUNTIFS($G107,Cable_L!$A$3:$A$80,$H107,Cable_L!$C$3:$C$80),0))</f>
        <v>7.6000000000000005</v>
      </c>
      <c r="P107" s="306" t="s">
        <v>1406</v>
      </c>
      <c r="Q107" s="306">
        <v>7.6000000000000005</v>
      </c>
    </row>
    <row r="108" spans="2:22" x14ac:dyDescent="0.25">
      <c r="C108" s="12" t="s">
        <v>178</v>
      </c>
      <c r="D108" s="32" t="s">
        <v>254</v>
      </c>
      <c r="E108" s="32" t="s">
        <v>220</v>
      </c>
      <c r="F108" s="49" t="s">
        <v>180</v>
      </c>
      <c r="G108" s="65" t="str">
        <f t="shared" si="11"/>
        <v>20</v>
      </c>
      <c r="H108" s="2" t="s">
        <v>1359</v>
      </c>
      <c r="I108" s="94"/>
      <c r="J108" s="2"/>
      <c r="K108" s="2"/>
      <c r="L108" s="14" t="str" cm="1">
        <f t="array" ref="L108">INDEX(Cable_L!$B$3:$B$80,MATCH(1,COUNTIFS($G108,Cable_L!$A$3:$A$80,$H108,Cable_L!$C$3:$C$80),0))</f>
        <v>1b</v>
      </c>
      <c r="N108" s="14" t="str" cm="1">
        <f t="array" ref="N108">INDEX(INDEX(Cable_L!$H$3:$K$80,,MATCH(N$2,Cable_L!$H$2:$K$2,0)),MATCH(1,COUNTIFS($G108,Cable_L!$A$3:$A$80,$H108,Cable_L!$C$3:$C$80),0))</f>
        <v>|8.4|</v>
      </c>
      <c r="O108" s="14" cm="1">
        <f t="array" ref="O108">INDEX(INDEX(Cable_L!$H$3:$K$80,,MATCH(O$2,Cable_L!$H$2:$K$2,0)),MATCH(1,COUNTIFS($G108,Cable_L!$A$3:$A$80,$H108,Cable_L!$C$3:$C$80),0))</f>
        <v>7.6000000000000005</v>
      </c>
      <c r="P108" s="306" t="s">
        <v>1406</v>
      </c>
      <c r="Q108" s="306">
        <v>7.6000000000000005</v>
      </c>
    </row>
    <row r="109" spans="2:22" x14ac:dyDescent="0.25">
      <c r="B109" s="148" t="s">
        <v>1395</v>
      </c>
      <c r="C109" s="12" t="s">
        <v>234</v>
      </c>
      <c r="D109" s="32" t="s">
        <v>257</v>
      </c>
      <c r="E109" s="32" t="s">
        <v>223</v>
      </c>
      <c r="F109" s="49" t="s">
        <v>236</v>
      </c>
      <c r="G109" s="65" t="str">
        <f>IF(LEFT(F109,3)="2.5", MID(F109,7,2),LEFT(F109,2))</f>
        <v>17</v>
      </c>
      <c r="H109" s="14" t="s">
        <v>1359</v>
      </c>
      <c r="I109" s="313"/>
      <c r="J109" s="7"/>
      <c r="K109" s="2"/>
      <c r="L109" s="99" t="str" cm="1">
        <f t="array" ref="L109">INDEX(Cable_L!$B$3:$B$80,MATCH(1,COUNTIFS($G109,Cable_L!$A$3:$A$80,$H109,Cable_L!$C$3:$C$80),0))</f>
        <v>2a</v>
      </c>
      <c r="M109" s="185"/>
      <c r="N109" s="99" cm="1">
        <f t="array" ref="N109">INDEX(INDEX(Cable_L!$H$3:$K$80,,MATCH(N$2,Cable_L!$H$2:$K$2,0)),MATCH(1,COUNTIFS($G109,Cable_L!$A$3:$A$80,$H109,Cable_L!$C$3:$C$80),0))</f>
        <v>7.8000000000000007</v>
      </c>
      <c r="O109" s="99" cm="1">
        <f t="array" ref="O109">INDEX(INDEX(Cable_L!$H$3:$K$80,,MATCH(O$2,Cable_L!$H$2:$K$2,0)),MATCH(1,COUNTIFS($G109,Cable_L!$A$3:$A$80,$H109,Cable_L!$C$3:$C$80),0))</f>
        <v>7.2</v>
      </c>
      <c r="P109" s="306">
        <v>7.8</v>
      </c>
      <c r="Q109" s="306">
        <v>7.2</v>
      </c>
    </row>
    <row r="110" spans="2:22" x14ac:dyDescent="0.25">
      <c r="C110" s="12" t="s">
        <v>406</v>
      </c>
      <c r="D110" s="32"/>
      <c r="E110" s="32" t="s">
        <v>1320</v>
      </c>
      <c r="F110" s="49"/>
      <c r="G110" s="65"/>
    </row>
    <row r="111" spans="2:22" x14ac:dyDescent="0.25">
      <c r="C111" s="33" t="s">
        <v>406</v>
      </c>
      <c r="D111" s="34"/>
      <c r="E111" s="34" t="s">
        <v>1321</v>
      </c>
      <c r="F111" s="47"/>
      <c r="G111" s="65"/>
      <c r="H111" s="2"/>
      <c r="I111" s="2"/>
      <c r="J111" s="2"/>
      <c r="K111" s="2"/>
    </row>
    <row r="112" spans="2:22" x14ac:dyDescent="0.25">
      <c r="C112" s="32"/>
      <c r="D112" s="32"/>
      <c r="E112" s="32"/>
      <c r="F112" s="32"/>
      <c r="G112" s="65"/>
      <c r="J112" s="2"/>
      <c r="K112" s="2"/>
    </row>
    <row r="113" spans="3:22" x14ac:dyDescent="0.25">
      <c r="C113" s="36" t="s">
        <v>225</v>
      </c>
      <c r="D113" s="322" t="s">
        <v>599</v>
      </c>
      <c r="E113" s="37" t="s">
        <v>400</v>
      </c>
      <c r="F113" s="48" t="s">
        <v>227</v>
      </c>
      <c r="G113" s="65" t="str">
        <f t="shared" ref="G113:G115" si="12">IF(LEFT(F113,3)="2.5", MID(F113,7,2),LEFT(F113,2))</f>
        <v>14</v>
      </c>
      <c r="H113" s="14" t="s">
        <v>1358</v>
      </c>
      <c r="I113" s="69"/>
      <c r="K113" s="94"/>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7.6000000000000005</v>
      </c>
      <c r="O113" s="14" t="str" cm="1">
        <f t="array" ref="O113">INDEX(INDEX(Cable_L!$H$3:$K$80,,MATCH(O$2,Cable_L!$H$2:$K$2,0)),MATCH(1,COUNTIFS($G113,Cable_L!$A$3:$A$80,$H113,Cable_L!$C$3:$C$80),0))</f>
        <v>|7.6|</v>
      </c>
      <c r="P113" s="306">
        <v>7.6000000000000005</v>
      </c>
      <c r="Q113" s="306" t="s">
        <v>1407</v>
      </c>
      <c r="R113" s="21" cm="1">
        <f t="array" ref="R113">_xlfn._xlws.FILTER(_xlfn.UNIQUE(N113:N115),_xlfn.UNIQUE(N113:N115)&lt;&gt;"")</f>
        <v>7.6000000000000005</v>
      </c>
      <c r="S113" s="14">
        <f>COUNTIF(N113:N120,R113)</f>
        <v>3</v>
      </c>
      <c r="T113" s="21" t="str" cm="1">
        <f t="array" ref="T113">_xlfn._xlws.FILTER(_xlfn.UNIQUE(O113:O115),_xlfn.UNIQUE(O113:O115)&lt;&gt;"")</f>
        <v>|7.6|</v>
      </c>
      <c r="U113" s="14">
        <f>COUNTIF(O113:O120,T113)</f>
        <v>3</v>
      </c>
      <c r="V113" s="14">
        <f>COUNTA($G113:$G115)</f>
        <v>3</v>
      </c>
    </row>
    <row r="114" spans="3:22" x14ac:dyDescent="0.25">
      <c r="C114" s="12" t="s">
        <v>228</v>
      </c>
      <c r="D114" s="321" t="s">
        <v>535</v>
      </c>
      <c r="E114" s="32" t="s">
        <v>402</v>
      </c>
      <c r="F114" s="49" t="s">
        <v>230</v>
      </c>
      <c r="G114" s="65" t="str">
        <f t="shared" si="12"/>
        <v>14</v>
      </c>
      <c r="H114" s="14" t="s">
        <v>1358</v>
      </c>
      <c r="I114" s="69"/>
      <c r="K114" s="94"/>
      <c r="L114" s="14" t="str" cm="1">
        <f t="array" ref="L114">INDEX(Cable_L!$B$3:$B$80,MATCH(1,COUNTIFS($G114,Cable_L!$A$3:$A$80,$H114,Cable_L!$C$3:$C$80),0))</f>
        <v>2c</v>
      </c>
      <c r="M114" s="21">
        <v>14</v>
      </c>
      <c r="N114" s="14" cm="1">
        <f t="array" ref="N114">INDEX(INDEX(Cable_L!$H$3:$K$80,,MATCH(N$2,Cable_L!$H$2:$K$2,0)),MATCH(1,COUNTIFS($G114,Cable_L!$A$3:$A$80,$H114,Cable_L!$C$3:$C$80),0))</f>
        <v>7.6000000000000005</v>
      </c>
      <c r="O114" s="14" t="str" cm="1">
        <f t="array" ref="O114">INDEX(INDEX(Cable_L!$H$3:$K$80,,MATCH(O$2,Cable_L!$H$2:$K$2,0)),MATCH(1,COUNTIFS($G114,Cable_L!$A$3:$A$80,$H114,Cable_L!$C$3:$C$80),0))</f>
        <v>|7.6|</v>
      </c>
      <c r="P114" s="306">
        <v>7.6000000000000005</v>
      </c>
      <c r="Q114" s="306" t="s">
        <v>1407</v>
      </c>
    </row>
    <row r="115" spans="3:22" x14ac:dyDescent="0.25">
      <c r="C115" s="12" t="s">
        <v>231</v>
      </c>
      <c r="D115" s="321" t="s">
        <v>537</v>
      </c>
      <c r="E115" s="32" t="s">
        <v>404</v>
      </c>
      <c r="F115" s="49" t="s">
        <v>233</v>
      </c>
      <c r="G115" s="65" t="str">
        <f t="shared" si="12"/>
        <v>13</v>
      </c>
      <c r="H115" s="14" t="s">
        <v>1358</v>
      </c>
      <c r="I115" s="69"/>
      <c r="K115" s="93"/>
      <c r="L115" s="14" t="str" cm="1">
        <f t="array" ref="L115">INDEX(Cable_L!$B$3:$B$80,MATCH(1,COUNTIFS($G115,Cable_L!$A$3:$A$80,$H115,Cable_L!$C$3:$C$80),0))</f>
        <v>2c</v>
      </c>
      <c r="N115" s="14" cm="1">
        <f t="array" ref="N115">INDEX(INDEX(Cable_L!$H$3:$K$80,,MATCH(N$2,Cable_L!$H$2:$K$2,0)),MATCH(1,COUNTIFS($G115,Cable_L!$A$3:$A$80,$H115,Cable_L!$C$3:$C$80),0))</f>
        <v>7.6000000000000005</v>
      </c>
      <c r="O115" s="14" t="str" cm="1">
        <f t="array" ref="O115">INDEX(INDEX(Cable_L!$H$3:$K$80,,MATCH(O$2,Cable_L!$H$2:$K$2,0)),MATCH(1,COUNTIFS($G115,Cable_L!$A$3:$A$80,$H115,Cable_L!$C$3:$C$80),0))</f>
        <v>|7.6|</v>
      </c>
      <c r="P115" s="306">
        <v>7.6000000000000005</v>
      </c>
      <c r="Q115" s="306" t="s">
        <v>1407</v>
      </c>
    </row>
    <row r="116" spans="3:22" x14ac:dyDescent="0.25">
      <c r="C116" s="12" t="s">
        <v>406</v>
      </c>
      <c r="D116" s="32"/>
      <c r="E116" s="32" t="s">
        <v>1348</v>
      </c>
      <c r="F116" s="49"/>
      <c r="G116" s="65"/>
    </row>
    <row r="117" spans="3:22" x14ac:dyDescent="0.25">
      <c r="C117" s="12" t="s">
        <v>406</v>
      </c>
      <c r="D117" s="32"/>
      <c r="E117" s="32" t="s">
        <v>1349</v>
      </c>
      <c r="F117" s="49"/>
      <c r="G117" s="65"/>
    </row>
    <row r="118" spans="3:22" x14ac:dyDescent="0.25">
      <c r="C118" s="12" t="s">
        <v>406</v>
      </c>
      <c r="D118" s="32"/>
      <c r="E118" s="32" t="s">
        <v>1350</v>
      </c>
      <c r="F118" s="49"/>
      <c r="G118" s="65"/>
      <c r="H118" s="2"/>
      <c r="I118" s="2"/>
      <c r="J118" s="2"/>
      <c r="K118" s="2"/>
    </row>
    <row r="119" spans="3:22" ht="18.75" x14ac:dyDescent="0.25">
      <c r="C119" s="12" t="s">
        <v>406</v>
      </c>
      <c r="D119" s="32"/>
      <c r="E119" s="32" t="s">
        <v>1351</v>
      </c>
      <c r="F119" s="49"/>
      <c r="G119" s="65"/>
      <c r="I119" s="2"/>
      <c r="M119" s="105" t="s">
        <v>1405</v>
      </c>
    </row>
    <row r="120" spans="3:22" ht="18.75" x14ac:dyDescent="0.3">
      <c r="C120" s="33" t="s">
        <v>406</v>
      </c>
      <c r="D120" s="34"/>
      <c r="E120" s="34" t="s">
        <v>1352</v>
      </c>
      <c r="F120" s="47"/>
      <c r="G120" s="65"/>
      <c r="I120" s="2"/>
      <c r="M120" s="106"/>
      <c r="N120" s="110" t="s">
        <v>1359</v>
      </c>
      <c r="O120" s="13" t="s">
        <v>1401</v>
      </c>
      <c r="P120" s="314"/>
      <c r="Q120" s="314"/>
    </row>
    <row r="121" spans="3:22" ht="18.75" x14ac:dyDescent="0.25">
      <c r="C121" s="32"/>
      <c r="D121" s="32"/>
      <c r="E121" s="32"/>
      <c r="F121" s="32"/>
      <c r="G121" s="65"/>
      <c r="I121" s="2"/>
      <c r="N121" s="116" t="e" cm="1" vm="1">
        <f t="array" aca="1" ref="N121" ca="1">_xlfn._xlws.SORT(_xlfn._xlws.FILTER(_xlfn.UNIQUE($N$4:$N$115),_xlfn.UNIQUE($N$4:$N$115)&lt;&gt;""))</f>
        <v>#VALUE!</v>
      </c>
      <c r="O121" s="117">
        <f ca="1">COUNTIFS($N$4:$N$115,"=" &amp; N121,$H$4:$H$115,"blu")</f>
        <v>0</v>
      </c>
      <c r="P121" s="315"/>
      <c r="Q121" s="315"/>
    </row>
    <row r="122" spans="3:22" ht="18.75" x14ac:dyDescent="0.25">
      <c r="C122" s="40" t="s">
        <v>1302</v>
      </c>
      <c r="D122" s="32"/>
      <c r="E122" s="32"/>
      <c r="F122" s="32"/>
      <c r="G122" s="65"/>
      <c r="I122" s="2"/>
      <c r="M122" s="13"/>
      <c r="N122" s="118"/>
      <c r="O122" s="119">
        <f t="shared" ref="O122:O124" si="13">COUNTIFS($N$4:$N$115,"=" &amp; N122,$H$4:$H$115,"blu")</f>
        <v>0</v>
      </c>
      <c r="P122" s="315"/>
      <c r="Q122" s="315"/>
    </row>
    <row r="123" spans="3:22" ht="18.75" x14ac:dyDescent="0.25">
      <c r="C123" s="32" t="s">
        <v>406</v>
      </c>
      <c r="D123" s="32"/>
      <c r="E123" s="32"/>
      <c r="F123" s="32" t="s">
        <v>405</v>
      </c>
      <c r="G123" s="65"/>
      <c r="I123" s="2"/>
      <c r="M123" s="13"/>
      <c r="N123" s="118"/>
      <c r="O123" s="119">
        <f t="shared" si="13"/>
        <v>0</v>
      </c>
      <c r="P123" s="315"/>
      <c r="Q123" s="315"/>
    </row>
    <row r="124" spans="3:22" ht="18.75" x14ac:dyDescent="0.25">
      <c r="C124" s="32" t="s">
        <v>406</v>
      </c>
      <c r="D124" s="32"/>
      <c r="E124" s="32"/>
      <c r="F124" s="32" t="s">
        <v>407</v>
      </c>
      <c r="G124" s="65"/>
      <c r="M124" s="13"/>
      <c r="N124" s="113"/>
      <c r="O124" s="114">
        <f t="shared" si="13"/>
        <v>0</v>
      </c>
      <c r="P124" s="315"/>
      <c r="Q124" s="315"/>
    </row>
    <row r="125" spans="3:22" ht="18.75" x14ac:dyDescent="0.25">
      <c r="C125" s="32" t="s">
        <v>406</v>
      </c>
      <c r="D125" s="32"/>
      <c r="E125" s="32"/>
      <c r="F125" s="32" t="s">
        <v>408</v>
      </c>
      <c r="G125" s="65"/>
      <c r="M125" s="13"/>
      <c r="N125" s="110" t="s">
        <v>1358</v>
      </c>
      <c r="O125" s="13" t="s">
        <v>1401</v>
      </c>
      <c r="P125" s="314"/>
      <c r="Q125" s="314"/>
    </row>
    <row r="126" spans="3:22" ht="18.75" x14ac:dyDescent="0.25">
      <c r="C126" s="32" t="s">
        <v>406</v>
      </c>
      <c r="D126" s="32"/>
      <c r="E126" s="32"/>
      <c r="F126" s="32" t="s">
        <v>409</v>
      </c>
      <c r="N126" s="116" t="e" cm="1" vm="1">
        <f t="array" aca="1" ref="N126" ca="1">_xlfn._xlws.SORT(_xlfn._xlws.FILTER(_xlfn.UNIQUE($N$4:$N$115),_xlfn.UNIQUE($N$4:$N$115)&lt;&gt;""))</f>
        <v>#VALUE!</v>
      </c>
      <c r="O126" s="117">
        <f ca="1">COUNTIFS($N$4:$N$115,"=" &amp; N126,$H$4:$H$115,"red")</f>
        <v>0</v>
      </c>
      <c r="P126" s="315"/>
      <c r="Q126" s="315"/>
    </row>
    <row r="127" spans="3:22" ht="18.75" x14ac:dyDescent="0.25">
      <c r="C127" s="32" t="s">
        <v>406</v>
      </c>
      <c r="D127" s="32"/>
      <c r="E127" s="32"/>
      <c r="F127" s="32" t="s">
        <v>410</v>
      </c>
      <c r="G127" s="65"/>
      <c r="M127" s="13"/>
      <c r="N127" s="118"/>
      <c r="O127" s="119">
        <f t="shared" ref="O127:O129" si="14">COUNTIFS($N$4:$N$115,"=" &amp; N127,$H$4:$H$115,"red")</f>
        <v>0</v>
      </c>
      <c r="P127" s="315"/>
      <c r="Q127" s="315"/>
    </row>
    <row r="128" spans="3:22" ht="18.75" x14ac:dyDescent="0.25">
      <c r="C128" s="32" t="s">
        <v>406</v>
      </c>
      <c r="D128" s="32"/>
      <c r="E128" s="32"/>
      <c r="F128" s="32" t="s">
        <v>411</v>
      </c>
      <c r="G128" s="65"/>
      <c r="M128" s="13"/>
      <c r="N128" s="118"/>
      <c r="O128" s="119">
        <f t="shared" si="14"/>
        <v>0</v>
      </c>
      <c r="P128" s="315"/>
      <c r="Q128" s="315"/>
    </row>
    <row r="129" spans="3:17" ht="18.75" x14ac:dyDescent="0.25">
      <c r="C129" s="32" t="s">
        <v>406</v>
      </c>
      <c r="D129" s="32"/>
      <c r="E129" s="32"/>
      <c r="F129" s="32" t="s">
        <v>412</v>
      </c>
      <c r="G129" s="65"/>
      <c r="M129" s="13"/>
      <c r="N129" s="113"/>
      <c r="O129" s="114">
        <f t="shared" si="14"/>
        <v>0</v>
      </c>
      <c r="P129" s="315"/>
      <c r="Q129" s="315"/>
    </row>
    <row r="130" spans="3:17" ht="18.75" x14ac:dyDescent="0.25">
      <c r="C130" s="32" t="s">
        <v>406</v>
      </c>
      <c r="D130" s="32"/>
      <c r="E130" s="32"/>
      <c r="F130" s="32" t="s">
        <v>413</v>
      </c>
      <c r="G130" s="65"/>
      <c r="M130" s="13"/>
      <c r="N130" s="110" t="s">
        <v>1359</v>
      </c>
      <c r="O130" s="13" t="s">
        <v>1402</v>
      </c>
      <c r="P130" s="314"/>
      <c r="Q130" s="314"/>
    </row>
    <row r="131" spans="3:17" ht="18.75" x14ac:dyDescent="0.25">
      <c r="C131" s="32" t="s">
        <v>406</v>
      </c>
      <c r="D131" s="32"/>
      <c r="E131" s="32"/>
      <c r="F131" s="32" t="s">
        <v>414</v>
      </c>
      <c r="G131" s="65"/>
      <c r="N131" s="116" t="e" cm="1" vm="1">
        <f t="array" aca="1" ref="N131" ca="1">_xlfn._xlws.SORT(_xlfn._xlws.FILTER(_xlfn.UNIQUE($O$4:$O$115),_xlfn.UNIQUE($O$4:$O$115)&lt;&gt;""))</f>
        <v>#VALUE!</v>
      </c>
      <c r="O131" s="117">
        <f ca="1">COUNTIFS($O$4:$O$115,"=" &amp; N131,$H$4:$H$115,"blu")</f>
        <v>0</v>
      </c>
      <c r="P131" s="315"/>
      <c r="Q131" s="315"/>
    </row>
    <row r="132" spans="3:17" ht="18.75" x14ac:dyDescent="0.25">
      <c r="C132" s="32" t="s">
        <v>406</v>
      </c>
      <c r="D132" s="32"/>
      <c r="E132" s="32"/>
      <c r="F132" s="32" t="s">
        <v>415</v>
      </c>
      <c r="G132" s="65"/>
      <c r="M132" s="13"/>
      <c r="N132" s="118"/>
      <c r="O132" s="119">
        <f t="shared" ref="O132:O134" si="15">COUNTIFS($O$4:$O$115,"=" &amp; N132,$H$4:$H$115,"blu")</f>
        <v>0</v>
      </c>
      <c r="P132" s="315"/>
      <c r="Q132" s="315"/>
    </row>
    <row r="133" spans="3:17" ht="18.75" x14ac:dyDescent="0.25">
      <c r="C133" s="32" t="s">
        <v>406</v>
      </c>
      <c r="D133" s="32"/>
      <c r="E133" s="32"/>
      <c r="F133" s="32" t="s">
        <v>416</v>
      </c>
      <c r="G133" s="65"/>
      <c r="M133" s="13"/>
      <c r="N133" s="118"/>
      <c r="O133" s="119">
        <f t="shared" si="15"/>
        <v>0</v>
      </c>
      <c r="P133" s="315"/>
      <c r="Q133" s="315"/>
    </row>
    <row r="134" spans="3:17" ht="18.75" x14ac:dyDescent="0.25">
      <c r="C134" s="32" t="s">
        <v>406</v>
      </c>
      <c r="D134" s="32"/>
      <c r="E134" s="32"/>
      <c r="F134" s="32" t="s">
        <v>417</v>
      </c>
      <c r="G134" s="65"/>
      <c r="M134" s="13"/>
      <c r="N134" s="113"/>
      <c r="O134" s="114">
        <f t="shared" si="15"/>
        <v>0</v>
      </c>
      <c r="P134" s="315"/>
      <c r="Q134" s="315"/>
    </row>
    <row r="135" spans="3:17" ht="18.75" x14ac:dyDescent="0.25">
      <c r="C135" s="32" t="s">
        <v>406</v>
      </c>
      <c r="F135" s="32" t="s">
        <v>429</v>
      </c>
      <c r="M135" s="13"/>
      <c r="N135" s="110" t="s">
        <v>1358</v>
      </c>
      <c r="O135" s="13" t="s">
        <v>1402</v>
      </c>
      <c r="P135" s="315"/>
      <c r="Q135" s="315"/>
    </row>
    <row r="136" spans="3:17" ht="18.75" x14ac:dyDescent="0.25">
      <c r="C136" s="32" t="s">
        <v>406</v>
      </c>
      <c r="D136" s="32"/>
      <c r="E136" s="32"/>
      <c r="F136" s="32" t="s">
        <v>430</v>
      </c>
      <c r="G136" s="65"/>
      <c r="N136" s="116" cm="1">
        <f t="array" ref="N136:N140">_xlfn._xlws.SORT(_xlfn._xlws.FILTER(_xlfn.UNIQUE($O$4:$O$115),_xlfn.UNIQUE($O$4:$O$115)&lt;&gt;""))</f>
        <v>7.2</v>
      </c>
      <c r="O136" s="117">
        <f>COUNTIFS($O$4:$O$115,"=" &amp; N136,$H$4:$H$115,"red")</f>
        <v>0</v>
      </c>
      <c r="P136" s="314"/>
      <c r="Q136" s="314"/>
    </row>
    <row r="137" spans="3:17" ht="18.75" x14ac:dyDescent="0.25">
      <c r="C137" s="32" t="s">
        <v>406</v>
      </c>
      <c r="D137" s="32"/>
      <c r="E137" s="32"/>
      <c r="F137" s="32" t="s">
        <v>431</v>
      </c>
      <c r="G137" s="65"/>
      <c r="M137" s="13"/>
      <c r="N137" s="118">
        <v>7.6000000000000005</v>
      </c>
      <c r="O137" s="119">
        <f t="shared" ref="O137:O139" si="16">COUNTIFS($O$4:$O$115,"=" &amp; N137,$H$4:$H$115,"red")</f>
        <v>0</v>
      </c>
      <c r="P137" s="315"/>
      <c r="Q137" s="315"/>
    </row>
    <row r="138" spans="3:17" ht="18.75" x14ac:dyDescent="0.25">
      <c r="C138" s="32" t="s">
        <v>406</v>
      </c>
      <c r="D138" s="32"/>
      <c r="E138" s="32"/>
      <c r="F138" s="32" t="s">
        <v>142</v>
      </c>
      <c r="G138" s="65"/>
      <c r="M138" s="13"/>
      <c r="N138" s="118" t="str">
        <v>|6.8|</v>
      </c>
      <c r="O138" s="119">
        <f t="shared" si="16"/>
        <v>0</v>
      </c>
      <c r="P138" s="315"/>
      <c r="Q138" s="315"/>
    </row>
    <row r="139" spans="3:17" ht="18.75" x14ac:dyDescent="0.25">
      <c r="C139" s="32" t="s">
        <v>406</v>
      </c>
      <c r="F139" s="32" t="s">
        <v>209</v>
      </c>
      <c r="G139" s="65"/>
      <c r="M139" s="13"/>
      <c r="N139" s="113" t="str">
        <v>|7.6|</v>
      </c>
      <c r="O139" s="114">
        <f t="shared" si="16"/>
        <v>10</v>
      </c>
      <c r="P139" s="315"/>
      <c r="Q139" s="315"/>
    </row>
    <row r="140" spans="3:17" ht="18.75" x14ac:dyDescent="0.25">
      <c r="C140" s="32"/>
      <c r="D140" s="32"/>
      <c r="E140" s="32"/>
      <c r="F140" s="32"/>
      <c r="G140" s="65"/>
      <c r="N140" s="13" t="str">
        <v>splice</v>
      </c>
      <c r="O140" s="110"/>
      <c r="P140" s="315"/>
      <c r="Q140" s="315"/>
    </row>
    <row r="141" spans="3:17" ht="18.75" x14ac:dyDescent="0.25">
      <c r="C141" s="32"/>
      <c r="D141" s="32"/>
      <c r="E141" s="32"/>
      <c r="F141" s="32"/>
      <c r="G141" s="65"/>
      <c r="N141" s="13"/>
      <c r="O141" s="110"/>
      <c r="P141" s="315"/>
      <c r="Q141" s="315"/>
    </row>
    <row r="142" spans="3:17" x14ac:dyDescent="0.25">
      <c r="C142" s="32"/>
      <c r="D142" s="32"/>
      <c r="E142" s="32"/>
      <c r="F142" s="32"/>
      <c r="G142" s="65"/>
    </row>
    <row r="143" spans="3:17" x14ac:dyDescent="0.25">
      <c r="C143" s="32"/>
      <c r="D143" s="32"/>
      <c r="E143" s="32"/>
      <c r="F143" s="32"/>
      <c r="G143" s="65"/>
    </row>
    <row r="144" spans="3:17" x14ac:dyDescent="0.25">
      <c r="C144" s="32"/>
      <c r="D144" s="32"/>
      <c r="E144" s="32"/>
      <c r="F144" s="32"/>
    </row>
    <row r="145" spans="3:6" x14ac:dyDescent="0.25">
      <c r="C145" s="32"/>
      <c r="D145" s="32"/>
      <c r="E145" s="32"/>
      <c r="F145" s="32"/>
    </row>
    <row r="146" spans="3:6" x14ac:dyDescent="0.25">
      <c r="C146" s="32"/>
      <c r="D146" s="32"/>
      <c r="E146" s="32"/>
      <c r="F146" s="32"/>
    </row>
    <row r="147" spans="3:6" x14ac:dyDescent="0.25">
      <c r="C147" s="32"/>
      <c r="D147" s="32"/>
      <c r="E147" s="32"/>
      <c r="F147" s="32"/>
    </row>
    <row r="148" spans="3:6" x14ac:dyDescent="0.25">
      <c r="C148" s="32"/>
      <c r="D148" s="32"/>
      <c r="E148" s="32"/>
      <c r="F148" s="32"/>
    </row>
    <row r="149" spans="3:6" x14ac:dyDescent="0.25">
      <c r="C149" s="32"/>
      <c r="D149" s="32"/>
      <c r="E149" s="32"/>
      <c r="F149" s="32"/>
    </row>
    <row r="150" spans="3:6" x14ac:dyDescent="0.25">
      <c r="C150" s="32"/>
      <c r="D150" s="32"/>
      <c r="E150" s="32"/>
      <c r="F150" s="32"/>
    </row>
    <row r="151" spans="3:6" x14ac:dyDescent="0.25">
      <c r="C151" s="32"/>
      <c r="D151" s="32"/>
      <c r="E151" s="32"/>
      <c r="F151" s="32"/>
    </row>
  </sheetData>
  <mergeCells count="6">
    <mergeCell ref="AA4:AA5"/>
    <mergeCell ref="M1:M3"/>
    <mergeCell ref="H1:H3"/>
    <mergeCell ref="V1:V3"/>
    <mergeCell ref="C2:F2"/>
    <mergeCell ref="I2:K2"/>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F911-B82D-4F94-93D3-E57EF4A880E6}">
  <sheetPr>
    <pageSetUpPr fitToPage="1"/>
  </sheetPr>
  <dimension ref="A1:Q120"/>
  <sheetViews>
    <sheetView topLeftCell="B1" zoomScale="70" zoomScaleNormal="70" workbookViewId="0">
      <selection activeCell="Q3" sqref="Q3"/>
    </sheetView>
  </sheetViews>
  <sheetFormatPr defaultRowHeight="45" customHeight="1" x14ac:dyDescent="0.25"/>
  <cols>
    <col min="1" max="1" width="36.85546875" hidden="1" customWidth="1"/>
    <col min="2" max="2" width="36.85546875" style="14" customWidth="1"/>
    <col min="3" max="3" width="30.28515625" style="162" customWidth="1"/>
    <col min="4" max="4" width="18.28515625" style="162" hidden="1" customWidth="1"/>
    <col min="5" max="5" width="0" style="162" hidden="1" customWidth="1"/>
    <col min="6" max="6" width="32.5703125" style="162" customWidth="1"/>
    <col min="7" max="7" width="6.140625" style="162" customWidth="1"/>
    <col min="8" max="8" width="8.85546875" style="162" customWidth="1"/>
    <col min="9" max="9" width="9.140625" style="162"/>
    <col min="11" max="12" width="1.5703125" style="14" customWidth="1"/>
    <col min="13" max="13" width="1.7109375" style="14" customWidth="1"/>
  </cols>
  <sheetData>
    <row r="1" spans="1:17" ht="24.75" customHeight="1" x14ac:dyDescent="0.35">
      <c r="A1" t="e">
        <f>'Hybrid - Mag - Mirror - Stereo'!#REF!</f>
        <v>#REF!</v>
      </c>
      <c r="B1" s="347" t="s">
        <v>814</v>
      </c>
      <c r="C1" s="348"/>
      <c r="D1" s="162" t="e">
        <f>'Hybrid - Mag - Mirror - Stereo'!#REF!</f>
        <v>#REF!</v>
      </c>
      <c r="E1" s="162" t="e">
        <f>'Hybrid - Mag - Mirror - Stereo'!#REF!</f>
        <v>#REF!</v>
      </c>
      <c r="F1" s="255"/>
      <c r="H1" s="162" t="e">
        <f>'Hybrid - Mag - Mirror - Stereo'!#REF!</f>
        <v>#REF!</v>
      </c>
    </row>
    <row r="2" spans="1:17" ht="10.5" customHeight="1" x14ac:dyDescent="0.25">
      <c r="A2" t="e">
        <f>'Hybrid - Mag - Mirror - Stereo'!#REF!</f>
        <v>#REF!</v>
      </c>
      <c r="D2" s="162" t="e">
        <f>'Hybrid - Mag - Mirror - Stereo'!#REF!</f>
        <v>#REF!</v>
      </c>
      <c r="E2" s="162" t="e">
        <f>'Hybrid - Mag - Mirror - Stereo'!#REF!</f>
        <v>#REF!</v>
      </c>
      <c r="H2" s="162" t="e">
        <f>'Hybrid - Mag - Mirror - Stereo'!#REF!</f>
        <v>#REF!</v>
      </c>
      <c r="I2" s="162" t="e">
        <f>'Hybrid - Mag - Mirror - Stereo'!#REF!</f>
        <v>#REF!</v>
      </c>
      <c r="K2" s="339" t="s">
        <v>1389</v>
      </c>
      <c r="L2" s="339"/>
      <c r="M2" s="339"/>
    </row>
    <row r="3" spans="1:17" s="56" customFormat="1" ht="45" customHeight="1" x14ac:dyDescent="0.25">
      <c r="A3" s="56" t="e">
        <f>'Hybrid - Mag - Mirror - Stereo'!#REF!</f>
        <v>#REF!</v>
      </c>
      <c r="B3" s="21" t="s">
        <v>1433</v>
      </c>
      <c r="C3" s="168" t="s">
        <v>1429</v>
      </c>
      <c r="D3" s="168" t="e">
        <f>'Hybrid - Mag - Mirror - Stereo'!#REF!</f>
        <v>#REF!</v>
      </c>
      <c r="E3" s="168" t="e">
        <f>'Hybrid - Mag - Mirror - Stereo'!#REF!</f>
        <v>#REF!</v>
      </c>
      <c r="F3" s="168" t="s">
        <v>1431</v>
      </c>
      <c r="G3" s="168"/>
      <c r="H3" s="168" t="e">
        <f>'Hybrid - Mag - Mirror - Stereo'!#REF!</f>
        <v>#REF!</v>
      </c>
      <c r="I3" s="168" t="e">
        <f>'Hybrid - Mag - Mirror - Stereo'!#REF!</f>
        <v>#REF!</v>
      </c>
      <c r="K3" s="14"/>
      <c r="L3" s="14"/>
      <c r="M3" s="14"/>
      <c r="Q3" s="317" t="s">
        <v>1665</v>
      </c>
    </row>
    <row r="4" spans="1:17" ht="45" customHeight="1" x14ac:dyDescent="0.25">
      <c r="A4" t="e">
        <f>'Hybrid - Mag - Mirror - Stereo'!#REF!</f>
        <v>#REF!</v>
      </c>
      <c r="B4" s="14" t="str">
        <f t="shared" ref="B4:B67" si="0">IF(ISNUMBER(SEARCH("_LV",A4)),LEFT(A4,FIND("_LV",A4)-1),"")</f>
        <v/>
      </c>
      <c r="C4" s="162" t="e">
        <f>'Hybrid - Mag - Mirror - Stereo'!#REF!</f>
        <v>#REF!</v>
      </c>
      <c r="D4" s="162" t="e">
        <f>'Hybrid - Mag - Mirror - Stereo'!#REF!</f>
        <v>#REF!</v>
      </c>
      <c r="E4" s="162" t="e">
        <f>'Hybrid - Mag - Mirror - Stereo'!#REF!</f>
        <v>#REF!</v>
      </c>
      <c r="F4" s="162" t="e">
        <f>CONCATENATE(D4,"   ",E4)</f>
        <v>#REF!</v>
      </c>
      <c r="H4" s="162" t="e">
        <f>'Hybrid - Mag - Mirror - Stereo'!#REF!</f>
        <v>#REF!</v>
      </c>
      <c r="I4" s="162" t="e">
        <f>'Hybrid - Mag - Mirror - Stereo'!#REF!</f>
        <v>#REF!</v>
      </c>
      <c r="K4" s="92"/>
    </row>
    <row r="5" spans="1:17" ht="45" customHeight="1" x14ac:dyDescent="0.25">
      <c r="A5" t="e">
        <f>'Hybrid - Mag - Mirror - Stereo'!#REF!</f>
        <v>#REF!</v>
      </c>
      <c r="B5" s="14" t="str">
        <f t="shared" si="0"/>
        <v/>
      </c>
      <c r="C5" s="162" t="e">
        <f>'Hybrid - Mag - Mirror - Stereo'!#REF!</f>
        <v>#REF!</v>
      </c>
      <c r="D5" s="162" t="e">
        <f>'Hybrid - Mag - Mirror - Stereo'!#REF!</f>
        <v>#REF!</v>
      </c>
      <c r="E5" s="162" t="e">
        <f>'Hybrid - Mag - Mirror - Stereo'!#REF!</f>
        <v>#REF!</v>
      </c>
      <c r="F5" s="162" t="e">
        <f t="shared" ref="F5:F68" si="1">CONCATENATE(D5,"   ",E5)</f>
        <v>#REF!</v>
      </c>
      <c r="H5" s="162" t="e">
        <f>'Hybrid - Mag - Mirror - Stereo'!#REF!</f>
        <v>#REF!</v>
      </c>
      <c r="I5" s="162" t="e">
        <f>'Hybrid - Mag - Mirror - Stereo'!#REF!</f>
        <v>#REF!</v>
      </c>
      <c r="K5" s="93"/>
      <c r="L5" s="2"/>
      <c r="M5" s="2"/>
    </row>
    <row r="6" spans="1:17" ht="45" customHeight="1" x14ac:dyDescent="0.25">
      <c r="A6" t="e">
        <f>'Hybrid - Mag - Mirror - Stereo'!#REF!</f>
        <v>#REF!</v>
      </c>
      <c r="B6" s="14" t="str">
        <f t="shared" si="0"/>
        <v/>
      </c>
      <c r="C6" s="162" t="e">
        <f>'Hybrid - Mag - Mirror - Stereo'!#REF!</f>
        <v>#REF!</v>
      </c>
      <c r="D6" s="162" t="e">
        <f>'Hybrid - Mag - Mirror - Stereo'!#REF!</f>
        <v>#REF!</v>
      </c>
      <c r="E6" s="162" t="e">
        <f>'Hybrid - Mag - Mirror - Stereo'!#REF!</f>
        <v>#REF!</v>
      </c>
      <c r="F6" s="162" t="e">
        <f t="shared" si="1"/>
        <v>#REF!</v>
      </c>
      <c r="H6" s="162" t="e">
        <f>'Hybrid - Mag - Mirror - Stereo'!#REF!</f>
        <v>#REF!</v>
      </c>
      <c r="I6" s="162" t="e">
        <f>'Hybrid - Mag - Mirror - Stereo'!#REF!</f>
        <v>#REF!</v>
      </c>
      <c r="K6" s="93"/>
      <c r="L6" s="2"/>
      <c r="M6" s="2"/>
    </row>
    <row r="7" spans="1:17" ht="45" customHeight="1" x14ac:dyDescent="0.25">
      <c r="A7" t="e">
        <f>'Hybrid - Mag - Mirror - Stereo'!#REF!</f>
        <v>#REF!</v>
      </c>
      <c r="B7" s="14" t="str">
        <f t="shared" si="0"/>
        <v/>
      </c>
      <c r="C7" s="162" t="e">
        <f>'Hybrid - Mag - Mirror - Stereo'!#REF!</f>
        <v>#REF!</v>
      </c>
      <c r="D7" s="162" t="e">
        <f>'Hybrid - Mag - Mirror - Stereo'!#REF!</f>
        <v>#REF!</v>
      </c>
      <c r="E7" s="162" t="e">
        <f>'Hybrid - Mag - Mirror - Stereo'!#REF!</f>
        <v>#REF!</v>
      </c>
      <c r="F7" s="162" t="e">
        <f t="shared" si="1"/>
        <v>#REF!</v>
      </c>
      <c r="H7" s="162" t="e">
        <f>'Hybrid - Mag - Mirror - Stereo'!#REF!</f>
        <v>#REF!</v>
      </c>
      <c r="I7" s="162" t="e">
        <f>'Hybrid - Mag - Mirror - Stereo'!#REF!</f>
        <v>#REF!</v>
      </c>
      <c r="K7" s="93"/>
      <c r="L7" s="2"/>
      <c r="M7" s="2"/>
    </row>
    <row r="8" spans="1:17" ht="45" customHeight="1" x14ac:dyDescent="0.25">
      <c r="A8" t="e">
        <f>'Hybrid - Mag - Mirror - Stereo'!#REF!</f>
        <v>#REF!</v>
      </c>
      <c r="B8" s="14" t="str">
        <f t="shared" si="0"/>
        <v/>
      </c>
      <c r="C8" s="162" t="e">
        <f>'Hybrid - Mag - Mirror - Stereo'!#REF!</f>
        <v>#REF!</v>
      </c>
      <c r="D8" s="162" t="e">
        <f>'Hybrid - Mag - Mirror - Stereo'!#REF!</f>
        <v>#REF!</v>
      </c>
      <c r="E8" s="162" t="e">
        <f>'Hybrid - Mag - Mirror - Stereo'!#REF!</f>
        <v>#REF!</v>
      </c>
      <c r="F8" s="162" t="e">
        <f t="shared" si="1"/>
        <v>#REF!</v>
      </c>
      <c r="H8" s="162" t="e">
        <f>'Hybrid - Mag - Mirror - Stereo'!#REF!</f>
        <v>#REF!</v>
      </c>
      <c r="I8" s="162" t="e">
        <f>'Hybrid - Mag - Mirror - Stereo'!#REF!</f>
        <v>#REF!</v>
      </c>
      <c r="K8" s="93"/>
      <c r="L8" s="2"/>
      <c r="M8" s="87"/>
    </row>
    <row r="9" spans="1:17" ht="45" customHeight="1" x14ac:dyDescent="0.25">
      <c r="A9" t="e">
        <f>'Hybrid - Mag - Mirror - Stereo'!#REF!</f>
        <v>#REF!</v>
      </c>
      <c r="B9" s="14" t="str">
        <f t="shared" si="0"/>
        <v/>
      </c>
      <c r="C9" s="162" t="e">
        <f>'Hybrid - Mag - Mirror - Stereo'!#REF!</f>
        <v>#REF!</v>
      </c>
      <c r="D9" s="162" t="e">
        <f>'Hybrid - Mag - Mirror - Stereo'!#REF!</f>
        <v>#REF!</v>
      </c>
      <c r="E9" s="162" t="e">
        <f>'Hybrid - Mag - Mirror - Stereo'!#REF!</f>
        <v>#REF!</v>
      </c>
      <c r="F9" s="169" t="e">
        <f t="shared" si="1"/>
        <v>#REF!</v>
      </c>
      <c r="H9" s="162" t="e">
        <f>'Hybrid - Mag - Mirror - Stereo'!#REF!</f>
        <v>#REF!</v>
      </c>
      <c r="I9" s="162" t="e">
        <f>'Hybrid - Mag - Mirror - Stereo'!#REF!</f>
        <v>#REF!</v>
      </c>
      <c r="K9" s="93"/>
      <c r="L9" s="2"/>
      <c r="M9" s="2"/>
    </row>
    <row r="10" spans="1:17" ht="45" customHeight="1" x14ac:dyDescent="0.25">
      <c r="A10" t="e">
        <f>'Hybrid - Mag - Mirror - Stereo'!#REF!</f>
        <v>#REF!</v>
      </c>
      <c r="B10" s="14" t="str">
        <f t="shared" si="0"/>
        <v/>
      </c>
      <c r="C10" s="162" t="e">
        <f>'Hybrid - Mag - Mirror - Stereo'!#REF!</f>
        <v>#REF!</v>
      </c>
      <c r="D10" s="162" t="e">
        <f>'Hybrid - Mag - Mirror - Stereo'!#REF!</f>
        <v>#REF!</v>
      </c>
      <c r="E10" s="162" t="e">
        <f>'Hybrid - Mag - Mirror - Stereo'!#REF!</f>
        <v>#REF!</v>
      </c>
      <c r="F10" s="169" t="e">
        <f t="shared" si="1"/>
        <v>#REF!</v>
      </c>
      <c r="H10" s="162" t="e">
        <f>'Hybrid - Mag - Mirror - Stereo'!#REF!</f>
        <v>#REF!</v>
      </c>
      <c r="I10" s="162" t="e">
        <f>'Hybrid - Mag - Mirror - Stereo'!#REF!</f>
        <v>#REF!</v>
      </c>
      <c r="K10" s="94"/>
      <c r="L10" s="2"/>
      <c r="M10" s="2"/>
    </row>
    <row r="11" spans="1:17" ht="45" customHeight="1" x14ac:dyDescent="0.25">
      <c r="K11" s="2"/>
      <c r="L11" s="2"/>
      <c r="M11" s="2"/>
    </row>
    <row r="12" spans="1:17" ht="45" customHeight="1" x14ac:dyDescent="0.25">
      <c r="K12" s="2"/>
      <c r="L12" s="2"/>
      <c r="M12" s="2"/>
    </row>
    <row r="13" spans="1:17" ht="45" customHeight="1" x14ac:dyDescent="0.25">
      <c r="A13" t="e">
        <f>'Hybrid - Mag - Mirror - Stereo'!#REF!</f>
        <v>#REF!</v>
      </c>
      <c r="B13" s="14" t="str">
        <f t="shared" si="0"/>
        <v/>
      </c>
      <c r="C13" s="162" t="e">
        <f>'Hybrid - Mag - Mirror - Stereo'!#REF!</f>
        <v>#REF!</v>
      </c>
      <c r="D13" s="162" t="e">
        <f>'Hybrid - Mag - Mirror - Stereo'!#REF!</f>
        <v>#REF!</v>
      </c>
      <c r="E13" s="162" t="e">
        <f>'Hybrid - Mag - Mirror - Stereo'!#REF!</f>
        <v>#REF!</v>
      </c>
      <c r="F13" s="170" t="e">
        <f t="shared" si="1"/>
        <v>#REF!</v>
      </c>
      <c r="H13" s="162" t="e">
        <f>'Hybrid - Mag - Mirror - Stereo'!#REF!</f>
        <v>#REF!</v>
      </c>
      <c r="I13" s="162" t="e">
        <f>'Hybrid - Mag - Mirror - Stereo'!#REF!</f>
        <v>#REF!</v>
      </c>
      <c r="K13" s="93"/>
      <c r="L13" s="2"/>
      <c r="M13" s="2"/>
    </row>
    <row r="14" spans="1:17" ht="45" customHeight="1" x14ac:dyDescent="0.25">
      <c r="A14" t="e">
        <f>'Hybrid - Mag - Mirror - Stereo'!#REF!</f>
        <v>#REF!</v>
      </c>
      <c r="B14" s="14" t="str">
        <f t="shared" si="0"/>
        <v/>
      </c>
      <c r="C14" s="162" t="e">
        <f>'Hybrid - Mag - Mirror - Stereo'!#REF!</f>
        <v>#REF!</v>
      </c>
      <c r="D14" s="162" t="e">
        <f>'Hybrid - Mag - Mirror - Stereo'!#REF!</f>
        <v>#REF!</v>
      </c>
      <c r="E14" s="162" t="e">
        <f>'Hybrid - Mag - Mirror - Stereo'!#REF!</f>
        <v>#REF!</v>
      </c>
      <c r="F14" s="170" t="e">
        <f t="shared" si="1"/>
        <v>#REF!</v>
      </c>
      <c r="H14" s="162" t="e">
        <f>'Hybrid - Mag - Mirror - Stereo'!#REF!</f>
        <v>#REF!</v>
      </c>
      <c r="I14" s="162" t="e">
        <f>'Hybrid - Mag - Mirror - Stereo'!#REF!</f>
        <v>#REF!</v>
      </c>
      <c r="K14" s="95"/>
      <c r="L14" s="2"/>
      <c r="M14" s="2"/>
    </row>
    <row r="15" spans="1:17" ht="45" customHeight="1" x14ac:dyDescent="0.25">
      <c r="A15" t="e">
        <f>'Hybrid - Mag - Mirror - Stereo'!#REF!</f>
        <v>#REF!</v>
      </c>
      <c r="B15" s="14" t="str">
        <f t="shared" si="0"/>
        <v/>
      </c>
      <c r="C15" s="162" t="e">
        <f>'Hybrid - Mag - Mirror - Stereo'!#REF!</f>
        <v>#REF!</v>
      </c>
      <c r="D15" s="162" t="e">
        <f>'Hybrid - Mag - Mirror - Stereo'!#REF!</f>
        <v>#REF!</v>
      </c>
      <c r="E15" s="162" t="e">
        <f>'Hybrid - Mag - Mirror - Stereo'!#REF!</f>
        <v>#REF!</v>
      </c>
      <c r="F15" s="162" t="e">
        <f t="shared" si="1"/>
        <v>#REF!</v>
      </c>
      <c r="H15" s="162" t="e">
        <f>'Hybrid - Mag - Mirror - Stereo'!#REF!</f>
        <v>#REF!</v>
      </c>
      <c r="I15" s="162" t="e">
        <f>'Hybrid - Mag - Mirror - Stereo'!#REF!</f>
        <v>#REF!</v>
      </c>
      <c r="K15" s="93"/>
      <c r="L15" s="2"/>
      <c r="M15" s="2"/>
      <c r="O15" s="183" t="s">
        <v>1438</v>
      </c>
    </row>
    <row r="16" spans="1:17" ht="45" customHeight="1" x14ac:dyDescent="0.25">
      <c r="A16" t="e">
        <f>'Hybrid - Mag - Mirror - Stereo'!#REF!</f>
        <v>#REF!</v>
      </c>
      <c r="B16" s="14" t="str">
        <f t="shared" si="0"/>
        <v/>
      </c>
      <c r="C16" s="162" t="e">
        <f>'Hybrid - Mag - Mirror - Stereo'!#REF!</f>
        <v>#REF!</v>
      </c>
      <c r="D16" s="162" t="e">
        <f>'Hybrid - Mag - Mirror - Stereo'!#REF!</f>
        <v>#REF!</v>
      </c>
      <c r="E16" s="162" t="e">
        <f>'Hybrid - Mag - Mirror - Stereo'!#REF!</f>
        <v>#REF!</v>
      </c>
      <c r="F16" s="162" t="e">
        <f t="shared" si="1"/>
        <v>#REF!</v>
      </c>
      <c r="H16" s="162" t="e">
        <f>'Hybrid - Mag - Mirror - Stereo'!#REF!</f>
        <v>#REF!</v>
      </c>
      <c r="I16" s="162" t="e">
        <f>'Hybrid - Mag - Mirror - Stereo'!#REF!</f>
        <v>#REF!</v>
      </c>
      <c r="K16" s="94"/>
      <c r="L16" s="2"/>
      <c r="M16" s="2"/>
    </row>
    <row r="17" spans="1:13" ht="45" customHeight="1" x14ac:dyDescent="0.25">
      <c r="A17" t="e">
        <f>'Hybrid - Mag - Mirror - Stereo'!#REF!</f>
        <v>#REF!</v>
      </c>
      <c r="B17" s="14" t="str">
        <f t="shared" si="0"/>
        <v/>
      </c>
      <c r="C17" s="162" t="e">
        <f>'Hybrid - Mag - Mirror - Stereo'!#REF!</f>
        <v>#REF!</v>
      </c>
      <c r="D17" s="162" t="e">
        <f>'Hybrid - Mag - Mirror - Stereo'!#REF!</f>
        <v>#REF!</v>
      </c>
      <c r="E17" s="162" t="e">
        <f>'Hybrid - Mag - Mirror - Stereo'!#REF!</f>
        <v>#REF!</v>
      </c>
      <c r="F17" s="169" t="e">
        <f t="shared" si="1"/>
        <v>#REF!</v>
      </c>
      <c r="H17" s="162" t="e">
        <f>'Hybrid - Mag - Mirror - Stereo'!#REF!</f>
        <v>#REF!</v>
      </c>
      <c r="I17" s="162" t="e">
        <f>'Hybrid - Mag - Mirror - Stereo'!#REF!</f>
        <v>#REF!</v>
      </c>
      <c r="K17" s="93"/>
      <c r="L17" s="2"/>
      <c r="M17" s="2"/>
    </row>
    <row r="18" spans="1:13" ht="45" customHeight="1" x14ac:dyDescent="0.25">
      <c r="A18" t="e">
        <f>'Hybrid - Mag - Mirror - Stereo'!#REF!</f>
        <v>#REF!</v>
      </c>
      <c r="B18" s="14" t="str">
        <f t="shared" si="0"/>
        <v/>
      </c>
      <c r="C18" s="162" t="e">
        <f>'Hybrid - Mag - Mirror - Stereo'!#REF!</f>
        <v>#REF!</v>
      </c>
      <c r="D18" s="162" t="e">
        <f>'Hybrid - Mag - Mirror - Stereo'!#REF!</f>
        <v>#REF!</v>
      </c>
      <c r="E18" s="162" t="e">
        <f>'Hybrid - Mag - Mirror - Stereo'!#REF!</f>
        <v>#REF!</v>
      </c>
      <c r="F18" s="169" t="e">
        <f t="shared" si="1"/>
        <v>#REF!</v>
      </c>
      <c r="H18" s="162" t="e">
        <f>'Hybrid - Mag - Mirror - Stereo'!#REF!</f>
        <v>#REF!</v>
      </c>
      <c r="I18" s="162" t="e">
        <f>'Hybrid - Mag - Mirror - Stereo'!#REF!</f>
        <v>#REF!</v>
      </c>
      <c r="K18" s="93"/>
      <c r="L18" s="2"/>
      <c r="M18" s="2"/>
    </row>
    <row r="19" spans="1:13" ht="45" customHeight="1" x14ac:dyDescent="0.25">
      <c r="A19" t="e">
        <f>'Hybrid - Mag - Mirror - Stereo'!#REF!</f>
        <v>#REF!</v>
      </c>
      <c r="B19" s="14" t="str">
        <f t="shared" si="0"/>
        <v/>
      </c>
      <c r="C19" s="162" t="e">
        <f>'Hybrid - Mag - Mirror - Stereo'!#REF!</f>
        <v>#REF!</v>
      </c>
      <c r="D19" s="162" t="e">
        <f>'Hybrid - Mag - Mirror - Stereo'!#REF!</f>
        <v>#REF!</v>
      </c>
      <c r="E19" s="162" t="e">
        <f>'Hybrid - Mag - Mirror - Stereo'!#REF!</f>
        <v>#REF!</v>
      </c>
      <c r="F19" s="170" t="e">
        <f t="shared" si="1"/>
        <v>#REF!</v>
      </c>
      <c r="H19" s="162" t="e">
        <f>'Hybrid - Mag - Mirror - Stereo'!#REF!</f>
        <v>#REF!</v>
      </c>
      <c r="I19" s="162" t="e">
        <f>'Hybrid - Mag - Mirror - Stereo'!#REF!</f>
        <v>#REF!</v>
      </c>
      <c r="K19" s="93"/>
      <c r="L19" s="2"/>
      <c r="M19" s="2"/>
    </row>
    <row r="20" spans="1:13" ht="45" customHeight="1" x14ac:dyDescent="0.25">
      <c r="A20" t="e">
        <f>'Hybrid - Mag - Mirror - Stereo'!#REF!</f>
        <v>#REF!</v>
      </c>
      <c r="B20" s="14" t="str">
        <f t="shared" si="0"/>
        <v/>
      </c>
      <c r="C20" s="162" t="e">
        <f>'Hybrid - Mag - Mirror - Stereo'!#REF!</f>
        <v>#REF!</v>
      </c>
      <c r="D20" s="162" t="e">
        <f>'Hybrid - Mag - Mirror - Stereo'!#REF!</f>
        <v>#REF!</v>
      </c>
      <c r="E20" s="162" t="e">
        <f>'Hybrid - Mag - Mirror - Stereo'!#REF!</f>
        <v>#REF!</v>
      </c>
      <c r="F20" s="170" t="e">
        <f t="shared" si="1"/>
        <v>#REF!</v>
      </c>
      <c r="H20" s="162" t="e">
        <f>'Hybrid - Mag - Mirror - Stereo'!#REF!</f>
        <v>#REF!</v>
      </c>
      <c r="I20" s="162" t="e">
        <f>'Hybrid - Mag - Mirror - Stereo'!#REF!</f>
        <v>#REF!</v>
      </c>
      <c r="K20" s="93"/>
      <c r="L20" s="2"/>
      <c r="M20" s="2"/>
    </row>
    <row r="21" spans="1:13" ht="45" customHeight="1" x14ac:dyDescent="0.25">
      <c r="A21" t="e">
        <f>'Hybrid - Mag - Mirror - Stereo'!#REF!</f>
        <v>#REF!</v>
      </c>
      <c r="B21" s="14" t="str">
        <f t="shared" si="0"/>
        <v/>
      </c>
      <c r="C21" s="162" t="e">
        <f>'Hybrid - Mag - Mirror - Stereo'!#REF!</f>
        <v>#REF!</v>
      </c>
      <c r="D21" s="162" t="e">
        <f>'Hybrid - Mag - Mirror - Stereo'!#REF!</f>
        <v>#REF!</v>
      </c>
      <c r="E21" s="162" t="e">
        <f>'Hybrid - Mag - Mirror - Stereo'!#REF!</f>
        <v>#REF!</v>
      </c>
      <c r="F21" s="169" t="e">
        <f t="shared" si="1"/>
        <v>#REF!</v>
      </c>
      <c r="H21" s="162" t="e">
        <f>'Hybrid - Mag - Mirror - Stereo'!#REF!</f>
        <v>#REF!</v>
      </c>
      <c r="I21" s="162" t="e">
        <f>'Hybrid - Mag - Mirror - Stereo'!#REF!</f>
        <v>#REF!</v>
      </c>
      <c r="K21" s="93"/>
      <c r="L21" s="2"/>
    </row>
    <row r="22" spans="1:13" ht="45" customHeight="1" x14ac:dyDescent="0.25">
      <c r="A22" t="e">
        <f>'Hybrid - Mag - Mirror - Stereo'!#REF!</f>
        <v>#REF!</v>
      </c>
      <c r="B22" s="14" t="str">
        <f t="shared" si="0"/>
        <v/>
      </c>
      <c r="C22" s="162" t="e">
        <f>'Hybrid - Mag - Mirror - Stereo'!#REF!</f>
        <v>#REF!</v>
      </c>
      <c r="D22" s="162" t="e">
        <f>'Hybrid - Mag - Mirror - Stereo'!#REF!</f>
        <v>#REF!</v>
      </c>
      <c r="E22" s="162" t="e">
        <f>'Hybrid - Mag - Mirror - Stereo'!#REF!</f>
        <v>#REF!</v>
      </c>
      <c r="F22" s="169" t="e">
        <f t="shared" si="1"/>
        <v>#REF!</v>
      </c>
      <c r="H22" s="162" t="e">
        <f>'Hybrid - Mag - Mirror - Stereo'!#REF!</f>
        <v>#REF!</v>
      </c>
      <c r="I22" s="162" t="e">
        <f>'Hybrid - Mag - Mirror - Stereo'!#REF!</f>
        <v>#REF!</v>
      </c>
      <c r="K22" s="93"/>
      <c r="L22" s="2"/>
      <c r="M22" s="2"/>
    </row>
    <row r="23" spans="1:13" ht="45" customHeight="1" x14ac:dyDescent="0.25">
      <c r="A23" t="e">
        <f>'Hybrid - Mag - Mirror - Stereo'!#REF!</f>
        <v>#REF!</v>
      </c>
      <c r="B23" s="14" t="str">
        <f t="shared" si="0"/>
        <v/>
      </c>
      <c r="C23" s="162" t="e">
        <f>'Hybrid - Mag - Mirror - Stereo'!#REF!</f>
        <v>#REF!</v>
      </c>
      <c r="D23" s="162" t="e">
        <f>'Hybrid - Mag - Mirror - Stereo'!#REF!</f>
        <v>#REF!</v>
      </c>
      <c r="E23" s="162" t="e">
        <f>'Hybrid - Mag - Mirror - Stereo'!#REF!</f>
        <v>#REF!</v>
      </c>
      <c r="F23" s="170" t="e">
        <f t="shared" si="1"/>
        <v>#REF!</v>
      </c>
      <c r="H23" s="162" t="e">
        <f>'Hybrid - Mag - Mirror - Stereo'!#REF!</f>
        <v>#REF!</v>
      </c>
      <c r="I23" s="162" t="e">
        <f>'Hybrid - Mag - Mirror - Stereo'!#REF!</f>
        <v>#REF!</v>
      </c>
      <c r="K23" s="93"/>
      <c r="L23" s="2"/>
      <c r="M23" s="2"/>
    </row>
    <row r="24" spans="1:13" ht="45" customHeight="1" x14ac:dyDescent="0.25">
      <c r="A24" t="e">
        <f>'Hybrid - Mag - Mirror - Stereo'!#REF!</f>
        <v>#REF!</v>
      </c>
      <c r="B24" s="14" t="str">
        <f t="shared" si="0"/>
        <v/>
      </c>
      <c r="C24" s="162" t="e">
        <f>'Hybrid - Mag - Mirror - Stereo'!#REF!</f>
        <v>#REF!</v>
      </c>
      <c r="D24" s="162" t="e">
        <f>'Hybrid - Mag - Mirror - Stereo'!#REF!</f>
        <v>#REF!</v>
      </c>
      <c r="E24" s="162" t="e">
        <f>'Hybrid - Mag - Mirror - Stereo'!#REF!</f>
        <v>#REF!</v>
      </c>
      <c r="F24" s="170" t="e">
        <f t="shared" si="1"/>
        <v>#REF!</v>
      </c>
      <c r="H24" s="162" t="e">
        <f>'Hybrid - Mag - Mirror - Stereo'!#REF!</f>
        <v>#REF!</v>
      </c>
      <c r="I24" s="162" t="e">
        <f>'Hybrid - Mag - Mirror - Stereo'!#REF!</f>
        <v>#REF!</v>
      </c>
      <c r="K24" s="94"/>
      <c r="L24" s="2"/>
      <c r="M24" s="2"/>
    </row>
    <row r="25" spans="1:13" ht="66.75" customHeight="1" x14ac:dyDescent="0.25">
      <c r="K25" s="2"/>
      <c r="L25" s="2"/>
      <c r="M25" s="2"/>
    </row>
    <row r="26" spans="1:13" ht="45" customHeight="1" x14ac:dyDescent="0.25">
      <c r="A26" t="e">
        <f>'Hybrid - Mag - Mirror - Stereo'!#REF!</f>
        <v>#REF!</v>
      </c>
      <c r="B26" s="14" t="str">
        <f t="shared" si="0"/>
        <v/>
      </c>
      <c r="C26" s="162" t="e">
        <f>'Hybrid - Mag - Mirror - Stereo'!#REF!</f>
        <v>#REF!</v>
      </c>
      <c r="D26" s="162" t="e">
        <f>'Hybrid - Mag - Mirror - Stereo'!#REF!</f>
        <v>#REF!</v>
      </c>
      <c r="E26" s="162" t="e">
        <f>'Hybrid - Mag - Mirror - Stereo'!#REF!</f>
        <v>#REF!</v>
      </c>
      <c r="F26" s="169" t="e">
        <f t="shared" si="1"/>
        <v>#REF!</v>
      </c>
      <c r="H26" s="162" t="e">
        <f>'Hybrid - Mag - Mirror - Stereo'!#REF!</f>
        <v>#REF!</v>
      </c>
      <c r="I26" s="162" t="e">
        <f>'Hybrid - Mag - Mirror - Stereo'!#REF!</f>
        <v>#REF!</v>
      </c>
      <c r="K26" s="93"/>
      <c r="L26" s="2"/>
      <c r="M26" s="2"/>
    </row>
    <row r="27" spans="1:13" ht="45" customHeight="1" x14ac:dyDescent="0.25">
      <c r="A27" t="e">
        <f>'Hybrid - Mag - Mirror - Stereo'!#REF!</f>
        <v>#REF!</v>
      </c>
      <c r="B27" s="14" t="str">
        <f t="shared" si="0"/>
        <v/>
      </c>
      <c r="C27" s="162" t="e">
        <f>'Hybrid - Mag - Mirror - Stereo'!#REF!</f>
        <v>#REF!</v>
      </c>
      <c r="D27" s="162" t="e">
        <f>'Hybrid - Mag - Mirror - Stereo'!#REF!</f>
        <v>#REF!</v>
      </c>
      <c r="E27" s="162" t="e">
        <f>'Hybrid - Mag - Mirror - Stereo'!#REF!</f>
        <v>#REF!</v>
      </c>
      <c r="F27" s="169" t="e">
        <f t="shared" si="1"/>
        <v>#REF!</v>
      </c>
      <c r="H27" s="162" t="e">
        <f>'Hybrid - Mag - Mirror - Stereo'!#REF!</f>
        <v>#REF!</v>
      </c>
      <c r="I27" s="162" t="e">
        <f>'Hybrid - Mag - Mirror - Stereo'!#REF!</f>
        <v>#REF!</v>
      </c>
      <c r="K27" s="93"/>
      <c r="L27" s="2"/>
      <c r="M27" s="2"/>
    </row>
    <row r="28" spans="1:13" ht="45" customHeight="1" x14ac:dyDescent="0.25">
      <c r="A28" t="e">
        <f>'Hybrid - Mag - Mirror - Stereo'!#REF!</f>
        <v>#REF!</v>
      </c>
      <c r="B28" s="14" t="str">
        <f t="shared" si="0"/>
        <v/>
      </c>
      <c r="C28" s="162" t="e">
        <f>'Hybrid - Mag - Mirror - Stereo'!#REF!</f>
        <v>#REF!</v>
      </c>
      <c r="D28" s="162" t="e">
        <f>'Hybrid - Mag - Mirror - Stereo'!#REF!</f>
        <v>#REF!</v>
      </c>
      <c r="E28" s="162" t="e">
        <f>'Hybrid - Mag - Mirror - Stereo'!#REF!</f>
        <v>#REF!</v>
      </c>
      <c r="F28" s="162" t="e">
        <f t="shared" si="1"/>
        <v>#REF!</v>
      </c>
      <c r="H28" s="162" t="e">
        <f>'Hybrid - Mag - Mirror - Stereo'!#REF!</f>
        <v>#REF!</v>
      </c>
      <c r="I28" s="162" t="e">
        <f>'Hybrid - Mag - Mirror - Stereo'!#REF!</f>
        <v>#REF!</v>
      </c>
      <c r="K28" s="95"/>
      <c r="L28" s="2"/>
      <c r="M28" s="2"/>
    </row>
    <row r="29" spans="1:13" ht="45" customHeight="1" x14ac:dyDescent="0.25">
      <c r="A29" t="e">
        <f>'Hybrid - Mag - Mirror - Stereo'!#REF!</f>
        <v>#REF!</v>
      </c>
      <c r="B29" s="14" t="str">
        <f t="shared" si="0"/>
        <v/>
      </c>
      <c r="C29" s="162" t="e">
        <f>'Hybrid - Mag - Mirror - Stereo'!#REF!</f>
        <v>#REF!</v>
      </c>
      <c r="D29" s="162" t="e">
        <f>'Hybrid - Mag - Mirror - Stereo'!#REF!</f>
        <v>#REF!</v>
      </c>
      <c r="E29" s="162" t="e">
        <f>'Hybrid - Mag - Mirror - Stereo'!#REF!</f>
        <v>#REF!</v>
      </c>
      <c r="F29" s="162" t="e">
        <f t="shared" si="1"/>
        <v>#REF!</v>
      </c>
      <c r="H29" s="162" t="e">
        <f>'Hybrid - Mag - Mirror - Stereo'!#REF!</f>
        <v>#REF!</v>
      </c>
      <c r="I29" s="162" t="e">
        <f>'Hybrid - Mag - Mirror - Stereo'!#REF!</f>
        <v>#REF!</v>
      </c>
      <c r="K29" s="93"/>
      <c r="L29" s="2"/>
      <c r="M29" s="2"/>
    </row>
    <row r="30" spans="1:13" ht="45" customHeight="1" x14ac:dyDescent="0.25">
      <c r="A30" t="e">
        <f>'Hybrid - Mag - Mirror - Stereo'!#REF!</f>
        <v>#REF!</v>
      </c>
      <c r="B30" s="14" t="str">
        <f t="shared" si="0"/>
        <v/>
      </c>
      <c r="C30" s="162" t="e">
        <f>'Hybrid - Mag - Mirror - Stereo'!#REF!</f>
        <v>#REF!</v>
      </c>
      <c r="D30" s="162" t="e">
        <f>'Hybrid - Mag - Mirror - Stereo'!#REF!</f>
        <v>#REF!</v>
      </c>
      <c r="E30" s="162" t="e">
        <f>'Hybrid - Mag - Mirror - Stereo'!#REF!</f>
        <v>#REF!</v>
      </c>
      <c r="F30" s="170" t="e">
        <f t="shared" si="1"/>
        <v>#REF!</v>
      </c>
      <c r="H30" s="162" t="e">
        <f>'Hybrid - Mag - Mirror - Stereo'!#REF!</f>
        <v>#REF!</v>
      </c>
      <c r="I30" s="162" t="e">
        <f>'Hybrid - Mag - Mirror - Stereo'!#REF!</f>
        <v>#REF!</v>
      </c>
      <c r="K30" s="93"/>
      <c r="L30" s="2"/>
      <c r="M30" s="2"/>
    </row>
    <row r="31" spans="1:13" ht="45" customHeight="1" x14ac:dyDescent="0.25">
      <c r="A31" t="e">
        <f>'Hybrid - Mag - Mirror - Stereo'!#REF!</f>
        <v>#REF!</v>
      </c>
      <c r="B31" s="14" t="str">
        <f t="shared" si="0"/>
        <v/>
      </c>
      <c r="C31" s="162" t="e">
        <f>'Hybrid - Mag - Mirror - Stereo'!#REF!</f>
        <v>#REF!</v>
      </c>
      <c r="D31" s="162" t="e">
        <f>'Hybrid - Mag - Mirror - Stereo'!#REF!</f>
        <v>#REF!</v>
      </c>
      <c r="E31" s="162" t="e">
        <f>'Hybrid - Mag - Mirror - Stereo'!#REF!</f>
        <v>#REF!</v>
      </c>
      <c r="F31" s="170" t="e">
        <f t="shared" si="1"/>
        <v>#REF!</v>
      </c>
      <c r="H31" s="162" t="e">
        <f>'Hybrid - Mag - Mirror - Stereo'!#REF!</f>
        <v>#REF!</v>
      </c>
      <c r="I31" s="162" t="e">
        <f>'Hybrid - Mag - Mirror - Stereo'!#REF!</f>
        <v>#REF!</v>
      </c>
      <c r="K31" s="93"/>
      <c r="L31" s="2"/>
      <c r="M31" s="2"/>
    </row>
    <row r="32" spans="1:13" ht="45" customHeight="1" x14ac:dyDescent="0.25">
      <c r="A32" t="e">
        <f>'Hybrid - Mag - Mirror - Stereo'!#REF!</f>
        <v>#REF!</v>
      </c>
      <c r="B32" s="14" t="str">
        <f t="shared" si="0"/>
        <v/>
      </c>
      <c r="C32" s="162" t="e">
        <f>'Hybrid - Mag - Mirror - Stereo'!#REF!</f>
        <v>#REF!</v>
      </c>
      <c r="D32" s="162" t="e">
        <f>'Hybrid - Mag - Mirror - Stereo'!#REF!</f>
        <v>#REF!</v>
      </c>
      <c r="E32" s="162" t="e">
        <f>'Hybrid - Mag - Mirror - Stereo'!#REF!</f>
        <v>#REF!</v>
      </c>
      <c r="F32" s="169" t="e">
        <f t="shared" si="1"/>
        <v>#REF!</v>
      </c>
      <c r="H32" s="162" t="e">
        <f>'Hybrid - Mag - Mirror - Stereo'!#REF!</f>
        <v>#REF!</v>
      </c>
      <c r="I32" s="162" t="e">
        <f>'Hybrid - Mag - Mirror - Stereo'!#REF!</f>
        <v>#REF!</v>
      </c>
      <c r="K32" s="93"/>
      <c r="L32" s="2"/>
      <c r="M32" s="2"/>
    </row>
    <row r="33" spans="1:13" ht="45" customHeight="1" x14ac:dyDescent="0.25">
      <c r="A33" t="e">
        <f>'Hybrid - Mag - Mirror - Stereo'!#REF!</f>
        <v>#REF!</v>
      </c>
      <c r="B33" s="14" t="str">
        <f t="shared" si="0"/>
        <v/>
      </c>
      <c r="C33" s="162" t="e">
        <f>'Hybrid - Mag - Mirror - Stereo'!#REF!</f>
        <v>#REF!</v>
      </c>
      <c r="D33" s="162" t="e">
        <f>'Hybrid - Mag - Mirror - Stereo'!#REF!</f>
        <v>#REF!</v>
      </c>
      <c r="E33" s="162" t="e">
        <f>'Hybrid - Mag - Mirror - Stereo'!#REF!</f>
        <v>#REF!</v>
      </c>
      <c r="F33" s="169" t="e">
        <f t="shared" si="1"/>
        <v>#REF!</v>
      </c>
      <c r="H33" s="162" t="e">
        <f>'Hybrid - Mag - Mirror - Stereo'!#REF!</f>
        <v>#REF!</v>
      </c>
      <c r="I33" s="162" t="e">
        <f>'Hybrid - Mag - Mirror - Stereo'!#REF!</f>
        <v>#REF!</v>
      </c>
      <c r="K33" s="93"/>
      <c r="L33" s="2"/>
      <c r="M33" s="2"/>
    </row>
    <row r="34" spans="1:13" ht="45" customHeight="1" x14ac:dyDescent="0.25">
      <c r="A34" t="e">
        <f>'Hybrid - Mag - Mirror - Stereo'!#REF!</f>
        <v>#REF!</v>
      </c>
      <c r="B34" s="14" t="str">
        <f t="shared" si="0"/>
        <v/>
      </c>
      <c r="C34" s="162" t="e">
        <f>'Hybrid - Mag - Mirror - Stereo'!#REF!</f>
        <v>#REF!</v>
      </c>
      <c r="D34" s="162" t="e">
        <f>'Hybrid - Mag - Mirror - Stereo'!#REF!</f>
        <v>#REF!</v>
      </c>
      <c r="E34" s="162" t="e">
        <f>'Hybrid - Mag - Mirror - Stereo'!#REF!</f>
        <v>#REF!</v>
      </c>
      <c r="F34" s="162" t="e">
        <f t="shared" si="1"/>
        <v>#REF!</v>
      </c>
      <c r="H34" s="162" t="e">
        <f>'Hybrid - Mag - Mirror - Stereo'!#REF!</f>
        <v>#REF!</v>
      </c>
      <c r="I34" s="162" t="e">
        <f>'Hybrid - Mag - Mirror - Stereo'!#REF!</f>
        <v>#REF!</v>
      </c>
      <c r="K34" s="93"/>
      <c r="L34" s="2"/>
      <c r="M34" s="2"/>
    </row>
    <row r="35" spans="1:13" ht="45" customHeight="1" x14ac:dyDescent="0.25">
      <c r="A35" t="e">
        <f>'Hybrid - Mag - Mirror - Stereo'!#REF!</f>
        <v>#REF!</v>
      </c>
      <c r="B35" s="14" t="str">
        <f t="shared" si="0"/>
        <v/>
      </c>
      <c r="C35" s="162" t="e">
        <f>'Hybrid - Mag - Mirror - Stereo'!#REF!</f>
        <v>#REF!</v>
      </c>
      <c r="D35" s="162" t="e">
        <f>'Hybrid - Mag - Mirror - Stereo'!#REF!</f>
        <v>#REF!</v>
      </c>
      <c r="E35" s="162" t="e">
        <f>'Hybrid - Mag - Mirror - Stereo'!#REF!</f>
        <v>#REF!</v>
      </c>
      <c r="F35" s="170" t="e">
        <f t="shared" si="1"/>
        <v>#REF!</v>
      </c>
      <c r="H35" s="162" t="e">
        <f>'Hybrid - Mag - Mirror - Stereo'!#REF!</f>
        <v>#REF!</v>
      </c>
      <c r="I35" s="162" t="e">
        <f>'Hybrid - Mag - Mirror - Stereo'!#REF!</f>
        <v>#REF!</v>
      </c>
      <c r="K35" s="93"/>
      <c r="L35" s="2"/>
      <c r="M35" s="2"/>
    </row>
    <row r="36" spans="1:13" ht="45" customHeight="1" x14ac:dyDescent="0.25">
      <c r="A36" t="e">
        <f>'Hybrid - Mag - Mirror - Stereo'!#REF!</f>
        <v>#REF!</v>
      </c>
      <c r="B36" s="14" t="str">
        <f t="shared" si="0"/>
        <v/>
      </c>
      <c r="C36" s="162" t="e">
        <f>'Hybrid - Mag - Mirror - Stereo'!#REF!</f>
        <v>#REF!</v>
      </c>
      <c r="D36" s="162" t="e">
        <f>'Hybrid - Mag - Mirror - Stereo'!#REF!</f>
        <v>#REF!</v>
      </c>
      <c r="E36" s="162" t="e">
        <f>'Hybrid - Mag - Mirror - Stereo'!#REF!</f>
        <v>#REF!</v>
      </c>
      <c r="F36" s="170" t="e">
        <f t="shared" si="1"/>
        <v>#REF!</v>
      </c>
      <c r="H36" s="162" t="e">
        <f>'Hybrid - Mag - Mirror - Stereo'!#REF!</f>
        <v>#REF!</v>
      </c>
      <c r="I36" s="162" t="e">
        <f>'Hybrid - Mag - Mirror - Stereo'!#REF!</f>
        <v>#REF!</v>
      </c>
      <c r="K36" s="93"/>
      <c r="L36" s="2"/>
      <c r="M36" s="2"/>
    </row>
    <row r="37" spans="1:13" ht="45" customHeight="1" x14ac:dyDescent="0.25">
      <c r="A37" t="e">
        <f>'Hybrid - Mag - Mirror - Stereo'!#REF!</f>
        <v>#REF!</v>
      </c>
      <c r="B37" s="14" t="str">
        <f t="shared" si="0"/>
        <v/>
      </c>
      <c r="C37" s="162" t="e">
        <f>'Hybrid - Mag - Mirror - Stereo'!#REF!</f>
        <v>#REF!</v>
      </c>
      <c r="D37" s="162" t="e">
        <f>'Hybrid - Mag - Mirror - Stereo'!#REF!</f>
        <v>#REF!</v>
      </c>
      <c r="E37" s="162" t="e">
        <f>'Hybrid - Mag - Mirror - Stereo'!#REF!</f>
        <v>#REF!</v>
      </c>
      <c r="F37" s="169" t="e">
        <f t="shared" si="1"/>
        <v>#REF!</v>
      </c>
      <c r="H37" s="162" t="e">
        <f>'Hybrid - Mag - Mirror - Stereo'!#REF!</f>
        <v>#REF!</v>
      </c>
      <c r="I37" s="162" t="e">
        <f>'Hybrid - Mag - Mirror - Stereo'!#REF!</f>
        <v>#REF!</v>
      </c>
      <c r="K37" s="93"/>
      <c r="L37" s="2"/>
      <c r="M37" s="2"/>
    </row>
    <row r="38" spans="1:13" ht="45" customHeight="1" x14ac:dyDescent="0.25">
      <c r="A38" t="e">
        <f>'Hybrid - Mag - Mirror - Stereo'!#REF!</f>
        <v>#REF!</v>
      </c>
      <c r="B38" s="14" t="str">
        <f t="shared" si="0"/>
        <v/>
      </c>
      <c r="C38" s="162" t="e">
        <f>'Hybrid - Mag - Mirror - Stereo'!#REF!</f>
        <v>#REF!</v>
      </c>
      <c r="D38" s="162" t="e">
        <f>'Hybrid - Mag - Mirror - Stereo'!#REF!</f>
        <v>#REF!</v>
      </c>
      <c r="E38" s="162" t="e">
        <f>'Hybrid - Mag - Mirror - Stereo'!#REF!</f>
        <v>#REF!</v>
      </c>
      <c r="F38" s="169" t="e">
        <f t="shared" si="1"/>
        <v>#REF!</v>
      </c>
      <c r="H38" s="162" t="e">
        <f>'Hybrid - Mag - Mirror - Stereo'!#REF!</f>
        <v>#REF!</v>
      </c>
      <c r="I38" s="162" t="e">
        <f>'Hybrid - Mag - Mirror - Stereo'!#REF!</f>
        <v>#REF!</v>
      </c>
      <c r="K38" s="94"/>
      <c r="L38" s="2"/>
      <c r="M38" s="2"/>
    </row>
    <row r="39" spans="1:13" ht="17.25" customHeight="1" x14ac:dyDescent="0.25">
      <c r="K39" s="2"/>
      <c r="L39" s="2"/>
      <c r="M39" s="2"/>
    </row>
    <row r="40" spans="1:13" ht="45" customHeight="1" x14ac:dyDescent="0.25">
      <c r="A40" t="e">
        <f>'Hybrid - Mag - Mirror - Stereo'!#REF!</f>
        <v>#REF!</v>
      </c>
      <c r="B40" s="14" t="str">
        <f t="shared" si="0"/>
        <v/>
      </c>
      <c r="C40" s="162" t="e">
        <f>'Hybrid - Mag - Mirror - Stereo'!#REF!</f>
        <v>#REF!</v>
      </c>
      <c r="D40" s="162" t="e">
        <f>'Hybrid - Mag - Mirror - Stereo'!#REF!</f>
        <v>#REF!</v>
      </c>
      <c r="E40" s="162" t="e">
        <f>'Hybrid - Mag - Mirror - Stereo'!#REF!</f>
        <v>#REF!</v>
      </c>
      <c r="F40" s="162" t="e">
        <f t="shared" si="1"/>
        <v>#REF!</v>
      </c>
      <c r="H40" s="162" t="e">
        <f>'Hybrid - Mag - Mirror - Stereo'!#REF!</f>
        <v>#REF!</v>
      </c>
      <c r="I40" s="162" t="e">
        <f>'Hybrid - Mag - Mirror - Stereo'!#REF!</f>
        <v>#REF!</v>
      </c>
      <c r="K40" s="69"/>
      <c r="L40" s="2"/>
      <c r="M40" s="93"/>
    </row>
    <row r="41" spans="1:13" ht="45" customHeight="1" x14ac:dyDescent="0.25">
      <c r="A41" t="e">
        <f>'Hybrid - Mag - Mirror - Stereo'!#REF!</f>
        <v>#REF!</v>
      </c>
      <c r="B41" s="14" t="str">
        <f t="shared" si="0"/>
        <v/>
      </c>
      <c r="C41" s="162" t="e">
        <f>'Hybrid - Mag - Mirror - Stereo'!#REF!</f>
        <v>#REF!</v>
      </c>
      <c r="D41" s="162" t="e">
        <f>'Hybrid - Mag - Mirror - Stereo'!#REF!</f>
        <v>#REF!</v>
      </c>
      <c r="E41" s="162" t="e">
        <f>'Hybrid - Mag - Mirror - Stereo'!#REF!</f>
        <v>#REF!</v>
      </c>
      <c r="F41" s="162" t="e">
        <f t="shared" si="1"/>
        <v>#REF!</v>
      </c>
      <c r="H41" s="162" t="e">
        <f>'Hybrid - Mag - Mirror - Stereo'!#REF!</f>
        <v>#REF!</v>
      </c>
      <c r="I41" s="162" t="e">
        <f>'Hybrid - Mag - Mirror - Stereo'!#REF!</f>
        <v>#REF!</v>
      </c>
      <c r="K41" s="69"/>
      <c r="L41" s="2"/>
      <c r="M41" s="93"/>
    </row>
    <row r="42" spans="1:13" ht="45" customHeight="1" x14ac:dyDescent="0.25">
      <c r="A42" t="e">
        <f>'Hybrid - Mag - Mirror - Stereo'!#REF!</f>
        <v>#REF!</v>
      </c>
      <c r="B42" s="14" t="str">
        <f t="shared" si="0"/>
        <v/>
      </c>
      <c r="C42" s="162" t="e">
        <f>'Hybrid - Mag - Mirror - Stereo'!#REF!</f>
        <v>#REF!</v>
      </c>
      <c r="D42" s="162" t="e">
        <f>'Hybrid - Mag - Mirror - Stereo'!#REF!</f>
        <v>#REF!</v>
      </c>
      <c r="E42" s="162" t="e">
        <f>'Hybrid - Mag - Mirror - Stereo'!#REF!</f>
        <v>#REF!</v>
      </c>
      <c r="F42" s="162" t="e">
        <f t="shared" si="1"/>
        <v>#REF!</v>
      </c>
      <c r="H42" s="162" t="e">
        <f>'Hybrid - Mag - Mirror - Stereo'!#REF!</f>
        <v>#REF!</v>
      </c>
      <c r="I42" s="162" t="e">
        <f>'Hybrid - Mag - Mirror - Stereo'!#REF!</f>
        <v>#REF!</v>
      </c>
      <c r="K42" s="69"/>
      <c r="L42" s="2"/>
      <c r="M42" s="94"/>
    </row>
    <row r="43" spans="1:13" ht="45" customHeight="1" x14ac:dyDescent="0.25">
      <c r="A43" t="e">
        <f>'Hybrid - Mag - Mirror - Stereo'!#REF!</f>
        <v>#REF!</v>
      </c>
      <c r="B43" s="14" t="str">
        <f t="shared" si="0"/>
        <v/>
      </c>
      <c r="C43" s="162" t="e">
        <f>'Hybrid - Mag - Mirror - Stereo'!#REF!</f>
        <v>#REF!</v>
      </c>
      <c r="D43" s="162" t="e">
        <f>'Hybrid - Mag - Mirror - Stereo'!#REF!</f>
        <v>#REF!</v>
      </c>
      <c r="E43" s="162" t="e">
        <f>'Hybrid - Mag - Mirror - Stereo'!#REF!</f>
        <v>#REF!</v>
      </c>
      <c r="F43" s="162" t="e">
        <f t="shared" si="1"/>
        <v>#REF!</v>
      </c>
      <c r="H43" s="162" t="e">
        <f>'Hybrid - Mag - Mirror - Stereo'!#REF!</f>
        <v>#REF!</v>
      </c>
      <c r="I43" s="162" t="e">
        <f>'Hybrid - Mag - Mirror - Stereo'!#REF!</f>
        <v>#REF!</v>
      </c>
      <c r="K43" s="69"/>
      <c r="L43" s="2"/>
      <c r="M43" s="93"/>
    </row>
    <row r="44" spans="1:13" ht="45" customHeight="1" x14ac:dyDescent="0.25">
      <c r="A44" t="e">
        <f>'Hybrid - Mag - Mirror - Stereo'!#REF!</f>
        <v>#REF!</v>
      </c>
      <c r="B44" s="14" t="str">
        <f t="shared" si="0"/>
        <v/>
      </c>
      <c r="C44" s="162" t="e">
        <f>'Hybrid - Mag - Mirror - Stereo'!#REF!</f>
        <v>#REF!</v>
      </c>
      <c r="D44" s="162" t="e">
        <f>'Hybrid - Mag - Mirror - Stereo'!#REF!</f>
        <v>#REF!</v>
      </c>
      <c r="E44" s="162" t="e">
        <f>'Hybrid - Mag - Mirror - Stereo'!#REF!</f>
        <v>#REF!</v>
      </c>
      <c r="F44" s="162" t="e">
        <f t="shared" si="1"/>
        <v>#REF!</v>
      </c>
      <c r="H44" s="162" t="e">
        <f>'Hybrid - Mag - Mirror - Stereo'!#REF!</f>
        <v>#REF!</v>
      </c>
      <c r="I44" s="162" t="e">
        <f>'Hybrid - Mag - Mirror - Stereo'!#REF!</f>
        <v>#REF!</v>
      </c>
      <c r="K44" s="69"/>
      <c r="L44" s="2"/>
      <c r="M44" s="95"/>
    </row>
    <row r="45" spans="1:13" ht="15" customHeight="1" x14ac:dyDescent="0.25"/>
    <row r="46" spans="1:13" ht="11.25" customHeight="1" x14ac:dyDescent="0.25">
      <c r="K46" s="2"/>
      <c r="L46" s="2"/>
      <c r="M46" s="2"/>
    </row>
    <row r="47" spans="1:13" ht="9" customHeight="1" x14ac:dyDescent="0.25">
      <c r="K47" s="2"/>
      <c r="L47" s="2"/>
      <c r="M47" s="2"/>
    </row>
    <row r="48" spans="1:13" ht="14.25" customHeight="1" x14ac:dyDescent="0.25">
      <c r="K48" s="2"/>
      <c r="L48" s="2"/>
      <c r="M48" s="2"/>
    </row>
    <row r="49" spans="1:13" ht="45" customHeight="1" x14ac:dyDescent="0.25">
      <c r="A49" t="e">
        <f>'Hybrid - Mag - Mirror - Stereo'!#REF!</f>
        <v>#REF!</v>
      </c>
      <c r="B49" s="14" t="str">
        <f t="shared" si="0"/>
        <v/>
      </c>
      <c r="C49" s="162" t="e">
        <f>'Hybrid - Mag - Mirror - Stereo'!#REF!</f>
        <v>#REF!</v>
      </c>
      <c r="D49" s="162" t="e">
        <f>'Hybrid - Mag - Mirror - Stereo'!#REF!</f>
        <v>#REF!</v>
      </c>
      <c r="E49" s="162" t="e">
        <f>'Hybrid - Mag - Mirror - Stereo'!#REF!</f>
        <v>#REF!</v>
      </c>
      <c r="F49" s="162" t="e">
        <f t="shared" si="1"/>
        <v>#REF!</v>
      </c>
      <c r="H49" s="162" t="e">
        <f>'Hybrid - Mag - Mirror - Stereo'!#REF!</f>
        <v>#REF!</v>
      </c>
      <c r="I49" s="162" t="e">
        <f>'Hybrid - Mag - Mirror - Stereo'!#REF!</f>
        <v>#REF!</v>
      </c>
      <c r="K49" s="98"/>
      <c r="L49" s="2"/>
      <c r="M49" s="2"/>
    </row>
    <row r="50" spans="1:13" ht="45" customHeight="1" x14ac:dyDescent="0.25">
      <c r="A50" t="e">
        <f>'Hybrid - Mag - Mirror - Stereo'!#REF!</f>
        <v>#REF!</v>
      </c>
      <c r="B50" s="14" t="str">
        <f t="shared" si="0"/>
        <v/>
      </c>
      <c r="C50" s="162" t="e">
        <f>'Hybrid - Mag - Mirror - Stereo'!#REF!</f>
        <v>#REF!</v>
      </c>
      <c r="D50" s="162" t="e">
        <f>'Hybrid - Mag - Mirror - Stereo'!#REF!</f>
        <v>#REF!</v>
      </c>
      <c r="E50" s="162" t="e">
        <f>'Hybrid - Mag - Mirror - Stereo'!#REF!</f>
        <v>#REF!</v>
      </c>
      <c r="F50" s="162" t="e">
        <f t="shared" si="1"/>
        <v>#REF!</v>
      </c>
      <c r="H50" s="162" t="e">
        <f>'Hybrid - Mag - Mirror - Stereo'!#REF!</f>
        <v>#REF!</v>
      </c>
      <c r="I50" s="162" t="e">
        <f>'Hybrid - Mag - Mirror - Stereo'!#REF!</f>
        <v>#REF!</v>
      </c>
      <c r="K50" s="98"/>
      <c r="L50" s="2"/>
      <c r="M50" s="2"/>
    </row>
    <row r="51" spans="1:13" ht="45" customHeight="1" x14ac:dyDescent="0.25">
      <c r="A51" t="e">
        <f>'Hybrid - Mag - Mirror - Stereo'!#REF!</f>
        <v>#REF!</v>
      </c>
      <c r="B51" s="14" t="str">
        <f t="shared" si="0"/>
        <v/>
      </c>
      <c r="C51" s="162" t="e">
        <f>'Hybrid - Mag - Mirror - Stereo'!#REF!</f>
        <v>#REF!</v>
      </c>
      <c r="D51" s="162" t="e">
        <f>'Hybrid - Mag - Mirror - Stereo'!#REF!</f>
        <v>#REF!</v>
      </c>
      <c r="E51" s="162" t="e">
        <f>'Hybrid - Mag - Mirror - Stereo'!#REF!</f>
        <v>#REF!</v>
      </c>
      <c r="F51" s="162" t="e">
        <f t="shared" si="1"/>
        <v>#REF!</v>
      </c>
      <c r="H51" s="162" t="e">
        <f>'Hybrid - Mag - Mirror - Stereo'!#REF!</f>
        <v>#REF!</v>
      </c>
      <c r="I51" s="162" t="e">
        <f>'Hybrid - Mag - Mirror - Stereo'!#REF!</f>
        <v>#REF!</v>
      </c>
      <c r="K51" s="98"/>
      <c r="L51" s="2"/>
      <c r="M51" s="2"/>
    </row>
    <row r="52" spans="1:13" ht="45" customHeight="1" x14ac:dyDescent="0.25">
      <c r="A52" t="e">
        <f>'Hybrid - Mag - Mirror - Stereo'!#REF!</f>
        <v>#REF!</v>
      </c>
      <c r="B52" s="14" t="str">
        <f t="shared" si="0"/>
        <v/>
      </c>
      <c r="C52" s="162" t="e">
        <f>'Hybrid - Mag - Mirror - Stereo'!#REF!</f>
        <v>#REF!</v>
      </c>
      <c r="D52" s="162" t="e">
        <f>'Hybrid - Mag - Mirror - Stereo'!#REF!</f>
        <v>#REF!</v>
      </c>
      <c r="E52" s="162" t="e">
        <f>'Hybrid - Mag - Mirror - Stereo'!#REF!</f>
        <v>#REF!</v>
      </c>
      <c r="F52" s="162" t="e">
        <f t="shared" si="1"/>
        <v>#REF!</v>
      </c>
      <c r="H52" s="162" t="e">
        <f>'Hybrid - Mag - Mirror - Stereo'!#REF!</f>
        <v>#REF!</v>
      </c>
      <c r="I52" s="162" t="e">
        <f>'Hybrid - Mag - Mirror - Stereo'!#REF!</f>
        <v>#REF!</v>
      </c>
      <c r="K52" s="98"/>
      <c r="L52" s="2"/>
      <c r="M52" s="2"/>
    </row>
    <row r="53" spans="1:13" ht="45" customHeight="1" x14ac:dyDescent="0.25">
      <c r="A53" t="e">
        <f>'Hybrid - Mag - Mirror - Stereo'!#REF!</f>
        <v>#REF!</v>
      </c>
      <c r="B53" s="14" t="str">
        <f t="shared" si="0"/>
        <v/>
      </c>
      <c r="C53" s="162" t="e">
        <f>'Hybrid - Mag - Mirror - Stereo'!#REF!</f>
        <v>#REF!</v>
      </c>
      <c r="D53" s="162" t="e">
        <f>'Hybrid - Mag - Mirror - Stereo'!#REF!</f>
        <v>#REF!</v>
      </c>
      <c r="E53" s="162" t="e">
        <f>'Hybrid - Mag - Mirror - Stereo'!#REF!</f>
        <v>#REF!</v>
      </c>
      <c r="F53" s="162" t="e">
        <f t="shared" si="1"/>
        <v>#REF!</v>
      </c>
      <c r="H53" s="162" t="e">
        <f>'Hybrid - Mag - Mirror - Stereo'!#REF!</f>
        <v>#REF!</v>
      </c>
      <c r="I53" s="162" t="e">
        <f>'Hybrid - Mag - Mirror - Stereo'!#REF!</f>
        <v>#REF!</v>
      </c>
      <c r="K53" s="101"/>
      <c r="L53" s="2"/>
      <c r="M53" s="2"/>
    </row>
    <row r="54" spans="1:13" ht="17.25" customHeight="1" x14ac:dyDescent="0.25">
      <c r="K54" s="2"/>
      <c r="L54" s="2"/>
      <c r="M54" s="2"/>
    </row>
    <row r="55" spans="1:13" ht="16.5" customHeight="1" x14ac:dyDescent="0.25">
      <c r="K55" s="2"/>
      <c r="L55" s="2"/>
      <c r="M55" s="2"/>
    </row>
    <row r="56" spans="1:13" ht="16.5" customHeight="1" x14ac:dyDescent="0.25">
      <c r="K56" s="2"/>
      <c r="L56" s="2"/>
      <c r="M56" s="2"/>
    </row>
    <row r="57" spans="1:13" ht="45" customHeight="1" x14ac:dyDescent="0.25">
      <c r="A57" t="e">
        <f>'Hybrid - Mag - Mirror - Stereo'!#REF!</f>
        <v>#REF!</v>
      </c>
      <c r="B57" s="14" t="str">
        <f t="shared" si="0"/>
        <v/>
      </c>
      <c r="C57" s="162" t="e">
        <f>'Hybrid - Mag - Mirror - Stereo'!#REF!</f>
        <v>#REF!</v>
      </c>
      <c r="D57" s="162" t="e">
        <f>'Hybrid - Mag - Mirror - Stereo'!#REF!</f>
        <v>#REF!</v>
      </c>
      <c r="E57" s="162" t="e">
        <f>'Hybrid - Mag - Mirror - Stereo'!#REF!</f>
        <v>#REF!</v>
      </c>
      <c r="F57" s="162" t="e">
        <f t="shared" si="1"/>
        <v>#REF!</v>
      </c>
      <c r="H57" s="162" t="e">
        <f>'Hybrid - Mag - Mirror - Stereo'!#REF!</f>
        <v>#REF!</v>
      </c>
      <c r="I57" s="162" t="e">
        <f>'Hybrid - Mag - Mirror - Stereo'!#REF!</f>
        <v>#REF!</v>
      </c>
      <c r="K57" s="94"/>
      <c r="L57" s="2"/>
      <c r="M57" s="2"/>
    </row>
    <row r="58" spans="1:13" ht="45" customHeight="1" x14ac:dyDescent="0.25">
      <c r="A58" t="e">
        <f>'Hybrid - Mag - Mirror - Stereo'!#REF!</f>
        <v>#REF!</v>
      </c>
      <c r="B58" s="14" t="str">
        <f t="shared" si="0"/>
        <v/>
      </c>
      <c r="C58" s="162" t="e">
        <f>'Hybrid - Mag - Mirror - Stereo'!#REF!</f>
        <v>#REF!</v>
      </c>
      <c r="D58" s="162" t="e">
        <f>'Hybrid - Mag - Mirror - Stereo'!#REF!</f>
        <v>#REF!</v>
      </c>
      <c r="E58" s="162" t="e">
        <f>'Hybrid - Mag - Mirror - Stereo'!#REF!</f>
        <v>#REF!</v>
      </c>
      <c r="F58" s="162" t="e">
        <f t="shared" si="1"/>
        <v>#REF!</v>
      </c>
      <c r="H58" s="162" t="e">
        <f>'Hybrid - Mag - Mirror - Stereo'!#REF!</f>
        <v>#REF!</v>
      </c>
      <c r="I58" s="162" t="e">
        <f>'Hybrid - Mag - Mirror - Stereo'!#REF!</f>
        <v>#REF!</v>
      </c>
      <c r="K58" s="94"/>
      <c r="L58" s="2"/>
      <c r="M58" s="2"/>
    </row>
    <row r="59" spans="1:13" ht="45" customHeight="1" x14ac:dyDescent="0.25">
      <c r="A59" t="e">
        <f>'Hybrid - Mag - Mirror - Stereo'!#REF!</f>
        <v>#REF!</v>
      </c>
      <c r="B59" s="14" t="str">
        <f t="shared" si="0"/>
        <v/>
      </c>
      <c r="C59" s="162" t="e">
        <f>'Hybrid - Mag - Mirror - Stereo'!#REF!</f>
        <v>#REF!</v>
      </c>
      <c r="D59" s="162" t="e">
        <f>'Hybrid - Mag - Mirror - Stereo'!#REF!</f>
        <v>#REF!</v>
      </c>
      <c r="E59" s="162" t="e">
        <f>'Hybrid - Mag - Mirror - Stereo'!#REF!</f>
        <v>#REF!</v>
      </c>
      <c r="F59" s="162" t="e">
        <f t="shared" si="1"/>
        <v>#REF!</v>
      </c>
      <c r="H59" s="162" t="e">
        <f>'Hybrid - Mag - Mirror - Stereo'!#REF!</f>
        <v>#REF!</v>
      </c>
      <c r="I59" s="162" t="e">
        <f>'Hybrid - Mag - Mirror - Stereo'!#REF!</f>
        <v>#REF!</v>
      </c>
      <c r="K59" s="94"/>
      <c r="L59" s="2"/>
      <c r="M59" s="2"/>
    </row>
    <row r="60" spans="1:13" ht="45" customHeight="1" x14ac:dyDescent="0.25">
      <c r="A60" t="e">
        <f>'Hybrid - Mag - Mirror - Stereo'!#REF!</f>
        <v>#REF!</v>
      </c>
      <c r="B60" s="14" t="str">
        <f t="shared" si="0"/>
        <v/>
      </c>
      <c r="C60" s="162" t="e">
        <f>'Hybrid - Mag - Mirror - Stereo'!#REF!</f>
        <v>#REF!</v>
      </c>
      <c r="D60" s="162" t="e">
        <f>'Hybrid - Mag - Mirror - Stereo'!#REF!</f>
        <v>#REF!</v>
      </c>
      <c r="E60" s="162" t="e">
        <f>'Hybrid - Mag - Mirror - Stereo'!#REF!</f>
        <v>#REF!</v>
      </c>
      <c r="F60" s="162" t="e">
        <f t="shared" si="1"/>
        <v>#REF!</v>
      </c>
      <c r="H60" s="162" t="e">
        <f>'Hybrid - Mag - Mirror - Stereo'!#REF!</f>
        <v>#REF!</v>
      </c>
      <c r="I60" s="162" t="e">
        <f>'Hybrid - Mag - Mirror - Stereo'!#REF!</f>
        <v>#REF!</v>
      </c>
      <c r="K60" s="94"/>
      <c r="L60" s="2"/>
      <c r="M60" s="2"/>
    </row>
    <row r="61" spans="1:13" ht="45" customHeight="1" x14ac:dyDescent="0.25">
      <c r="A61" t="e">
        <f>'Hybrid - Mag - Mirror - Stereo'!#REF!</f>
        <v>#REF!</v>
      </c>
      <c r="B61" s="14" t="str">
        <f t="shared" si="0"/>
        <v/>
      </c>
      <c r="C61" s="162" t="e">
        <f>'Hybrid - Mag - Mirror - Stereo'!#REF!</f>
        <v>#REF!</v>
      </c>
      <c r="D61" s="162" t="e">
        <f>'Hybrid - Mag - Mirror - Stereo'!#REF!</f>
        <v>#REF!</v>
      </c>
      <c r="E61" s="162" t="e">
        <f>'Hybrid - Mag - Mirror - Stereo'!#REF!</f>
        <v>#REF!</v>
      </c>
      <c r="F61" s="162" t="e">
        <f t="shared" si="1"/>
        <v>#REF!</v>
      </c>
      <c r="H61" s="162" t="e">
        <f>'Hybrid - Mag - Mirror - Stereo'!#REF!</f>
        <v>#REF!</v>
      </c>
      <c r="I61" s="162" t="e">
        <f>'Hybrid - Mag - Mirror - Stereo'!#REF!</f>
        <v>#REF!</v>
      </c>
      <c r="K61" s="94"/>
      <c r="L61" s="2"/>
      <c r="M61" s="2"/>
    </row>
    <row r="62" spans="1:13" ht="45" customHeight="1" x14ac:dyDescent="0.25">
      <c r="A62" t="e">
        <f>'Hybrid - Mag - Mirror - Stereo'!#REF!</f>
        <v>#REF!</v>
      </c>
      <c r="B62" s="14" t="str">
        <f t="shared" si="0"/>
        <v/>
      </c>
      <c r="C62" s="162" t="e">
        <f>'Hybrid - Mag - Mirror - Stereo'!#REF!</f>
        <v>#REF!</v>
      </c>
      <c r="D62" s="162" t="e">
        <f>'Hybrid - Mag - Mirror - Stereo'!#REF!</f>
        <v>#REF!</v>
      </c>
      <c r="E62" s="162" t="e">
        <f>'Hybrid - Mag - Mirror - Stereo'!#REF!</f>
        <v>#REF!</v>
      </c>
      <c r="F62" s="162" t="e">
        <f t="shared" si="1"/>
        <v>#REF!</v>
      </c>
      <c r="H62" s="162" t="e">
        <f>'Hybrid - Mag - Mirror - Stereo'!#REF!</f>
        <v>#REF!</v>
      </c>
      <c r="I62" s="162" t="e">
        <f>'Hybrid - Mag - Mirror - Stereo'!#REF!</f>
        <v>#REF!</v>
      </c>
      <c r="K62" s="93"/>
      <c r="L62" s="2"/>
      <c r="M62" s="2"/>
    </row>
    <row r="63" spans="1:13" ht="21" customHeight="1" x14ac:dyDescent="0.25">
      <c r="L63" s="2"/>
      <c r="M63" s="2"/>
    </row>
    <row r="64" spans="1:13" ht="15" customHeight="1" x14ac:dyDescent="0.25">
      <c r="L64" s="2"/>
      <c r="M64" s="2"/>
    </row>
    <row r="65" spans="1:13" ht="14.25" customHeight="1" x14ac:dyDescent="0.25">
      <c r="K65" s="2"/>
      <c r="L65" s="2"/>
      <c r="M65" s="2"/>
    </row>
    <row r="66" spans="1:13" ht="45" customHeight="1" x14ac:dyDescent="0.25">
      <c r="A66" t="e">
        <f>'Hybrid - Mag - Mirror - Stereo'!#REF!</f>
        <v>#REF!</v>
      </c>
      <c r="B66" s="14" t="str">
        <f t="shared" si="0"/>
        <v/>
      </c>
      <c r="C66" s="162" t="e">
        <f>'Hybrid - Mag - Mirror - Stereo'!#REF!</f>
        <v>#REF!</v>
      </c>
      <c r="D66" s="162" t="e">
        <f>'Hybrid - Mag - Mirror - Stereo'!#REF!</f>
        <v>#REF!</v>
      </c>
      <c r="E66" s="162" t="e">
        <f>'Hybrid - Mag - Mirror - Stereo'!#REF!</f>
        <v>#REF!</v>
      </c>
      <c r="F66" s="162" t="e">
        <f t="shared" si="1"/>
        <v>#REF!</v>
      </c>
      <c r="H66" s="162" t="e">
        <f>'Hybrid - Mag - Mirror - Stereo'!#REF!</f>
        <v>#REF!</v>
      </c>
      <c r="I66" s="162" t="e">
        <f>'Hybrid - Mag - Mirror - Stereo'!#REF!</f>
        <v>#REF!</v>
      </c>
      <c r="K66" s="94"/>
      <c r="L66" s="2"/>
      <c r="M66" s="2"/>
    </row>
    <row r="67" spans="1:13" ht="45" customHeight="1" x14ac:dyDescent="0.25">
      <c r="A67" t="e">
        <f>'Hybrid - Mag - Mirror - Stereo'!#REF!</f>
        <v>#REF!</v>
      </c>
      <c r="B67" s="14" t="str">
        <f t="shared" si="0"/>
        <v/>
      </c>
      <c r="C67" s="162" t="e">
        <f>'Hybrid - Mag - Mirror - Stereo'!#REF!</f>
        <v>#REF!</v>
      </c>
      <c r="D67" s="162" t="e">
        <f>'Hybrid - Mag - Mirror - Stereo'!#REF!</f>
        <v>#REF!</v>
      </c>
      <c r="E67" s="162" t="e">
        <f>'Hybrid - Mag - Mirror - Stereo'!#REF!</f>
        <v>#REF!</v>
      </c>
      <c r="F67" s="162" t="e">
        <f t="shared" si="1"/>
        <v>#REF!</v>
      </c>
      <c r="H67" s="162" t="e">
        <f>'Hybrid - Mag - Mirror - Stereo'!#REF!</f>
        <v>#REF!</v>
      </c>
      <c r="I67" s="162" t="e">
        <f>'Hybrid - Mag - Mirror - Stereo'!#REF!</f>
        <v>#REF!</v>
      </c>
      <c r="K67" s="94"/>
      <c r="L67" s="2"/>
      <c r="M67" s="2"/>
    </row>
    <row r="68" spans="1:13" ht="45" customHeight="1" x14ac:dyDescent="0.25">
      <c r="A68" t="e">
        <f>'Hybrid - Mag - Mirror - Stereo'!#REF!</f>
        <v>#REF!</v>
      </c>
      <c r="B68" s="14" t="str">
        <f t="shared" ref="B68:B113" si="2">IF(ISNUMBER(SEARCH("_LV",A68)),LEFT(A68,FIND("_LV",A68)-1),"")</f>
        <v/>
      </c>
      <c r="C68" s="162" t="e">
        <f>'Hybrid - Mag - Mirror - Stereo'!#REF!</f>
        <v>#REF!</v>
      </c>
      <c r="D68" s="162" t="e">
        <f>'Hybrid - Mag - Mirror - Stereo'!#REF!</f>
        <v>#REF!</v>
      </c>
      <c r="E68" s="162" t="e">
        <f>'Hybrid - Mag - Mirror - Stereo'!#REF!</f>
        <v>#REF!</v>
      </c>
      <c r="F68" s="162" t="e">
        <f t="shared" si="1"/>
        <v>#REF!</v>
      </c>
      <c r="H68" s="162" t="e">
        <f>'Hybrid - Mag - Mirror - Stereo'!#REF!</f>
        <v>#REF!</v>
      </c>
      <c r="I68" s="162" t="e">
        <f>'Hybrid - Mag - Mirror - Stereo'!#REF!</f>
        <v>#REF!</v>
      </c>
      <c r="K68" s="94"/>
      <c r="L68" s="2"/>
      <c r="M68" s="2"/>
    </row>
    <row r="69" spans="1:13" ht="45" customHeight="1" x14ac:dyDescent="0.25">
      <c r="A69" t="e">
        <f>'Hybrid - Mag - Mirror - Stereo'!#REF!</f>
        <v>#REF!</v>
      </c>
      <c r="B69" s="14" t="str">
        <f t="shared" si="2"/>
        <v/>
      </c>
      <c r="C69" s="162" t="e">
        <f>'Hybrid - Mag - Mirror - Stereo'!#REF!</f>
        <v>#REF!</v>
      </c>
      <c r="D69" s="162" t="e">
        <f>'Hybrid - Mag - Mirror - Stereo'!#REF!</f>
        <v>#REF!</v>
      </c>
      <c r="E69" s="162" t="e">
        <f>'Hybrid - Mag - Mirror - Stereo'!#REF!</f>
        <v>#REF!</v>
      </c>
      <c r="F69" s="162" t="e">
        <f t="shared" ref="F69:F113" si="3">CONCATENATE(D69,"   ",E69)</f>
        <v>#REF!</v>
      </c>
      <c r="H69" s="162" t="e">
        <f>'Hybrid - Mag - Mirror - Stereo'!#REF!</f>
        <v>#REF!</v>
      </c>
      <c r="I69" s="162" t="e">
        <f>'Hybrid - Mag - Mirror - Stereo'!#REF!</f>
        <v>#REF!</v>
      </c>
      <c r="K69" s="94"/>
      <c r="L69" s="2"/>
      <c r="M69" s="2"/>
    </row>
    <row r="70" spans="1:13" ht="45" customHeight="1" x14ac:dyDescent="0.25">
      <c r="A70" t="e">
        <f>'Hybrid - Mag - Mirror - Stereo'!#REF!</f>
        <v>#REF!</v>
      </c>
      <c r="B70" s="14" t="str">
        <f t="shared" si="2"/>
        <v/>
      </c>
      <c r="C70" s="162" t="e">
        <f>'Hybrid - Mag - Mirror - Stereo'!#REF!</f>
        <v>#REF!</v>
      </c>
      <c r="D70" s="162" t="e">
        <f>'Hybrid - Mag - Mirror - Stereo'!#REF!</f>
        <v>#REF!</v>
      </c>
      <c r="E70" s="162" t="e">
        <f>'Hybrid - Mag - Mirror - Stereo'!#REF!</f>
        <v>#REF!</v>
      </c>
      <c r="F70" s="162" t="e">
        <f t="shared" si="3"/>
        <v>#REF!</v>
      </c>
      <c r="H70" s="162" t="e">
        <f>'Hybrid - Mag - Mirror - Stereo'!#REF!</f>
        <v>#REF!</v>
      </c>
      <c r="I70" s="162" t="e">
        <f>'Hybrid - Mag - Mirror - Stereo'!#REF!</f>
        <v>#REF!</v>
      </c>
      <c r="K70" s="94"/>
      <c r="L70" s="2"/>
      <c r="M70" s="2"/>
    </row>
    <row r="71" spans="1:13" ht="45" customHeight="1" x14ac:dyDescent="0.25">
      <c r="A71" t="e">
        <f>'Hybrid - Mag - Mirror - Stereo'!#REF!</f>
        <v>#REF!</v>
      </c>
      <c r="B71" s="14" t="str">
        <f t="shared" si="2"/>
        <v/>
      </c>
      <c r="C71" s="162" t="e">
        <f>'Hybrid - Mag - Mirror - Stereo'!#REF!</f>
        <v>#REF!</v>
      </c>
      <c r="D71" s="162" t="e">
        <f>'Hybrid - Mag - Mirror - Stereo'!#REF!</f>
        <v>#REF!</v>
      </c>
      <c r="E71" s="162" t="e">
        <f>'Hybrid - Mag - Mirror - Stereo'!#REF!</f>
        <v>#REF!</v>
      </c>
      <c r="F71" s="162" t="e">
        <f t="shared" si="3"/>
        <v>#REF!</v>
      </c>
      <c r="H71" s="162" t="e">
        <f>'Hybrid - Mag - Mirror - Stereo'!#REF!</f>
        <v>#REF!</v>
      </c>
      <c r="I71" s="162" t="e">
        <f>'Hybrid - Mag - Mirror - Stereo'!#REF!</f>
        <v>#REF!</v>
      </c>
      <c r="K71" s="93"/>
      <c r="L71" s="2"/>
      <c r="M71" s="2"/>
    </row>
    <row r="72" spans="1:13" ht="45" customHeight="1" x14ac:dyDescent="0.25">
      <c r="L72" s="2"/>
      <c r="M72" s="2"/>
    </row>
    <row r="73" spans="1:13" ht="45" customHeight="1" x14ac:dyDescent="0.25">
      <c r="L73" s="2"/>
      <c r="M73" s="2"/>
    </row>
    <row r="74" spans="1:13" ht="45" customHeight="1" x14ac:dyDescent="0.25">
      <c r="K74" s="2"/>
      <c r="L74" s="2"/>
      <c r="M74" s="2"/>
    </row>
    <row r="75" spans="1:13" ht="45" customHeight="1" x14ac:dyDescent="0.25">
      <c r="A75" t="e">
        <f>'Hybrid - Mag - Mirror - Stereo'!#REF!</f>
        <v>#REF!</v>
      </c>
      <c r="B75" s="14" t="str">
        <f t="shared" si="2"/>
        <v/>
      </c>
      <c r="C75" s="162" t="e">
        <f>'Hybrid - Mag - Mirror - Stereo'!#REF!</f>
        <v>#REF!</v>
      </c>
      <c r="D75" s="162" t="e">
        <f>'Hybrid - Mag - Mirror - Stereo'!#REF!</f>
        <v>#REF!</v>
      </c>
      <c r="E75" s="162" t="e">
        <f>'Hybrid - Mag - Mirror - Stereo'!#REF!</f>
        <v>#REF!</v>
      </c>
      <c r="F75" s="162" t="e">
        <f t="shared" si="3"/>
        <v>#REF!</v>
      </c>
      <c r="H75" s="162" t="e">
        <f>'Hybrid - Mag - Mirror - Stereo'!#REF!</f>
        <v>#REF!</v>
      </c>
      <c r="I75" s="162" t="e">
        <f>'Hybrid - Mag - Mirror - Stereo'!#REF!</f>
        <v>#REF!</v>
      </c>
      <c r="K75" s="69"/>
      <c r="L75" s="2"/>
      <c r="M75" s="94"/>
    </row>
    <row r="76" spans="1:13" ht="45" customHeight="1" x14ac:dyDescent="0.25">
      <c r="A76" t="e">
        <f>'Hybrid - Mag - Mirror - Stereo'!#REF!</f>
        <v>#REF!</v>
      </c>
      <c r="B76" s="14" t="str">
        <f t="shared" si="2"/>
        <v/>
      </c>
      <c r="C76" s="162" t="e">
        <f>'Hybrid - Mag - Mirror - Stereo'!#REF!</f>
        <v>#REF!</v>
      </c>
      <c r="D76" s="162" t="e">
        <f>'Hybrid - Mag - Mirror - Stereo'!#REF!</f>
        <v>#REF!</v>
      </c>
      <c r="E76" s="162" t="e">
        <f>'Hybrid - Mag - Mirror - Stereo'!#REF!</f>
        <v>#REF!</v>
      </c>
      <c r="F76" s="162" t="e">
        <f t="shared" si="3"/>
        <v>#REF!</v>
      </c>
      <c r="H76" s="162" t="e">
        <f>'Hybrid - Mag - Mirror - Stereo'!#REF!</f>
        <v>#REF!</v>
      </c>
      <c r="I76" s="162" t="e">
        <f>'Hybrid - Mag - Mirror - Stereo'!#REF!</f>
        <v>#REF!</v>
      </c>
      <c r="K76" s="86"/>
      <c r="L76" s="2"/>
      <c r="M76" s="94"/>
    </row>
    <row r="77" spans="1:13" ht="45" customHeight="1" x14ac:dyDescent="0.25">
      <c r="A77" t="e">
        <f>'Hybrid - Mag - Mirror - Stereo'!#REF!</f>
        <v>#REF!</v>
      </c>
      <c r="B77" s="14" t="str">
        <f t="shared" si="2"/>
        <v/>
      </c>
      <c r="C77" s="162" t="e">
        <f>'Hybrid - Mag - Mirror - Stereo'!#REF!</f>
        <v>#REF!</v>
      </c>
      <c r="D77" s="162" t="e">
        <f>'Hybrid - Mag - Mirror - Stereo'!#REF!</f>
        <v>#REF!</v>
      </c>
      <c r="E77" s="162" t="e">
        <f>'Hybrid - Mag - Mirror - Stereo'!#REF!</f>
        <v>#REF!</v>
      </c>
      <c r="F77" s="162" t="e">
        <f t="shared" si="3"/>
        <v>#REF!</v>
      </c>
      <c r="H77" s="162" t="e">
        <f>'Hybrid - Mag - Mirror - Stereo'!#REF!</f>
        <v>#REF!</v>
      </c>
      <c r="I77" s="162" t="e">
        <f>'Hybrid - Mag - Mirror - Stereo'!#REF!</f>
        <v>#REF!</v>
      </c>
      <c r="K77" s="69"/>
      <c r="L77" s="2"/>
      <c r="M77" s="93"/>
    </row>
    <row r="78" spans="1:13" ht="45" customHeight="1" x14ac:dyDescent="0.25">
      <c r="A78" t="e">
        <f>'Hybrid - Mag - Mirror - Stereo'!#REF!</f>
        <v>#REF!</v>
      </c>
      <c r="B78" s="14" t="str">
        <f t="shared" si="2"/>
        <v/>
      </c>
      <c r="C78" s="162" t="e">
        <f>'Hybrid - Mag - Mirror - Stereo'!#REF!</f>
        <v>#REF!</v>
      </c>
      <c r="D78" s="162" t="e">
        <f>'Hybrid - Mag - Mirror - Stereo'!#REF!</f>
        <v>#REF!</v>
      </c>
      <c r="E78" s="162" t="e">
        <f>'Hybrid - Mag - Mirror - Stereo'!#REF!</f>
        <v>#REF!</v>
      </c>
      <c r="F78" s="162" t="e">
        <f t="shared" si="3"/>
        <v>#REF!</v>
      </c>
      <c r="H78" s="162" t="e">
        <f>'Hybrid - Mag - Mirror - Stereo'!#REF!</f>
        <v>#REF!</v>
      </c>
      <c r="I78" s="162" t="e">
        <f>'Hybrid - Mag - Mirror - Stereo'!#REF!</f>
        <v>#REF!</v>
      </c>
      <c r="K78" s="69"/>
      <c r="L78" s="93"/>
      <c r="M78" s="93"/>
    </row>
    <row r="80" spans="1:13" ht="45" customHeight="1" x14ac:dyDescent="0.25">
      <c r="K80" s="2"/>
      <c r="L80" s="2"/>
      <c r="M80" s="2"/>
    </row>
    <row r="81" spans="1:13" ht="45" customHeight="1" x14ac:dyDescent="0.25">
      <c r="K81" s="2"/>
      <c r="L81" s="2"/>
      <c r="M81" s="2"/>
    </row>
    <row r="82" spans="1:13" ht="15.75" customHeight="1" x14ac:dyDescent="0.25">
      <c r="K82" s="2"/>
      <c r="L82" s="2"/>
      <c r="M82" s="2"/>
    </row>
    <row r="83" spans="1:13" ht="12" customHeight="1" x14ac:dyDescent="0.25">
      <c r="K83" s="2"/>
      <c r="L83" s="2"/>
      <c r="M83" s="2"/>
    </row>
    <row r="84" spans="1:13" ht="45" customHeight="1" x14ac:dyDescent="0.25">
      <c r="A84" t="e">
        <f>'Hybrid - Mag - Mirror - Stereo'!#REF!</f>
        <v>#REF!</v>
      </c>
      <c r="B84" s="14" t="str">
        <f t="shared" si="2"/>
        <v/>
      </c>
      <c r="C84" s="162" t="e">
        <f>'Hybrid - Mag - Mirror - Stereo'!#REF!</f>
        <v>#REF!</v>
      </c>
      <c r="D84" s="162" t="e">
        <f>'Hybrid - Mag - Mirror - Stereo'!#REF!</f>
        <v>#REF!</v>
      </c>
      <c r="E84" s="162" t="e">
        <f>'Hybrid - Mag - Mirror - Stereo'!#REF!</f>
        <v>#REF!</v>
      </c>
      <c r="F84" s="162" t="e">
        <f t="shared" si="3"/>
        <v>#REF!</v>
      </c>
      <c r="H84" s="162" t="e">
        <f>'Hybrid - Mag - Mirror - Stereo'!#REF!</f>
        <v>#REF!</v>
      </c>
      <c r="I84" s="162" t="e">
        <f>'Hybrid - Mag - Mirror - Stereo'!#REF!</f>
        <v>#REF!</v>
      </c>
      <c r="K84" s="94"/>
      <c r="L84" s="2"/>
      <c r="M84" s="2"/>
    </row>
    <row r="85" spans="1:13" ht="45" customHeight="1" x14ac:dyDescent="0.25">
      <c r="A85" t="e">
        <f>'Hybrid - Mag - Mirror - Stereo'!#REF!</f>
        <v>#REF!</v>
      </c>
      <c r="B85" s="14" t="str">
        <f t="shared" si="2"/>
        <v/>
      </c>
      <c r="C85" s="162" t="e">
        <f>'Hybrid - Mag - Mirror - Stereo'!#REF!</f>
        <v>#REF!</v>
      </c>
      <c r="D85" s="162" t="e">
        <f>'Hybrid - Mag - Mirror - Stereo'!#REF!</f>
        <v>#REF!</v>
      </c>
      <c r="E85" s="162" t="e">
        <f>'Hybrid - Mag - Mirror - Stereo'!#REF!</f>
        <v>#REF!</v>
      </c>
      <c r="F85" s="162" t="e">
        <f t="shared" si="3"/>
        <v>#REF!</v>
      </c>
      <c r="H85" s="162" t="e">
        <f>'Hybrid - Mag - Mirror - Stereo'!#REF!</f>
        <v>#REF!</v>
      </c>
      <c r="I85" s="162" t="e">
        <f>'Hybrid - Mag - Mirror - Stereo'!#REF!</f>
        <v>#REF!</v>
      </c>
      <c r="K85" s="94"/>
      <c r="L85" s="2"/>
      <c r="M85" s="2"/>
    </row>
    <row r="86" spans="1:13" ht="45" customHeight="1" x14ac:dyDescent="0.25">
      <c r="A86" t="e">
        <f>'Hybrid - Mag - Mirror - Stereo'!#REF!</f>
        <v>#REF!</v>
      </c>
      <c r="B86" s="14" t="str">
        <f t="shared" si="2"/>
        <v/>
      </c>
      <c r="C86" s="162" t="e">
        <f>'Hybrid - Mag - Mirror - Stereo'!#REF!</f>
        <v>#REF!</v>
      </c>
      <c r="D86" s="162" t="e">
        <f>'Hybrid - Mag - Mirror - Stereo'!#REF!</f>
        <v>#REF!</v>
      </c>
      <c r="E86" s="162" t="e">
        <f>'Hybrid - Mag - Mirror - Stereo'!#REF!</f>
        <v>#REF!</v>
      </c>
      <c r="F86" s="162" t="e">
        <f t="shared" si="3"/>
        <v>#REF!</v>
      </c>
      <c r="H86" s="162" t="e">
        <f>'Hybrid - Mag - Mirror - Stereo'!#REF!</f>
        <v>#REF!</v>
      </c>
      <c r="I86" s="162" t="e">
        <f>'Hybrid - Mag - Mirror - Stereo'!#REF!</f>
        <v>#REF!</v>
      </c>
      <c r="K86" s="94"/>
      <c r="L86" s="2"/>
      <c r="M86" s="2"/>
    </row>
    <row r="87" spans="1:13" ht="45" customHeight="1" x14ac:dyDescent="0.25">
      <c r="A87" t="e">
        <f>'Hybrid - Mag - Mirror - Stereo'!#REF!</f>
        <v>#REF!</v>
      </c>
      <c r="B87" s="14" t="str">
        <f t="shared" si="2"/>
        <v/>
      </c>
      <c r="C87" s="162" t="e">
        <f>'Hybrid - Mag - Mirror - Stereo'!#REF!</f>
        <v>#REF!</v>
      </c>
      <c r="D87" s="162" t="e">
        <f>'Hybrid - Mag - Mirror - Stereo'!#REF!</f>
        <v>#REF!</v>
      </c>
      <c r="E87" s="162" t="e">
        <f>'Hybrid - Mag - Mirror - Stereo'!#REF!</f>
        <v>#REF!</v>
      </c>
      <c r="F87" s="162" t="e">
        <f t="shared" si="3"/>
        <v>#REF!</v>
      </c>
      <c r="H87" s="162" t="e">
        <f>'Hybrid - Mag - Mirror - Stereo'!#REF!</f>
        <v>#REF!</v>
      </c>
      <c r="I87" s="162" t="e">
        <f>'Hybrid - Mag - Mirror - Stereo'!#REF!</f>
        <v>#REF!</v>
      </c>
      <c r="K87" s="94"/>
      <c r="L87" s="2"/>
      <c r="M87" s="2"/>
    </row>
    <row r="88" spans="1:13" ht="45" customHeight="1" x14ac:dyDescent="0.25">
      <c r="A88" t="e">
        <f>'Hybrid - Mag - Mirror - Stereo'!#REF!</f>
        <v>#REF!</v>
      </c>
      <c r="B88" s="14" t="str">
        <f t="shared" si="2"/>
        <v/>
      </c>
      <c r="C88" s="162" t="e">
        <f>'Hybrid - Mag - Mirror - Stereo'!#REF!</f>
        <v>#REF!</v>
      </c>
      <c r="D88" s="162" t="e">
        <f>'Hybrid - Mag - Mirror - Stereo'!#REF!</f>
        <v>#REF!</v>
      </c>
      <c r="E88" s="162" t="e">
        <f>'Hybrid - Mag - Mirror - Stereo'!#REF!</f>
        <v>#REF!</v>
      </c>
      <c r="F88" s="162" t="e">
        <f t="shared" si="3"/>
        <v>#REF!</v>
      </c>
      <c r="H88" s="162" t="e">
        <f>'Hybrid - Mag - Mirror - Stereo'!#REF!</f>
        <v>#REF!</v>
      </c>
      <c r="I88" s="162" t="e">
        <f>'Hybrid - Mag - Mirror - Stereo'!#REF!</f>
        <v>#REF!</v>
      </c>
      <c r="K88" s="94"/>
      <c r="L88" s="2"/>
      <c r="M88" s="2"/>
    </row>
    <row r="89" spans="1:13" ht="11.25" customHeight="1" x14ac:dyDescent="0.25">
      <c r="K89" s="2"/>
      <c r="L89" s="2"/>
      <c r="M89" s="2"/>
    </row>
    <row r="90" spans="1:13" ht="12" customHeight="1" x14ac:dyDescent="0.25"/>
    <row r="91" spans="1:13" ht="15" customHeight="1" x14ac:dyDescent="0.25"/>
    <row r="92" spans="1:13" ht="45" customHeight="1" x14ac:dyDescent="0.25">
      <c r="A92" t="e">
        <f>'Hybrid - Mag - Mirror - Stereo'!#REF!</f>
        <v>#REF!</v>
      </c>
      <c r="B92" s="14" t="str">
        <f t="shared" si="2"/>
        <v/>
      </c>
      <c r="C92" s="162" t="e">
        <f>'Hybrid - Mag - Mirror - Stereo'!#REF!</f>
        <v>#REF!</v>
      </c>
      <c r="D92" s="162" t="e">
        <f>'Hybrid - Mag - Mirror - Stereo'!#REF!</f>
        <v>#REF!</v>
      </c>
      <c r="E92" s="162" t="e">
        <f>'Hybrid - Mag - Mirror - Stereo'!#REF!</f>
        <v>#REF!</v>
      </c>
      <c r="F92" s="162" t="e">
        <f t="shared" si="3"/>
        <v>#REF!</v>
      </c>
      <c r="H92" s="162" t="e">
        <f>'Hybrid - Mag - Mirror - Stereo'!#REF!</f>
        <v>#REF!</v>
      </c>
      <c r="I92" s="162" t="e">
        <f>'Hybrid - Mag - Mirror - Stereo'!#REF!</f>
        <v>#REF!</v>
      </c>
      <c r="K92" s="94"/>
      <c r="L92" s="2"/>
      <c r="M92" s="2"/>
    </row>
    <row r="93" spans="1:13" ht="45" customHeight="1" x14ac:dyDescent="0.25">
      <c r="A93" t="e">
        <f>'Hybrid - Mag - Mirror - Stereo'!#REF!</f>
        <v>#REF!</v>
      </c>
      <c r="B93" s="14" t="str">
        <f t="shared" si="2"/>
        <v/>
      </c>
      <c r="C93" s="162" t="e">
        <f>'Hybrid - Mag - Mirror - Stereo'!#REF!</f>
        <v>#REF!</v>
      </c>
      <c r="D93" s="162" t="e">
        <f>'Hybrid - Mag - Mirror - Stereo'!#REF!</f>
        <v>#REF!</v>
      </c>
      <c r="E93" s="162" t="e">
        <f>'Hybrid - Mag - Mirror - Stereo'!#REF!</f>
        <v>#REF!</v>
      </c>
      <c r="F93" s="162" t="e">
        <f t="shared" si="3"/>
        <v>#REF!</v>
      </c>
      <c r="H93" s="162" t="e">
        <f>'Hybrid - Mag - Mirror - Stereo'!#REF!</f>
        <v>#REF!</v>
      </c>
      <c r="I93" s="162" t="e">
        <f>'Hybrid - Mag - Mirror - Stereo'!#REF!</f>
        <v>#REF!</v>
      </c>
      <c r="K93" s="94"/>
      <c r="L93" s="2"/>
      <c r="M93" s="2"/>
    </row>
    <row r="94" spans="1:13" ht="45" customHeight="1" x14ac:dyDescent="0.25">
      <c r="A94" t="e">
        <f>'Hybrid - Mag - Mirror - Stereo'!#REF!</f>
        <v>#REF!</v>
      </c>
      <c r="B94" s="14" t="str">
        <f t="shared" si="2"/>
        <v/>
      </c>
      <c r="C94" s="162" t="e">
        <f>'Hybrid - Mag - Mirror - Stereo'!#REF!</f>
        <v>#REF!</v>
      </c>
      <c r="D94" s="162" t="e">
        <f>'Hybrid - Mag - Mirror - Stereo'!#REF!</f>
        <v>#REF!</v>
      </c>
      <c r="E94" s="162" t="e">
        <f>'Hybrid - Mag - Mirror - Stereo'!#REF!</f>
        <v>#REF!</v>
      </c>
      <c r="F94" s="162" t="e">
        <f t="shared" si="3"/>
        <v>#REF!</v>
      </c>
      <c r="H94" s="162" t="e">
        <f>'Hybrid - Mag - Mirror - Stereo'!#REF!</f>
        <v>#REF!</v>
      </c>
      <c r="I94" s="162" t="e">
        <f>'Hybrid - Mag - Mirror - Stereo'!#REF!</f>
        <v>#REF!</v>
      </c>
      <c r="K94" s="94"/>
      <c r="L94" s="2"/>
      <c r="M94" s="84"/>
    </row>
    <row r="95" spans="1:13" ht="45" customHeight="1" x14ac:dyDescent="0.25">
      <c r="A95" t="e">
        <f>'Hybrid - Mag - Mirror - Stereo'!#REF!</f>
        <v>#REF!</v>
      </c>
      <c r="B95" s="14" t="str">
        <f t="shared" si="2"/>
        <v/>
      </c>
      <c r="C95" s="162" t="e">
        <f>'Hybrid - Mag - Mirror - Stereo'!#REF!</f>
        <v>#REF!</v>
      </c>
      <c r="D95" s="162" t="e">
        <f>'Hybrid - Mag - Mirror - Stereo'!#REF!</f>
        <v>#REF!</v>
      </c>
      <c r="E95" s="162" t="e">
        <f>'Hybrid - Mag - Mirror - Stereo'!#REF!</f>
        <v>#REF!</v>
      </c>
      <c r="F95" s="162" t="e">
        <f t="shared" si="3"/>
        <v>#REF!</v>
      </c>
      <c r="H95" s="162" t="e">
        <f>'Hybrid - Mag - Mirror - Stereo'!#REF!</f>
        <v>#REF!</v>
      </c>
      <c r="I95" s="162" t="e">
        <f>'Hybrid - Mag - Mirror - Stereo'!#REF!</f>
        <v>#REF!</v>
      </c>
      <c r="K95" s="94"/>
      <c r="L95" s="2"/>
      <c r="M95" s="2"/>
    </row>
    <row r="96" spans="1:13" ht="45" customHeight="1" x14ac:dyDescent="0.25">
      <c r="A96" t="e">
        <f>'Hybrid - Mag - Mirror - Stereo'!#REF!</f>
        <v>#REF!</v>
      </c>
      <c r="B96" s="14" t="str">
        <f t="shared" si="2"/>
        <v/>
      </c>
      <c r="C96" s="162" t="e">
        <f>'Hybrid - Mag - Mirror - Stereo'!#REF!</f>
        <v>#REF!</v>
      </c>
      <c r="D96" s="162" t="e">
        <f>'Hybrid - Mag - Mirror - Stereo'!#REF!</f>
        <v>#REF!</v>
      </c>
      <c r="E96" s="162" t="e">
        <f>'Hybrid - Mag - Mirror - Stereo'!#REF!</f>
        <v>#REF!</v>
      </c>
      <c r="F96" s="162" t="e">
        <f t="shared" si="3"/>
        <v>#REF!</v>
      </c>
      <c r="H96" s="162" t="e">
        <f>'Hybrid - Mag - Mirror - Stereo'!#REF!</f>
        <v>#REF!</v>
      </c>
      <c r="I96" s="162" t="e">
        <f>'Hybrid - Mag - Mirror - Stereo'!#REF!</f>
        <v>#REF!</v>
      </c>
      <c r="K96" s="94"/>
      <c r="L96" s="2"/>
      <c r="M96" s="2"/>
    </row>
    <row r="97" spans="1:13" ht="45" customHeight="1" x14ac:dyDescent="0.25">
      <c r="A97" t="e">
        <f>'Hybrid - Mag - Mirror - Stereo'!#REF!</f>
        <v>#REF!</v>
      </c>
      <c r="B97" s="14" t="str">
        <f t="shared" si="2"/>
        <v/>
      </c>
      <c r="C97" s="162" t="e">
        <f>'Hybrid - Mag - Mirror - Stereo'!#REF!</f>
        <v>#REF!</v>
      </c>
      <c r="D97" s="162" t="e">
        <f>'Hybrid - Mag - Mirror - Stereo'!#REF!</f>
        <v>#REF!</v>
      </c>
      <c r="E97" s="162" t="e">
        <f>'Hybrid - Mag - Mirror - Stereo'!#REF!</f>
        <v>#REF!</v>
      </c>
      <c r="F97" s="162" t="e">
        <f t="shared" si="3"/>
        <v>#REF!</v>
      </c>
      <c r="H97" s="162" t="e">
        <f>'Hybrid - Mag - Mirror - Stereo'!#REF!</f>
        <v>#REF!</v>
      </c>
      <c r="I97" s="162" t="e">
        <f>'Hybrid - Mag - Mirror - Stereo'!#REF!</f>
        <v>#REF!</v>
      </c>
      <c r="K97" s="94"/>
      <c r="L97" s="2"/>
      <c r="M97" s="2"/>
    </row>
    <row r="98" spans="1:13" ht="12" customHeight="1" x14ac:dyDescent="0.25"/>
    <row r="99" spans="1:13" ht="13.5" customHeight="1" x14ac:dyDescent="0.25"/>
    <row r="100" spans="1:13" ht="14.25" customHeight="1" x14ac:dyDescent="0.25"/>
    <row r="101" spans="1:13" ht="45" customHeight="1" x14ac:dyDescent="0.25">
      <c r="A101" t="e">
        <f>'Hybrid - Mag - Mirror - Stereo'!#REF!</f>
        <v>#REF!</v>
      </c>
      <c r="B101" s="14" t="str">
        <f t="shared" si="2"/>
        <v/>
      </c>
      <c r="C101" s="162" t="e">
        <f>'Hybrid - Mag - Mirror - Stereo'!#REF!</f>
        <v>#REF!</v>
      </c>
      <c r="D101" s="162" t="e">
        <f>'Hybrid - Mag - Mirror - Stereo'!#REF!</f>
        <v>#REF!</v>
      </c>
      <c r="E101" s="162" t="e">
        <f>'Hybrid - Mag - Mirror - Stereo'!#REF!</f>
        <v>#REF!</v>
      </c>
      <c r="F101" s="162" t="e">
        <f t="shared" si="3"/>
        <v>#REF!</v>
      </c>
      <c r="H101" s="162" t="e">
        <f>'Hybrid - Mag - Mirror - Stereo'!#REF!</f>
        <v>#REF!</v>
      </c>
      <c r="I101" s="162" t="e">
        <f>'Hybrid - Mag - Mirror - Stereo'!#REF!</f>
        <v>#REF!</v>
      </c>
      <c r="K101" s="94"/>
      <c r="L101" s="2"/>
      <c r="M101" s="2"/>
    </row>
    <row r="102" spans="1:13" ht="45" customHeight="1" x14ac:dyDescent="0.25">
      <c r="A102" t="e">
        <f>'Hybrid - Mag - Mirror - Stereo'!#REF!</f>
        <v>#REF!</v>
      </c>
      <c r="B102" s="14" t="str">
        <f t="shared" si="2"/>
        <v/>
      </c>
      <c r="C102" s="162" t="e">
        <f>'Hybrid - Mag - Mirror - Stereo'!#REF!</f>
        <v>#REF!</v>
      </c>
      <c r="D102" s="162" t="e">
        <f>'Hybrid - Mag - Mirror - Stereo'!#REF!</f>
        <v>#REF!</v>
      </c>
      <c r="E102" s="162" t="e">
        <f>'Hybrid - Mag - Mirror - Stereo'!#REF!</f>
        <v>#REF!</v>
      </c>
      <c r="F102" s="162" t="e">
        <f t="shared" si="3"/>
        <v>#REF!</v>
      </c>
      <c r="H102" s="162" t="e">
        <f>'Hybrid - Mag - Mirror - Stereo'!#REF!</f>
        <v>#REF!</v>
      </c>
      <c r="I102" s="162" t="e">
        <f>'Hybrid - Mag - Mirror - Stereo'!#REF!</f>
        <v>#REF!</v>
      </c>
      <c r="K102" s="93"/>
      <c r="L102" s="2"/>
      <c r="M102" s="2"/>
    </row>
    <row r="103" spans="1:13" ht="45" customHeight="1" x14ac:dyDescent="0.25">
      <c r="A103" t="e">
        <f>'Hybrid - Mag - Mirror - Stereo'!#REF!</f>
        <v>#REF!</v>
      </c>
      <c r="B103" s="14" t="str">
        <f t="shared" si="2"/>
        <v/>
      </c>
      <c r="C103" s="162" t="e">
        <f>'Hybrid - Mag - Mirror - Stereo'!#REF!</f>
        <v>#REF!</v>
      </c>
      <c r="D103" s="162" t="e">
        <f>'Hybrid - Mag - Mirror - Stereo'!#REF!</f>
        <v>#REF!</v>
      </c>
      <c r="E103" s="162" t="e">
        <f>'Hybrid - Mag - Mirror - Stereo'!#REF!</f>
        <v>#REF!</v>
      </c>
      <c r="F103" s="162" t="e">
        <f t="shared" si="3"/>
        <v>#REF!</v>
      </c>
      <c r="H103" s="162" t="e">
        <f>'Hybrid - Mag - Mirror - Stereo'!#REF!</f>
        <v>#REF!</v>
      </c>
      <c r="I103" s="162" t="e">
        <f>'Hybrid - Mag - Mirror - Stereo'!#REF!</f>
        <v>#REF!</v>
      </c>
      <c r="K103" s="93"/>
      <c r="L103" s="2"/>
      <c r="M103" s="2"/>
    </row>
    <row r="104" spans="1:13" ht="45" customHeight="1" x14ac:dyDescent="0.25">
      <c r="A104" t="e">
        <f>'Hybrid - Mag - Mirror - Stereo'!#REF!</f>
        <v>#REF!</v>
      </c>
      <c r="B104" s="14" t="str">
        <f t="shared" si="2"/>
        <v/>
      </c>
      <c r="C104" s="162" t="e">
        <f>'Hybrid - Mag - Mirror - Stereo'!#REF!</f>
        <v>#REF!</v>
      </c>
      <c r="D104" s="162" t="e">
        <f>'Hybrid - Mag - Mirror - Stereo'!#REF!</f>
        <v>#REF!</v>
      </c>
      <c r="E104" s="162" t="e">
        <f>'Hybrid - Mag - Mirror - Stereo'!#REF!</f>
        <v>#REF!</v>
      </c>
      <c r="F104" s="162" t="e">
        <f t="shared" si="3"/>
        <v>#REF!</v>
      </c>
      <c r="H104" s="162" t="e">
        <f>'Hybrid - Mag - Mirror - Stereo'!#REF!</f>
        <v>#REF!</v>
      </c>
      <c r="I104" s="162" t="e">
        <f>'Hybrid - Mag - Mirror - Stereo'!#REF!</f>
        <v>#REF!</v>
      </c>
      <c r="K104" s="93"/>
      <c r="L104" s="2"/>
      <c r="M104" s="2"/>
    </row>
    <row r="105" spans="1:13" ht="45" customHeight="1" x14ac:dyDescent="0.25">
      <c r="A105" t="e">
        <f>'Hybrid - Mag - Mirror - Stereo'!#REF!</f>
        <v>#REF!</v>
      </c>
      <c r="B105" s="14" t="str">
        <f t="shared" si="2"/>
        <v/>
      </c>
      <c r="C105" s="162" t="e">
        <f>'Hybrid - Mag - Mirror - Stereo'!#REF!</f>
        <v>#REF!</v>
      </c>
      <c r="D105" s="162" t="e">
        <f>'Hybrid - Mag - Mirror - Stereo'!#REF!</f>
        <v>#REF!</v>
      </c>
      <c r="E105" s="162" t="e">
        <f>'Hybrid - Mag - Mirror - Stereo'!#REF!</f>
        <v>#REF!</v>
      </c>
      <c r="F105" s="162" t="e">
        <f t="shared" si="3"/>
        <v>#REF!</v>
      </c>
      <c r="H105" s="162" t="e">
        <f>'Hybrid - Mag - Mirror - Stereo'!#REF!</f>
        <v>#REF!</v>
      </c>
      <c r="I105" s="162" t="e">
        <f>'Hybrid - Mag - Mirror - Stereo'!#REF!</f>
        <v>#REF!</v>
      </c>
      <c r="K105" s="93"/>
      <c r="L105" s="2"/>
      <c r="M105" s="2"/>
    </row>
    <row r="106" spans="1:13" ht="45" customHeight="1" x14ac:dyDescent="0.25">
      <c r="A106" t="e">
        <f>'Hybrid - Mag - Mirror - Stereo'!#REF!</f>
        <v>#REF!</v>
      </c>
      <c r="B106" s="14" t="str">
        <f t="shared" si="2"/>
        <v/>
      </c>
      <c r="C106" s="162" t="e">
        <f>'Hybrid - Mag - Mirror - Stereo'!#REF!</f>
        <v>#REF!</v>
      </c>
      <c r="D106" s="162" t="e">
        <f>'Hybrid - Mag - Mirror - Stereo'!#REF!</f>
        <v>#REF!</v>
      </c>
      <c r="E106" s="162" t="e">
        <f>'Hybrid - Mag - Mirror - Stereo'!#REF!</f>
        <v>#REF!</v>
      </c>
      <c r="F106" s="162" t="e">
        <f t="shared" si="3"/>
        <v>#REF!</v>
      </c>
      <c r="H106" s="162" t="e">
        <f>'Hybrid - Mag - Mirror - Stereo'!#REF!</f>
        <v>#REF!</v>
      </c>
      <c r="I106" s="162" t="e">
        <f>'Hybrid - Mag - Mirror - Stereo'!#REF!</f>
        <v>#REF!</v>
      </c>
      <c r="K106" s="93"/>
      <c r="L106" s="2"/>
      <c r="M106" s="2"/>
    </row>
    <row r="107" spans="1:13" ht="12" customHeight="1" x14ac:dyDescent="0.25">
      <c r="L107" s="2"/>
      <c r="M107" s="2"/>
    </row>
    <row r="108" spans="1:13" ht="15" customHeight="1" x14ac:dyDescent="0.25">
      <c r="L108" s="2"/>
      <c r="M108" s="2"/>
    </row>
    <row r="109" spans="1:13" ht="14.25" customHeight="1" x14ac:dyDescent="0.25">
      <c r="L109" s="2"/>
      <c r="M109" s="2"/>
    </row>
    <row r="110" spans="1:13" ht="45" customHeight="1" x14ac:dyDescent="0.25">
      <c r="A110" t="e">
        <f>'Hybrid - Mag - Mirror - Stereo'!#REF!</f>
        <v>#REF!</v>
      </c>
      <c r="B110" s="14" t="str">
        <f t="shared" si="2"/>
        <v/>
      </c>
      <c r="C110" s="162" t="e">
        <f>'Hybrid - Mag - Mirror - Stereo'!#REF!</f>
        <v>#REF!</v>
      </c>
      <c r="D110" s="162" t="e">
        <f>'Hybrid - Mag - Mirror - Stereo'!#REF!</f>
        <v>#REF!</v>
      </c>
      <c r="E110" s="162" t="e">
        <f>'Hybrid - Mag - Mirror - Stereo'!#REF!</f>
        <v>#REF!</v>
      </c>
      <c r="F110" s="162" t="e">
        <f t="shared" si="3"/>
        <v>#REF!</v>
      </c>
      <c r="H110" s="162" t="e">
        <f>'Hybrid - Mag - Mirror - Stereo'!#REF!</f>
        <v>#REF!</v>
      </c>
      <c r="I110" s="162" t="e">
        <f>'Hybrid - Mag - Mirror - Stereo'!#REF!</f>
        <v>#REF!</v>
      </c>
      <c r="K110" s="69"/>
      <c r="M110" s="94"/>
    </row>
    <row r="111" spans="1:13" ht="45" customHeight="1" x14ac:dyDescent="0.25">
      <c r="A111" t="e">
        <f>'Hybrid - Mag - Mirror - Stereo'!#REF!</f>
        <v>#REF!</v>
      </c>
      <c r="B111" s="14" t="str">
        <f t="shared" si="2"/>
        <v/>
      </c>
      <c r="C111" s="162" t="e">
        <f>'Hybrid - Mag - Mirror - Stereo'!#REF!</f>
        <v>#REF!</v>
      </c>
      <c r="D111" s="162" t="e">
        <f>'Hybrid - Mag - Mirror - Stereo'!#REF!</f>
        <v>#REF!</v>
      </c>
      <c r="E111" s="162" t="e">
        <f>'Hybrid - Mag - Mirror - Stereo'!#REF!</f>
        <v>#REF!</v>
      </c>
      <c r="F111" s="162" t="e">
        <f t="shared" si="3"/>
        <v>#REF!</v>
      </c>
      <c r="H111" s="162" t="e">
        <f>'Hybrid - Mag - Mirror - Stereo'!#REF!</f>
        <v>#REF!</v>
      </c>
      <c r="I111" s="162" t="e">
        <f>'Hybrid - Mag - Mirror - Stereo'!#REF!</f>
        <v>#REF!</v>
      </c>
      <c r="K111" s="69"/>
      <c r="M111" s="94"/>
    </row>
    <row r="112" spans="1:13" ht="45" customHeight="1" x14ac:dyDescent="0.25">
      <c r="A112" t="e">
        <f>'Hybrid - Mag - Mirror - Stereo'!#REF!</f>
        <v>#REF!</v>
      </c>
      <c r="B112" s="14" t="str">
        <f t="shared" si="2"/>
        <v/>
      </c>
      <c r="C112" s="162" t="e">
        <f>'Hybrid - Mag - Mirror - Stereo'!#REF!</f>
        <v>#REF!</v>
      </c>
      <c r="D112" s="162" t="e">
        <f>'Hybrid - Mag - Mirror - Stereo'!#REF!</f>
        <v>#REF!</v>
      </c>
      <c r="E112" s="162" t="e">
        <f>'Hybrid - Mag - Mirror - Stereo'!#REF!</f>
        <v>#REF!</v>
      </c>
      <c r="F112" s="162" t="e">
        <f t="shared" si="3"/>
        <v>#REF!</v>
      </c>
      <c r="H112" s="162" t="e">
        <f>'Hybrid - Mag - Mirror - Stereo'!#REF!</f>
        <v>#REF!</v>
      </c>
      <c r="I112" s="162" t="e">
        <f>'Hybrid - Mag - Mirror - Stereo'!#REF!</f>
        <v>#REF!</v>
      </c>
      <c r="K112" s="69"/>
      <c r="M112" s="94"/>
    </row>
    <row r="113" spans="1:13" ht="45" customHeight="1" x14ac:dyDescent="0.25">
      <c r="A113" t="e">
        <f>'Hybrid - Mag - Mirror - Stereo'!#REF!</f>
        <v>#REF!</v>
      </c>
      <c r="B113" s="14" t="str">
        <f t="shared" si="2"/>
        <v/>
      </c>
      <c r="C113" s="162" t="e">
        <f>'Hybrid - Mag - Mirror - Stereo'!#REF!</f>
        <v>#REF!</v>
      </c>
      <c r="D113" s="162" t="e">
        <f>'Hybrid - Mag - Mirror - Stereo'!#REF!</f>
        <v>#REF!</v>
      </c>
      <c r="E113" s="162" t="e">
        <f>'Hybrid - Mag - Mirror - Stereo'!#REF!</f>
        <v>#REF!</v>
      </c>
      <c r="F113" s="162" t="e">
        <f t="shared" si="3"/>
        <v>#REF!</v>
      </c>
      <c r="H113" s="162" t="e">
        <f>'Hybrid - Mag - Mirror - Stereo'!#REF!</f>
        <v>#REF!</v>
      </c>
      <c r="I113" s="162" t="e">
        <f>'Hybrid - Mag - Mirror - Stereo'!#REF!</f>
        <v>#REF!</v>
      </c>
      <c r="K113" s="69"/>
      <c r="L113" s="94"/>
      <c r="M113" s="94"/>
    </row>
    <row r="116" spans="1:13" ht="45" customHeight="1" x14ac:dyDescent="0.25">
      <c r="K116" s="2"/>
    </row>
    <row r="117" spans="1:13" ht="45" customHeight="1" x14ac:dyDescent="0.25">
      <c r="K117" s="2"/>
    </row>
    <row r="118" spans="1:13" ht="45" customHeight="1" x14ac:dyDescent="0.25">
      <c r="K118" s="2"/>
    </row>
    <row r="119" spans="1:13" ht="45" customHeight="1" x14ac:dyDescent="0.25">
      <c r="K119" s="2"/>
    </row>
    <row r="120" spans="1:13" ht="45" customHeight="1" x14ac:dyDescent="0.25">
      <c r="K120" s="2"/>
    </row>
  </sheetData>
  <mergeCells count="2">
    <mergeCell ref="B1:C1"/>
    <mergeCell ref="K2:M2"/>
  </mergeCells>
  <pageMargins left="0.25" right="0.25" top="0.75" bottom="0.75" header="0.3" footer="0.3"/>
  <pageSetup paperSize="9" scale="9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52F6-509E-42F2-B056-FD4F55786535}">
  <dimension ref="C1:AC163"/>
  <sheetViews>
    <sheetView topLeftCell="A27" zoomScale="85" zoomScaleNormal="85" workbookViewId="0">
      <selection activeCell="C34" sqref="C34"/>
    </sheetView>
  </sheetViews>
  <sheetFormatPr defaultColWidth="8.7109375" defaultRowHeight="15" x14ac:dyDescent="0.25"/>
  <cols>
    <col min="1" max="1" width="2.85546875" customWidth="1"/>
    <col min="2" max="2" width="3.42578125" customWidth="1"/>
    <col min="3" max="3" width="38.28515625" customWidth="1"/>
    <col min="4" max="4" width="37.42578125" customWidth="1"/>
    <col min="5" max="5" width="13.42578125" customWidth="1"/>
    <col min="6" max="6" width="15.42578125"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7" width="8.140625" style="308" customWidth="1"/>
    <col min="18" max="18" width="6.5703125" style="56" customWidth="1"/>
    <col min="19" max="19" width="4.42578125" customWidth="1"/>
    <col min="20" max="20" width="6.85546875" style="56" customWidth="1"/>
    <col min="21" max="21" width="4.5703125" customWidth="1"/>
    <col min="22" max="22" width="4.42578125" customWidth="1"/>
    <col min="23" max="23" width="5" customWidth="1"/>
    <col min="24" max="24" width="14.5703125" customWidth="1"/>
    <col min="25" max="25" width="10.42578125" customWidth="1"/>
    <col min="26" max="26" width="25.140625" customWidth="1"/>
    <col min="27" max="27" width="48.140625" customWidth="1"/>
    <col min="28" max="28" width="39" customWidth="1"/>
  </cols>
  <sheetData>
    <row r="1" spans="3:29" ht="15" customHeight="1" x14ac:dyDescent="0.25">
      <c r="F1" s="2"/>
      <c r="H1" s="336" t="s">
        <v>1391</v>
      </c>
      <c r="L1" s="189"/>
      <c r="M1" s="337" t="s">
        <v>1390</v>
      </c>
      <c r="P1" s="306"/>
      <c r="Q1" s="306"/>
      <c r="R1" s="21"/>
      <c r="S1" s="14"/>
      <c r="T1" s="21"/>
      <c r="U1" s="14"/>
      <c r="V1" s="338" t="s">
        <v>1393</v>
      </c>
      <c r="W1" s="14"/>
      <c r="X1" s="14"/>
      <c r="Y1" s="14"/>
      <c r="Z1" s="35"/>
      <c r="AA1" s="35"/>
      <c r="AB1" s="35"/>
      <c r="AC1" s="35"/>
    </row>
    <row r="2" spans="3:29" ht="30" x14ac:dyDescent="0.35">
      <c r="C2" s="331" t="s">
        <v>815</v>
      </c>
      <c r="D2" s="331"/>
      <c r="E2" s="331"/>
      <c r="F2" s="331"/>
      <c r="G2" s="21" t="s">
        <v>1363</v>
      </c>
      <c r="H2" s="336"/>
      <c r="I2" s="339" t="s">
        <v>1389</v>
      </c>
      <c r="J2" s="339"/>
      <c r="K2" s="339"/>
      <c r="L2" s="189"/>
      <c r="M2" s="338"/>
      <c r="N2" s="14" t="s">
        <v>1367</v>
      </c>
      <c r="O2" s="14" t="s">
        <v>1368</v>
      </c>
      <c r="P2" s="307" t="s">
        <v>1663</v>
      </c>
      <c r="Q2" s="307" t="s">
        <v>1664</v>
      </c>
      <c r="R2" s="97" t="s">
        <v>1367</v>
      </c>
      <c r="S2" s="14"/>
      <c r="T2" s="97" t="s">
        <v>1368</v>
      </c>
      <c r="U2" s="14"/>
      <c r="V2" s="338"/>
      <c r="W2" s="14"/>
      <c r="X2" s="1" t="s">
        <v>1282</v>
      </c>
      <c r="Z2" s="35"/>
      <c r="AA2" s="35"/>
      <c r="AB2" s="35"/>
      <c r="AC2" s="35"/>
    </row>
    <row r="3" spans="3:29" ht="90" customHeight="1" thickBot="1" x14ac:dyDescent="0.35">
      <c r="C3" s="1" t="s">
        <v>237</v>
      </c>
      <c r="D3" s="1" t="s">
        <v>238</v>
      </c>
      <c r="E3" s="126" t="s">
        <v>239</v>
      </c>
      <c r="F3" s="126" t="s">
        <v>240</v>
      </c>
      <c r="H3" s="336"/>
      <c r="L3" s="189" t="s">
        <v>1434</v>
      </c>
      <c r="M3" s="338"/>
      <c r="N3" s="14" t="s">
        <v>1668</v>
      </c>
      <c r="O3" s="14" t="s">
        <v>1669</v>
      </c>
      <c r="P3" s="306" t="s">
        <v>1386</v>
      </c>
      <c r="Q3" s="306" t="s">
        <v>1386</v>
      </c>
      <c r="R3" s="21" t="s">
        <v>1386</v>
      </c>
      <c r="S3" s="14" t="s">
        <v>1387</v>
      </c>
      <c r="T3" s="21" t="s">
        <v>1388</v>
      </c>
      <c r="U3" s="14" t="s">
        <v>1387</v>
      </c>
      <c r="V3" s="338"/>
      <c r="W3" s="14"/>
      <c r="X3" s="2" t="s">
        <v>546</v>
      </c>
      <c r="Y3" t="b">
        <v>1</v>
      </c>
      <c r="Z3" s="35"/>
      <c r="AA3" s="35"/>
      <c r="AB3" s="35"/>
      <c r="AC3" s="35"/>
    </row>
    <row r="4" spans="3:29" x14ac:dyDescent="0.25">
      <c r="C4" s="4" t="s">
        <v>286</v>
      </c>
      <c r="D4" s="5" t="s">
        <v>44</v>
      </c>
      <c r="E4" s="5" t="s">
        <v>243</v>
      </c>
      <c r="F4" s="6" t="s">
        <v>490</v>
      </c>
      <c r="G4" s="65" t="str">
        <f t="shared" ref="G4:G36" si="0">IF(LEFT(F4,3)="2.5", MID(F4,7,2),LEFT(F4,2))</f>
        <v>10</v>
      </c>
      <c r="H4" s="2" t="s">
        <v>1359</v>
      </c>
      <c r="I4" s="93"/>
      <c r="J4" s="2"/>
      <c r="K4" s="2"/>
      <c r="L4" s="14" t="str" cm="1">
        <f t="array" ref="L4">INDEX(Cable_L!$B$3:$B$77,MATCH(1,COUNTIFS($G4,Cable_L!$A$3:$A$77,$H4,Cable_L!$C$3:$C$77),0))</f>
        <v>2a</v>
      </c>
      <c r="M4" s="21" cm="1">
        <f t="array" ref="M4:M7">_xlfn._xlws.SORT(VALUE(_xlfn.UNIQUE(G4:G16)))</f>
        <v>3</v>
      </c>
      <c r="N4" s="14" cm="1">
        <f t="array" ref="N4">INDEX(INDEX(Cable_L!$H$3:$K$77,,MATCH(N$2,Cable_L!$H$2:$K$2,0)),MATCH(1,COUNTIFS($G4,Cable_L!$A$3:$A$77,$H4,Cable_L!$C$3:$C$77),0))</f>
        <v>7.8000000000000007</v>
      </c>
      <c r="O4" s="14" cm="1">
        <f t="array" ref="O4">INDEX(INDEX(Cable_L!$H$3:$K$77,,MATCH(O$2,Cable_L!$H$2:$K$2,0)),MATCH(1,COUNTIFS($G4,Cable_L!$A$3:$A$77,$H4,Cable_L!$C$3:$C$77),0))</f>
        <v>7.2</v>
      </c>
      <c r="P4" s="308">
        <v>7.8000000000000007</v>
      </c>
      <c r="Q4" s="308">
        <v>7.2</v>
      </c>
      <c r="R4" s="21" cm="1">
        <f t="array" ref="R4:R5">_xlfn._xlws.FILTER(_xlfn.UNIQUE(N4:N16),_xlfn.UNIQUE(N4:N16)&lt;&gt;"")</f>
        <v>7.8000000000000007</v>
      </c>
      <c r="S4" s="14">
        <f>COUNTIF(N4:N16,R4)</f>
        <v>8</v>
      </c>
      <c r="T4" s="21" cm="1">
        <f t="array" ref="T4:T5">_xlfn._xlws.FILTER(_xlfn.UNIQUE(O4:O16),_xlfn.UNIQUE(O4:O16)&lt;&gt;"")</f>
        <v>7.2</v>
      </c>
      <c r="U4" s="14">
        <f>COUNTIF(O4:O16,T4)</f>
        <v>8</v>
      </c>
      <c r="V4" s="14">
        <f>COUNTA($H4:$H16)</f>
        <v>13</v>
      </c>
      <c r="W4" s="14"/>
      <c r="X4" s="96" t="s">
        <v>545</v>
      </c>
      <c r="Y4" s="96" t="s">
        <v>553</v>
      </c>
      <c r="Z4" s="32" t="s">
        <v>432</v>
      </c>
      <c r="AA4" s="344" t="s">
        <v>1326</v>
      </c>
      <c r="AB4" s="309"/>
      <c r="AC4" s="35"/>
    </row>
    <row r="5" spans="3:29" ht="15.75" thickBot="1" x14ac:dyDescent="0.3">
      <c r="C5" s="42" t="s">
        <v>286</v>
      </c>
      <c r="D5" s="41" t="s">
        <v>44</v>
      </c>
      <c r="E5" s="41" t="s">
        <v>243</v>
      </c>
      <c r="F5" s="43" t="s">
        <v>525</v>
      </c>
      <c r="G5" s="65" t="str">
        <f t="shared" si="0"/>
        <v>10</v>
      </c>
      <c r="H5" s="2" t="s">
        <v>1359</v>
      </c>
      <c r="I5" s="93"/>
      <c r="J5" s="2"/>
      <c r="K5" s="2"/>
      <c r="L5" s="14" t="str" cm="1">
        <f t="array" ref="L5">INDEX(Cable_L!$B$3:$B$77,MATCH(1,COUNTIFS($G5,Cable_L!$A$3:$A$77,$H5,Cable_L!$C$3:$C$77),0))</f>
        <v>2a</v>
      </c>
      <c r="M5" s="21">
        <v>6</v>
      </c>
      <c r="N5" s="14" t="s">
        <v>1670</v>
      </c>
      <c r="O5" s="14" t="s">
        <v>1670</v>
      </c>
      <c r="R5" s="21" t="str">
        <v>splice</v>
      </c>
      <c r="S5" s="14"/>
      <c r="T5" s="21" t="str">
        <v>splice</v>
      </c>
      <c r="U5" s="14"/>
      <c r="W5" s="14"/>
      <c r="X5" s="2" t="s">
        <v>547</v>
      </c>
      <c r="Y5" s="2" t="s">
        <v>553</v>
      </c>
      <c r="Z5" s="32" t="s">
        <v>422</v>
      </c>
      <c r="AA5" s="345"/>
      <c r="AB5" s="32" t="s">
        <v>1283</v>
      </c>
      <c r="AC5" s="35"/>
    </row>
    <row r="6" spans="3:29" x14ac:dyDescent="0.25">
      <c r="C6" s="7" t="s">
        <v>289</v>
      </c>
      <c r="D6" s="2" t="s">
        <v>543</v>
      </c>
      <c r="E6" s="2" t="s">
        <v>246</v>
      </c>
      <c r="F6" s="8" t="s">
        <v>495</v>
      </c>
      <c r="G6" s="65" t="str">
        <f t="shared" si="0"/>
        <v xml:space="preserve">9 </v>
      </c>
      <c r="H6" s="2" t="s">
        <v>1359</v>
      </c>
      <c r="I6" s="93"/>
      <c r="J6" s="2"/>
      <c r="K6" s="2"/>
      <c r="L6" s="14" t="str" cm="1">
        <f t="array" ref="L6">INDEX(Cable_L!$B$3:$B$77,MATCH(1,COUNTIFS($G6,Cable_L!$A$3:$A$77,$H6,Cable_L!$C$3:$C$77),0))</f>
        <v>2a</v>
      </c>
      <c r="M6" s="21">
        <v>9</v>
      </c>
      <c r="N6" s="14" cm="1">
        <f t="array" ref="N6">INDEX(INDEX(Cable_L!$H$3:$K$77,,MATCH(N$2,Cable_L!$H$2:$K$2,0)),MATCH(1,COUNTIFS($G6,Cable_L!$A$3:$A$77,$H6,Cable_L!$C$3:$C$77),0))</f>
        <v>7.8000000000000007</v>
      </c>
      <c r="O6" s="14" cm="1">
        <f t="array" ref="O6">INDEX(INDEX(Cable_L!$H$3:$K$77,,MATCH(O$2,Cable_L!$H$2:$K$2,0)),MATCH(1,COUNTIFS($G6,Cable_L!$A$3:$A$77,$H6,Cable_L!$C$3:$C$77),0))</f>
        <v>7.2</v>
      </c>
      <c r="P6" s="308">
        <v>7.8000000000000007</v>
      </c>
      <c r="Q6" s="308">
        <v>7.2</v>
      </c>
      <c r="R6" s="21"/>
      <c r="S6" s="14"/>
      <c r="T6" s="21"/>
      <c r="U6" s="14"/>
      <c r="W6" s="14"/>
      <c r="X6" s="32" t="s">
        <v>548</v>
      </c>
      <c r="Y6" s="35" t="b">
        <v>1</v>
      </c>
      <c r="Z6" s="32" t="s">
        <v>432</v>
      </c>
      <c r="AA6" s="32"/>
      <c r="AB6" s="35"/>
      <c r="AC6" s="35"/>
    </row>
    <row r="7" spans="3:29" x14ac:dyDescent="0.25">
      <c r="C7" s="42" t="s">
        <v>289</v>
      </c>
      <c r="D7" s="41" t="s">
        <v>543</v>
      </c>
      <c r="E7" s="41" t="s">
        <v>246</v>
      </c>
      <c r="F7" s="43" t="s">
        <v>520</v>
      </c>
      <c r="G7" s="65" t="str">
        <f t="shared" si="0"/>
        <v xml:space="preserve">9 </v>
      </c>
      <c r="H7" s="2" t="s">
        <v>1359</v>
      </c>
      <c r="I7" s="93"/>
      <c r="J7" s="2"/>
      <c r="K7" s="2"/>
      <c r="L7" s="14" t="str" cm="1">
        <f t="array" ref="L7">INDEX(Cable_L!$B$3:$B$77,MATCH(1,COUNTIFS($G7,Cable_L!$A$3:$A$77,$H7,Cable_L!$C$3:$C$77),0))</f>
        <v>2a</v>
      </c>
      <c r="M7" s="21">
        <v>10</v>
      </c>
      <c r="N7" s="14" t="s">
        <v>1670</v>
      </c>
      <c r="O7" s="14" t="s">
        <v>1670</v>
      </c>
      <c r="W7" s="14"/>
      <c r="X7" s="2" t="s">
        <v>549</v>
      </c>
      <c r="Y7" s="2" t="s">
        <v>553</v>
      </c>
      <c r="Z7" s="32" t="s">
        <v>422</v>
      </c>
      <c r="AA7" s="32"/>
      <c r="AB7" s="32" t="s">
        <v>1283</v>
      </c>
      <c r="AC7" s="35"/>
    </row>
    <row r="8" spans="3:29" x14ac:dyDescent="0.25">
      <c r="C8" s="7" t="s">
        <v>292</v>
      </c>
      <c r="D8" s="321" t="s">
        <v>52</v>
      </c>
      <c r="E8" s="2" t="s">
        <v>249</v>
      </c>
      <c r="F8" s="8" t="s">
        <v>455</v>
      </c>
      <c r="G8" s="65" t="str">
        <f t="shared" si="0"/>
        <v xml:space="preserve">3 </v>
      </c>
      <c r="H8" s="2" t="s">
        <v>1359</v>
      </c>
      <c r="I8" s="93"/>
      <c r="J8" s="2"/>
      <c r="K8" s="2"/>
      <c r="L8" s="14" t="str" cm="1">
        <f t="array" ref="L8">INDEX(Cable_L!$B$3:$B$77,MATCH(1,COUNTIFS($G8,Cable_L!$A$3:$A$77,$H8,Cable_L!$C$3:$C$77),0))</f>
        <v>2a</v>
      </c>
      <c r="N8" s="14" cm="1">
        <f t="array" ref="N8">INDEX(INDEX(Cable_L!$H$3:$K$77,,MATCH(N$2,Cable_L!$H$2:$K$2,0)),MATCH(1,COUNTIFS($G8,Cable_L!$A$3:$A$77,$H8,Cable_L!$C$3:$C$77),0))</f>
        <v>7.8000000000000007</v>
      </c>
      <c r="O8" s="14" cm="1">
        <f t="array" ref="O8">INDEX(INDEX(Cable_L!$H$3:$K$77,,MATCH(O$2,Cable_L!$H$2:$K$2,0)),MATCH(1,COUNTIFS($G8,Cable_L!$A$3:$A$77,$H8,Cable_L!$C$3:$C$77),0))</f>
        <v>7.2</v>
      </c>
      <c r="P8" s="308">
        <v>7.8000000000000007</v>
      </c>
      <c r="Q8" s="308">
        <v>7.2</v>
      </c>
      <c r="W8" s="14"/>
      <c r="X8" s="32" t="s">
        <v>550</v>
      </c>
      <c r="Y8" s="35" t="b">
        <v>1</v>
      </c>
      <c r="Z8" s="35"/>
      <c r="AA8" s="35"/>
      <c r="AB8" s="35"/>
      <c r="AC8" s="35"/>
    </row>
    <row r="9" spans="3:29" x14ac:dyDescent="0.25">
      <c r="C9" s="7" t="s">
        <v>277</v>
      </c>
      <c r="D9" s="2" t="s">
        <v>56</v>
      </c>
      <c r="E9" s="2" t="s">
        <v>252</v>
      </c>
      <c r="F9" s="8" t="s">
        <v>498</v>
      </c>
      <c r="G9" s="65" t="str">
        <f t="shared" si="0"/>
        <v>10</v>
      </c>
      <c r="H9" s="2" t="s">
        <v>1359</v>
      </c>
      <c r="I9" s="93"/>
      <c r="J9" s="2"/>
      <c r="K9" s="2"/>
      <c r="L9" s="14" t="str" cm="1">
        <f t="array" ref="L9">INDEX(Cable_L!$B$3:$B$77,MATCH(1,COUNTIFS($G9,Cable_L!$A$3:$A$77,$H9,Cable_L!$C$3:$C$77),0))</f>
        <v>2a</v>
      </c>
      <c r="N9" s="14" cm="1">
        <f t="array" ref="N9">INDEX(INDEX(Cable_L!$H$3:$K$77,,MATCH(N$2,Cable_L!$H$2:$K$2,0)),MATCH(1,COUNTIFS($G9,Cable_L!$A$3:$A$77,$H9,Cable_L!$C$3:$C$77),0))</f>
        <v>7.8000000000000007</v>
      </c>
      <c r="O9" s="14" cm="1">
        <f t="array" ref="O9">INDEX(INDEX(Cable_L!$H$3:$K$77,,MATCH(O$2,Cable_L!$H$2:$K$2,0)),MATCH(1,COUNTIFS($G9,Cable_L!$A$3:$A$77,$H9,Cable_L!$C$3:$C$77),0))</f>
        <v>7.2</v>
      </c>
      <c r="P9" s="308">
        <v>7.8000000000000007</v>
      </c>
      <c r="Q9" s="308">
        <v>7.2</v>
      </c>
      <c r="W9" s="14"/>
      <c r="X9" s="2" t="s">
        <v>551</v>
      </c>
      <c r="Y9" t="b">
        <v>1</v>
      </c>
      <c r="Z9" s="32" t="s">
        <v>432</v>
      </c>
      <c r="AA9" s="32"/>
      <c r="AB9" s="35"/>
      <c r="AC9" s="35"/>
    </row>
    <row r="10" spans="3:29" x14ac:dyDescent="0.25">
      <c r="C10" s="42" t="s">
        <v>277</v>
      </c>
      <c r="D10" s="41" t="s">
        <v>56</v>
      </c>
      <c r="E10" s="41" t="s">
        <v>252</v>
      </c>
      <c r="F10" s="43" t="s">
        <v>527</v>
      </c>
      <c r="G10" s="65" t="str">
        <f t="shared" si="0"/>
        <v>10</v>
      </c>
      <c r="H10" s="2" t="s">
        <v>1359</v>
      </c>
      <c r="I10" s="95"/>
      <c r="J10" s="2"/>
      <c r="K10" s="2"/>
      <c r="L10" s="14" t="str" cm="1">
        <f t="array" ref="L10">INDEX(Cable_L!$B$3:$B$77,MATCH(1,COUNTIFS($G10,Cable_L!$A$3:$A$77,$H10,Cable_L!$C$3:$C$77),0))</f>
        <v>2a</v>
      </c>
      <c r="N10" s="14" t="s">
        <v>1670</v>
      </c>
      <c r="O10" s="14" t="s">
        <v>1670</v>
      </c>
      <c r="W10" s="14"/>
      <c r="X10" s="2"/>
      <c r="Z10" s="32" t="s">
        <v>422</v>
      </c>
      <c r="AA10" s="32"/>
      <c r="AB10" s="32" t="s">
        <v>1283</v>
      </c>
      <c r="AC10" s="35"/>
    </row>
    <row r="11" spans="3:29" x14ac:dyDescent="0.25">
      <c r="C11" s="7" t="s">
        <v>280</v>
      </c>
      <c r="D11" s="2" t="s">
        <v>60</v>
      </c>
      <c r="E11" s="2" t="s">
        <v>255</v>
      </c>
      <c r="F11" s="8" t="s">
        <v>475</v>
      </c>
      <c r="G11" s="65" t="str">
        <f t="shared" si="0"/>
        <v xml:space="preserve">6 </v>
      </c>
      <c r="H11" s="2" t="s">
        <v>1359</v>
      </c>
      <c r="I11" s="93"/>
      <c r="J11" s="2"/>
      <c r="K11" s="2"/>
      <c r="L11" s="14" t="str" cm="1">
        <f t="array" ref="L11">INDEX(Cable_L!$B$3:$B$77,MATCH(1,COUNTIFS($G11,Cable_L!$A$3:$A$77,$H11,Cable_L!$C$3:$C$77),0))</f>
        <v>2a</v>
      </c>
      <c r="N11" s="14" cm="1">
        <f t="array" ref="N11">INDEX(INDEX(Cable_L!$H$3:$K$77,,MATCH(N$2,Cable_L!$H$2:$K$2,0)),MATCH(1,COUNTIFS($G11,Cable_L!$A$3:$A$77,$H11,Cable_L!$C$3:$C$77),0))</f>
        <v>7.8000000000000007</v>
      </c>
      <c r="O11" s="14" cm="1">
        <f t="array" ref="O11">INDEX(INDEX(Cable_L!$H$3:$K$77,,MATCH(O$2,Cable_L!$H$2:$K$2,0)),MATCH(1,COUNTIFS($G11,Cable_L!$A$3:$A$77,$H11,Cable_L!$C$3:$C$77),0))</f>
        <v>7.2</v>
      </c>
      <c r="P11" s="308">
        <v>7.8000000000000007</v>
      </c>
      <c r="Q11" s="308">
        <v>7.2</v>
      </c>
      <c r="W11" s="14"/>
      <c r="X11" s="96" t="s">
        <v>552</v>
      </c>
      <c r="Y11" s="96" t="s">
        <v>553</v>
      </c>
      <c r="Z11" s="32"/>
      <c r="AA11" s="32"/>
      <c r="AB11" s="32"/>
      <c r="AC11" s="35"/>
    </row>
    <row r="12" spans="3:29" x14ac:dyDescent="0.25">
      <c r="C12" s="7" t="s">
        <v>283</v>
      </c>
      <c r="D12" s="2" t="s">
        <v>64</v>
      </c>
      <c r="E12" s="2" t="s">
        <v>258</v>
      </c>
      <c r="F12" s="8" t="s">
        <v>453</v>
      </c>
      <c r="G12" s="65" t="str">
        <f t="shared" si="0"/>
        <v xml:space="preserve">3 </v>
      </c>
      <c r="H12" s="2" t="s">
        <v>1359</v>
      </c>
      <c r="I12" s="93"/>
      <c r="J12" s="2"/>
      <c r="K12" s="2"/>
      <c r="L12" s="14" t="str" cm="1">
        <f t="array" ref="L12">INDEX(Cable_L!$B$3:$B$77,MATCH(1,COUNTIFS($G12,Cable_L!$A$3:$A$77,$H12,Cable_L!$C$3:$C$77),0))</f>
        <v>2a</v>
      </c>
      <c r="N12" s="14" cm="1">
        <f t="array" ref="N12">INDEX(INDEX(Cable_L!$H$3:$K$77,,MATCH(N$2,Cable_L!$H$2:$K$2,0)),MATCH(1,COUNTIFS($G12,Cable_L!$A$3:$A$77,$H12,Cable_L!$C$3:$C$77),0))</f>
        <v>7.8000000000000007</v>
      </c>
      <c r="O12" s="14" cm="1">
        <f t="array" ref="O12">INDEX(INDEX(Cable_L!$H$3:$K$77,,MATCH(O$2,Cable_L!$H$2:$K$2,0)),MATCH(1,COUNTIFS($G12,Cable_L!$A$3:$A$77,$H12,Cable_L!$C$3:$C$77),0))</f>
        <v>7.2</v>
      </c>
      <c r="P12" s="308">
        <v>7.8000000000000007</v>
      </c>
      <c r="Q12" s="308">
        <v>7.2</v>
      </c>
      <c r="W12" s="14"/>
      <c r="X12" s="14"/>
      <c r="Y12" s="14"/>
      <c r="Z12" s="32"/>
      <c r="AA12" s="32"/>
      <c r="AB12" s="32"/>
      <c r="AC12" s="35"/>
    </row>
    <row r="13" spans="3:29" x14ac:dyDescent="0.25">
      <c r="C13" s="7" t="s">
        <v>315</v>
      </c>
      <c r="D13" s="321" t="s">
        <v>96</v>
      </c>
      <c r="E13" s="2" t="s">
        <v>320</v>
      </c>
      <c r="F13" s="8" t="s">
        <v>493</v>
      </c>
      <c r="G13" s="65" t="str">
        <f t="shared" si="0"/>
        <v>10</v>
      </c>
      <c r="H13" s="2" t="s">
        <v>1359</v>
      </c>
      <c r="I13" s="94"/>
      <c r="J13" s="2"/>
      <c r="K13" s="2"/>
      <c r="L13" s="14" t="str" cm="1">
        <f t="array" ref="L13">INDEX(Cable_L!$B$3:$B$77,MATCH(1,COUNTIFS($G13,Cable_L!$A$3:$A$77,$H13,Cable_L!$C$3:$C$77),0))</f>
        <v>2a</v>
      </c>
      <c r="N13" s="14" cm="1">
        <f t="array" ref="N13">INDEX(INDEX(Cable_L!$H$3:$K$77,,MATCH(N$2,Cable_L!$H$2:$K$2,0)),MATCH(1,COUNTIFS($G13,Cable_L!$A$3:$A$77,$H13,Cable_L!$C$3:$C$77),0))</f>
        <v>7.8000000000000007</v>
      </c>
      <c r="O13" s="14" cm="1">
        <f t="array" ref="O13">INDEX(INDEX(Cable_L!$H$3:$K$77,,MATCH(O$2,Cable_L!$H$2:$K$2,0)),MATCH(1,COUNTIFS($G13,Cable_L!$A$3:$A$77,$H13,Cable_L!$C$3:$C$77),0))</f>
        <v>7.2</v>
      </c>
      <c r="P13" s="308">
        <v>7.8000000000000007</v>
      </c>
      <c r="Q13" s="308">
        <v>7.2</v>
      </c>
      <c r="Z13" s="32" t="s">
        <v>432</v>
      </c>
      <c r="AA13" s="32"/>
      <c r="AB13" s="35"/>
    </row>
    <row r="14" spans="3:29" x14ac:dyDescent="0.25">
      <c r="C14" s="42" t="s">
        <v>315</v>
      </c>
      <c r="D14" s="321" t="s">
        <v>96</v>
      </c>
      <c r="E14" s="41" t="s">
        <v>320</v>
      </c>
      <c r="F14" s="43" t="s">
        <v>524</v>
      </c>
      <c r="G14" s="65" t="str">
        <f t="shared" si="0"/>
        <v>10</v>
      </c>
      <c r="H14" s="2" t="s">
        <v>1359</v>
      </c>
      <c r="I14" s="93"/>
      <c r="J14" s="2"/>
      <c r="K14" s="2"/>
      <c r="L14" s="14" t="str" cm="1">
        <f t="array" ref="L14">INDEX(Cable_L!$B$3:$B$77,MATCH(1,COUNTIFS($G14,Cable_L!$A$3:$A$77,$H14,Cable_L!$C$3:$C$77),0))</f>
        <v>2a</v>
      </c>
      <c r="N14" s="14" t="s">
        <v>1670</v>
      </c>
      <c r="O14" s="14" t="s">
        <v>1670</v>
      </c>
      <c r="X14" s="62" t="s">
        <v>1384</v>
      </c>
      <c r="Z14" s="32" t="s">
        <v>422</v>
      </c>
      <c r="AA14" s="32"/>
      <c r="AB14" s="32" t="s">
        <v>1283</v>
      </c>
    </row>
    <row r="15" spans="3:29" x14ac:dyDescent="0.25">
      <c r="C15" s="7" t="s">
        <v>312</v>
      </c>
      <c r="D15" s="2" t="s">
        <v>100</v>
      </c>
      <c r="E15" s="2" t="s">
        <v>666</v>
      </c>
      <c r="F15" s="8" t="s">
        <v>499</v>
      </c>
      <c r="G15" s="65" t="str">
        <f t="shared" si="0"/>
        <v>10</v>
      </c>
      <c r="H15" s="2" t="s">
        <v>1359</v>
      </c>
      <c r="I15" s="93"/>
      <c r="J15" s="2"/>
      <c r="K15" s="2"/>
      <c r="L15" s="14" t="str" cm="1">
        <f t="array" ref="L15">INDEX(Cable_L!$B$3:$B$77,MATCH(1,COUNTIFS($G15,Cable_L!$A$3:$A$77,$H15,Cable_L!$C$3:$C$77),0))</f>
        <v>2a</v>
      </c>
      <c r="N15" s="14" cm="1">
        <f t="array" ref="N15">INDEX(INDEX(Cable_L!$H$3:$K$77,,MATCH(N$2,Cable_L!$H$2:$K$2,0)),MATCH(1,COUNTIFS($G15,Cable_L!$A$3:$A$77,$H15,Cable_L!$C$3:$C$77),0))</f>
        <v>7.8000000000000007</v>
      </c>
      <c r="O15" s="14" cm="1">
        <f t="array" ref="O15">INDEX(INDEX(Cable_L!$H$3:$K$77,,MATCH(O$2,Cable_L!$H$2:$K$2,0)),MATCH(1,COUNTIFS($G15,Cable_L!$A$3:$A$77,$H15,Cable_L!$C$3:$C$77),0))</f>
        <v>7.2</v>
      </c>
      <c r="P15" s="308">
        <v>7.8000000000000007</v>
      </c>
      <c r="Q15" s="308">
        <v>7.2</v>
      </c>
      <c r="Z15" s="32" t="s">
        <v>432</v>
      </c>
      <c r="AA15" s="32"/>
      <c r="AB15" s="35"/>
    </row>
    <row r="16" spans="3:29" x14ac:dyDescent="0.25">
      <c r="C16" s="46" t="s">
        <v>312</v>
      </c>
      <c r="D16" s="44" t="s">
        <v>100</v>
      </c>
      <c r="E16" s="44" t="s">
        <v>666</v>
      </c>
      <c r="F16" s="45" t="s">
        <v>526</v>
      </c>
      <c r="G16" s="65" t="str">
        <f t="shared" si="0"/>
        <v>10</v>
      </c>
      <c r="H16" s="2" t="s">
        <v>1359</v>
      </c>
      <c r="I16" s="93"/>
      <c r="J16" s="2"/>
      <c r="K16" s="2"/>
      <c r="L16" s="14" t="str" cm="1">
        <f t="array" ref="L16">INDEX(Cable_L!$B$3:$B$77,MATCH(1,COUNTIFS($G16,Cable_L!$A$3:$A$77,$H16,Cable_L!$C$3:$C$77),0))</f>
        <v>2a</v>
      </c>
      <c r="N16" s="14" t="s">
        <v>1670</v>
      </c>
      <c r="O16" s="14" t="s">
        <v>1670</v>
      </c>
      <c r="Z16" s="32" t="s">
        <v>422</v>
      </c>
      <c r="AA16" s="32"/>
      <c r="AB16" s="32" t="s">
        <v>1283</v>
      </c>
    </row>
    <row r="17" spans="3:28" x14ac:dyDescent="0.25">
      <c r="C17" s="32"/>
      <c r="D17" s="32"/>
      <c r="E17" s="2"/>
      <c r="F17" s="2"/>
      <c r="G17" s="65" t="str">
        <f t="shared" si="0"/>
        <v/>
      </c>
      <c r="H17" s="2"/>
      <c r="I17" s="2"/>
      <c r="J17" s="2"/>
      <c r="K17" s="2"/>
    </row>
    <row r="18" spans="3:28" x14ac:dyDescent="0.25">
      <c r="C18" s="4" t="s">
        <v>268</v>
      </c>
      <c r="D18" s="5" t="s">
        <v>542</v>
      </c>
      <c r="E18" s="5" t="s">
        <v>261</v>
      </c>
      <c r="F18" s="6" t="s">
        <v>497</v>
      </c>
      <c r="G18" s="65" t="str">
        <f t="shared" si="0"/>
        <v xml:space="preserve">9 </v>
      </c>
      <c r="H18" s="2" t="s">
        <v>1359</v>
      </c>
      <c r="I18" s="93"/>
      <c r="J18" s="2"/>
      <c r="K18" s="2"/>
      <c r="L18" s="14" t="str" cm="1">
        <f t="array" ref="L18">INDEX(Cable_L!$B$3:$B$77,MATCH(1,COUNTIFS($G18,Cable_L!$A$3:$A$77,$H18,Cable_L!$C$3:$C$77),0))</f>
        <v>2a</v>
      </c>
      <c r="M18" s="21" cm="1">
        <f t="array" ref="M18:M22">_xlfn._xlws.SORT(VALUE(_xlfn.UNIQUE(G18:G29)))</f>
        <v>1</v>
      </c>
      <c r="N18" s="14" cm="1">
        <f t="array" ref="N18">INDEX(INDEX(Cable_L!$H$3:$K$77,,MATCH(N$2,Cable_L!$H$2:$K$2,0)),MATCH(1,COUNTIFS($G18,Cable_L!$A$3:$A$77,$H18,Cable_L!$C$3:$C$77),0))</f>
        <v>7.8000000000000007</v>
      </c>
      <c r="O18" s="14" cm="1">
        <f t="array" ref="O18">INDEX(INDEX(Cable_L!$H$3:$K$77,,MATCH(O$2,Cable_L!$H$2:$K$2,0)),MATCH(1,COUNTIFS($G18,Cable_L!$A$3:$A$77,$H18,Cable_L!$C$3:$C$77),0))</f>
        <v>7.2</v>
      </c>
      <c r="P18" s="308">
        <v>7.8000000000000007</v>
      </c>
      <c r="Q18" s="308">
        <v>7.2</v>
      </c>
      <c r="R18" s="21" cm="1">
        <f t="array" ref="R18:R20">_xlfn._xlws.FILTER(_xlfn.UNIQUE(N18:N29),_xlfn.UNIQUE(N18:N29)&lt;&gt;"")</f>
        <v>7.8000000000000007</v>
      </c>
      <c r="S18" s="14">
        <f>COUNTIF(N18:N29,R18)</f>
        <v>7</v>
      </c>
      <c r="T18" s="21" cm="1">
        <f t="array" ref="T18:T20">_xlfn._xlws.FILTER(_xlfn.UNIQUE(O18:O29),_xlfn.UNIQUE(O18:O29)&lt;&gt;"")</f>
        <v>7.2</v>
      </c>
      <c r="U18" s="14">
        <f>COUNTIF(O18:O29,T18)</f>
        <v>7</v>
      </c>
      <c r="V18" s="14">
        <f>COUNTA($H18:$H29)</f>
        <v>12</v>
      </c>
      <c r="Z18" s="32" t="s">
        <v>432</v>
      </c>
      <c r="AA18" s="32"/>
      <c r="AB18" s="35"/>
    </row>
    <row r="19" spans="3:28" x14ac:dyDescent="0.25">
      <c r="C19" s="42" t="s">
        <v>268</v>
      </c>
      <c r="D19" s="41" t="s">
        <v>542</v>
      </c>
      <c r="E19" s="41" t="s">
        <v>261</v>
      </c>
      <c r="F19" s="43" t="s">
        <v>523</v>
      </c>
      <c r="G19" s="65" t="str">
        <f t="shared" si="0"/>
        <v xml:space="preserve">9 </v>
      </c>
      <c r="H19" s="2" t="s">
        <v>1359</v>
      </c>
      <c r="I19" s="93"/>
      <c r="J19" s="2"/>
      <c r="K19" s="2"/>
      <c r="L19" s="14" t="str" cm="1">
        <f t="array" ref="L19">INDEX(Cable_L!$B$3:$B$77,MATCH(1,COUNTIFS($G19,Cable_L!$A$3:$A$77,$H19,Cable_L!$C$3:$C$77),0))</f>
        <v>2a</v>
      </c>
      <c r="M19" s="21">
        <v>3</v>
      </c>
      <c r="N19" s="14" t="s">
        <v>1670</v>
      </c>
      <c r="O19" s="14" t="s">
        <v>1670</v>
      </c>
      <c r="R19" s="59" t="str">
        <v>splice</v>
      </c>
      <c r="S19" s="14">
        <f>COUNTIF(N19:N30,R19)</f>
        <v>4</v>
      </c>
      <c r="T19" s="59" t="str">
        <v>splice</v>
      </c>
      <c r="U19" s="14">
        <f>COUNTIF(O19:O30,T19)</f>
        <v>4</v>
      </c>
      <c r="Z19" s="32" t="s">
        <v>422</v>
      </c>
      <c r="AA19" s="32"/>
      <c r="AB19" s="32" t="s">
        <v>1283</v>
      </c>
    </row>
    <row r="20" spans="3:28" x14ac:dyDescent="0.25">
      <c r="C20" s="7" t="s">
        <v>271</v>
      </c>
      <c r="D20" s="2" t="s">
        <v>541</v>
      </c>
      <c r="E20" s="2" t="s">
        <v>264</v>
      </c>
      <c r="F20" s="8" t="s">
        <v>456</v>
      </c>
      <c r="G20" s="65" t="str">
        <f t="shared" si="0"/>
        <v xml:space="preserve">3 </v>
      </c>
      <c r="H20" s="2" t="s">
        <v>1359</v>
      </c>
      <c r="I20" s="93"/>
      <c r="J20" s="2"/>
      <c r="K20" s="2"/>
      <c r="L20" s="14" t="str" cm="1">
        <f t="array" ref="L20">INDEX(Cable_L!$B$3:$B$77,MATCH(1,COUNTIFS($G20,Cable_L!$A$3:$A$77,$H20,Cable_L!$C$3:$C$77),0))</f>
        <v>2a</v>
      </c>
      <c r="M20" s="21">
        <v>6</v>
      </c>
      <c r="N20" s="14" cm="1">
        <f t="array" ref="N20">INDEX(INDEX(Cable_L!$H$3:$K$77,,MATCH(N$2,Cable_L!$H$2:$K$2,0)),MATCH(1,COUNTIFS($G20,Cable_L!$A$3:$A$77,$H20,Cable_L!$C$3:$C$77),0))</f>
        <v>7.8000000000000007</v>
      </c>
      <c r="O20" s="14" cm="1">
        <f t="array" ref="O20">INDEX(INDEX(Cable_L!$H$3:$K$77,,MATCH(O$2,Cable_L!$H$2:$K$2,0)),MATCH(1,COUNTIFS($G20,Cable_L!$A$3:$A$77,$H20,Cable_L!$C$3:$C$77),0))</f>
        <v>7.2</v>
      </c>
      <c r="P20" s="308">
        <v>7.8000000000000007</v>
      </c>
      <c r="Q20" s="308">
        <v>7.2</v>
      </c>
      <c r="R20" s="56">
        <v>7.2</v>
      </c>
      <c r="T20" s="56" t="str">
        <v>|6.8|</v>
      </c>
    </row>
    <row r="21" spans="3:28" x14ac:dyDescent="0.25">
      <c r="C21" s="7" t="s">
        <v>274</v>
      </c>
      <c r="D21" s="2" t="s">
        <v>539</v>
      </c>
      <c r="E21" s="2" t="s">
        <v>267</v>
      </c>
      <c r="F21" s="8" t="s">
        <v>439</v>
      </c>
      <c r="G21" s="65" t="str">
        <f t="shared" si="0"/>
        <v xml:space="preserve">1 </v>
      </c>
      <c r="H21" s="2" t="s">
        <v>1359</v>
      </c>
      <c r="I21" s="93"/>
      <c r="J21" s="2"/>
      <c r="K21" s="69"/>
      <c r="L21" s="14" t="str" cm="1">
        <f t="array" ref="L21">INDEX(Cable_L!$B$3:$B$77,MATCH(1,COUNTIFS($G21,Cable_L!$A$3:$A$77,$H21,Cable_L!$C$3:$C$77),0))</f>
        <v>2b</v>
      </c>
      <c r="M21" s="21">
        <v>9</v>
      </c>
      <c r="N21" s="14" cm="1">
        <f t="array" ref="N21">INDEX(INDEX(Cable_L!$H$3:$K$77,,MATCH(N$2,Cable_L!$H$2:$K$2,0)),MATCH(1,COUNTIFS($G21,Cable_L!$A$3:$A$77,$H21,Cable_L!$C$3:$C$77),0))</f>
        <v>7.2</v>
      </c>
      <c r="O21" s="14" t="str" cm="1">
        <f t="array" ref="O21">INDEX(INDEX(Cable_L!$H$3:$K$77,,MATCH(O$2,Cable_L!$H$2:$K$2,0)),MATCH(1,COUNTIFS($G21,Cable_L!$A$3:$A$77,$H21,Cable_L!$C$3:$C$77),0))</f>
        <v>|6.8|</v>
      </c>
      <c r="P21" s="308">
        <v>7.8</v>
      </c>
      <c r="Q21" s="308">
        <v>7.2</v>
      </c>
    </row>
    <row r="22" spans="3:28" x14ac:dyDescent="0.25">
      <c r="C22" s="7" t="s">
        <v>259</v>
      </c>
      <c r="D22" s="2" t="s">
        <v>32</v>
      </c>
      <c r="E22" s="2" t="s">
        <v>270</v>
      </c>
      <c r="F22" s="8" t="s">
        <v>500</v>
      </c>
      <c r="G22" s="65" t="str">
        <f t="shared" si="0"/>
        <v>11</v>
      </c>
      <c r="H22" s="2" t="s">
        <v>1359</v>
      </c>
      <c r="I22" s="93"/>
      <c r="J22" s="2"/>
      <c r="K22" s="2"/>
      <c r="L22" s="14" t="str" cm="1">
        <f t="array" ref="L22">INDEX(Cable_L!$B$3:$B$77,MATCH(1,COUNTIFS($G22,Cable_L!$A$3:$A$77,$H22,Cable_L!$C$3:$C$77),0))</f>
        <v>2a</v>
      </c>
      <c r="M22" s="21">
        <v>11</v>
      </c>
      <c r="N22" s="14" cm="1">
        <f t="array" ref="N22">INDEX(INDEX(Cable_L!$H$3:$K$77,,MATCH(N$2,Cable_L!$H$2:$K$2,0)),MATCH(1,COUNTIFS($G22,Cable_L!$A$3:$A$77,$H22,Cable_L!$C$3:$C$77),0))</f>
        <v>7.8000000000000007</v>
      </c>
      <c r="O22" s="14" cm="1">
        <f t="array" ref="O22">INDEX(INDEX(Cable_L!$H$3:$K$77,,MATCH(O$2,Cable_L!$H$2:$K$2,0)),MATCH(1,COUNTIFS($G22,Cable_L!$A$3:$A$77,$H22,Cable_L!$C$3:$C$77),0))</f>
        <v>7.2</v>
      </c>
      <c r="P22" s="308">
        <v>7.8000000000000007</v>
      </c>
      <c r="Q22" s="308">
        <v>7.2</v>
      </c>
      <c r="Z22" s="32" t="s">
        <v>432</v>
      </c>
      <c r="AA22" s="32"/>
      <c r="AB22" s="35"/>
    </row>
    <row r="23" spans="3:28" x14ac:dyDescent="0.25">
      <c r="C23" s="42" t="s">
        <v>259</v>
      </c>
      <c r="D23" s="41" t="s">
        <v>32</v>
      </c>
      <c r="E23" s="41" t="s">
        <v>270</v>
      </c>
      <c r="F23" s="43" t="s">
        <v>528</v>
      </c>
      <c r="G23" s="65" t="str">
        <f t="shared" si="0"/>
        <v>11</v>
      </c>
      <c r="H23" s="2" t="s">
        <v>1359</v>
      </c>
      <c r="I23" s="95"/>
      <c r="J23" s="2"/>
      <c r="K23" s="2"/>
      <c r="L23" s="14" t="str" cm="1">
        <f t="array" ref="L23">INDEX(Cable_L!$B$3:$B$77,MATCH(1,COUNTIFS($G23,Cable_L!$A$3:$A$77,$H23,Cable_L!$C$3:$C$77),0))</f>
        <v>2a</v>
      </c>
      <c r="N23" s="14" t="s">
        <v>1670</v>
      </c>
      <c r="O23" s="14" t="s">
        <v>1670</v>
      </c>
      <c r="Z23" s="32" t="s">
        <v>422</v>
      </c>
      <c r="AA23" s="32"/>
      <c r="AB23" s="32" t="s">
        <v>1283</v>
      </c>
    </row>
    <row r="24" spans="3:28" x14ac:dyDescent="0.25">
      <c r="C24" s="7" t="s">
        <v>262</v>
      </c>
      <c r="D24" s="2" t="s">
        <v>36</v>
      </c>
      <c r="E24" s="2" t="s">
        <v>273</v>
      </c>
      <c r="F24" s="8" t="s">
        <v>474</v>
      </c>
      <c r="G24" s="65" t="str">
        <f t="shared" si="0"/>
        <v xml:space="preserve">6 </v>
      </c>
      <c r="H24" s="2" t="s">
        <v>1359</v>
      </c>
      <c r="I24" s="93"/>
      <c r="J24" s="2"/>
      <c r="K24" s="2"/>
      <c r="L24" s="14" t="str" cm="1">
        <f t="array" ref="L24">INDEX(Cable_L!$B$3:$B$77,MATCH(1,COUNTIFS($G24,Cable_L!$A$3:$A$77,$H24,Cable_L!$C$3:$C$77),0))</f>
        <v>2a</v>
      </c>
      <c r="N24" s="14" cm="1">
        <f t="array" ref="N24">INDEX(INDEX(Cable_L!$H$3:$K$77,,MATCH(N$2,Cable_L!$H$2:$K$2,0)),MATCH(1,COUNTIFS($G24,Cable_L!$A$3:$A$77,$H24,Cable_L!$C$3:$C$77),0))</f>
        <v>7.8000000000000007</v>
      </c>
      <c r="O24" s="14" cm="1">
        <f t="array" ref="O24">INDEX(INDEX(Cable_L!$H$3:$K$77,,MATCH(O$2,Cable_L!$H$2:$K$2,0)),MATCH(1,COUNTIFS($G24,Cable_L!$A$3:$A$77,$H24,Cable_L!$C$3:$C$77),0))</f>
        <v>7.2</v>
      </c>
      <c r="P24" s="308">
        <v>7.8000000000000007</v>
      </c>
      <c r="Q24" s="308">
        <v>7.2</v>
      </c>
    </row>
    <row r="25" spans="3:28" x14ac:dyDescent="0.25">
      <c r="C25" s="7" t="s">
        <v>265</v>
      </c>
      <c r="D25" s="2" t="s">
        <v>40</v>
      </c>
      <c r="E25" s="2" t="s">
        <v>276</v>
      </c>
      <c r="F25" s="8" t="s">
        <v>454</v>
      </c>
      <c r="G25" s="65" t="str">
        <f t="shared" si="0"/>
        <v xml:space="preserve">3 </v>
      </c>
      <c r="H25" s="2" t="s">
        <v>1359</v>
      </c>
      <c r="I25" s="93"/>
      <c r="J25" s="2"/>
      <c r="K25" s="2"/>
      <c r="L25" s="14" t="str" cm="1">
        <f t="array" ref="L25">INDEX(Cable_L!$B$3:$B$77,MATCH(1,COUNTIFS($G25,Cable_L!$A$3:$A$77,$H25,Cable_L!$C$3:$C$77),0))</f>
        <v>2a</v>
      </c>
      <c r="N25" s="14" cm="1">
        <f t="array" ref="N25">INDEX(INDEX(Cable_L!$H$3:$K$77,,MATCH(N$2,Cable_L!$H$2:$K$2,0)),MATCH(1,COUNTIFS($G25,Cable_L!$A$3:$A$77,$H25,Cable_L!$C$3:$C$77),0))</f>
        <v>7.8000000000000007</v>
      </c>
      <c r="O25" s="14" cm="1">
        <f t="array" ref="O25">INDEX(INDEX(Cable_L!$H$3:$K$77,,MATCH(O$2,Cable_L!$H$2:$K$2,0)),MATCH(1,COUNTIFS($G25,Cable_L!$A$3:$A$77,$H25,Cable_L!$C$3:$C$77),0))</f>
        <v>7.2</v>
      </c>
      <c r="P25" s="308">
        <v>7.2</v>
      </c>
      <c r="Q25" s="308" t="s">
        <v>1392</v>
      </c>
    </row>
    <row r="26" spans="3:28" x14ac:dyDescent="0.25">
      <c r="C26" s="7" t="s">
        <v>306</v>
      </c>
      <c r="D26" s="321" t="s">
        <v>667</v>
      </c>
      <c r="E26" s="2" t="s">
        <v>308</v>
      </c>
      <c r="F26" s="8" t="s">
        <v>494</v>
      </c>
      <c r="G26" s="65" t="str">
        <f t="shared" si="0"/>
        <v xml:space="preserve">9 </v>
      </c>
      <c r="H26" s="2" t="s">
        <v>1359</v>
      </c>
      <c r="I26" s="93"/>
      <c r="J26" s="2"/>
      <c r="K26" s="2"/>
      <c r="L26" s="14" t="str" cm="1">
        <f t="array" ref="L26">INDEX(Cable_L!$B$3:$B$77,MATCH(1,COUNTIFS($G26,Cable_L!$A$3:$A$77,$H26,Cable_L!$C$3:$C$77),0))</f>
        <v>2a</v>
      </c>
      <c r="N26" s="14" cm="1">
        <f t="array" ref="N26">INDEX(INDEX(Cable_L!$H$3:$K$77,,MATCH(N$2,Cable_L!$H$2:$K$2,0)),MATCH(1,COUNTIFS($G26,Cable_L!$A$3:$A$77,$H26,Cable_L!$C$3:$C$77),0))</f>
        <v>7.8000000000000007</v>
      </c>
      <c r="O26" s="14" cm="1">
        <f t="array" ref="O26">INDEX(INDEX(Cable_L!$H$3:$K$77,,MATCH(O$2,Cable_L!$H$2:$K$2,0)),MATCH(1,COUNTIFS($G26,Cable_L!$A$3:$A$77,$H26,Cable_L!$C$3:$C$77),0))</f>
        <v>7.2</v>
      </c>
      <c r="P26" s="308">
        <v>7.8000000000000007</v>
      </c>
      <c r="Q26" s="308">
        <v>7.2</v>
      </c>
      <c r="Z26" s="32" t="s">
        <v>432</v>
      </c>
      <c r="AA26" s="32"/>
      <c r="AB26" s="35"/>
    </row>
    <row r="27" spans="3:28" x14ac:dyDescent="0.25">
      <c r="C27" s="42" t="s">
        <v>306</v>
      </c>
      <c r="D27" s="321" t="s">
        <v>667</v>
      </c>
      <c r="E27" s="41" t="s">
        <v>308</v>
      </c>
      <c r="F27" s="43" t="s">
        <v>521</v>
      </c>
      <c r="G27" s="65" t="str">
        <f t="shared" si="0"/>
        <v xml:space="preserve">9 </v>
      </c>
      <c r="H27" s="2" t="s">
        <v>1359</v>
      </c>
      <c r="I27" s="93"/>
      <c r="J27" s="2"/>
      <c r="K27" s="2"/>
      <c r="L27" s="14" t="str" cm="1">
        <f t="array" ref="L27">INDEX(Cable_L!$B$3:$B$77,MATCH(1,COUNTIFS($G27,Cable_L!$A$3:$A$77,$H27,Cable_L!$C$3:$C$77),0))</f>
        <v>2a</v>
      </c>
      <c r="N27" s="14" t="s">
        <v>1670</v>
      </c>
      <c r="O27" s="14" t="s">
        <v>1670</v>
      </c>
      <c r="Z27" s="32" t="s">
        <v>422</v>
      </c>
      <c r="AA27" s="32"/>
      <c r="AB27" s="32" t="s">
        <v>1283</v>
      </c>
    </row>
    <row r="28" spans="3:28" x14ac:dyDescent="0.25">
      <c r="C28" s="7" t="s">
        <v>318</v>
      </c>
      <c r="D28" s="2" t="s">
        <v>92</v>
      </c>
      <c r="E28" s="2" t="s">
        <v>311</v>
      </c>
      <c r="F28" s="8" t="s">
        <v>501</v>
      </c>
      <c r="G28" s="65" t="str">
        <f t="shared" si="0"/>
        <v>11</v>
      </c>
      <c r="H28" s="2" t="s">
        <v>1359</v>
      </c>
      <c r="I28" s="94"/>
      <c r="J28" s="2"/>
      <c r="K28" s="2"/>
      <c r="L28" s="14" t="str" cm="1">
        <f t="array" ref="L28">INDEX(Cable_L!$B$3:$B$77,MATCH(1,COUNTIFS($G28,Cable_L!$A$3:$A$77,$H28,Cable_L!$C$3:$C$77),0))</f>
        <v>2a</v>
      </c>
      <c r="N28" s="14" cm="1">
        <f t="array" ref="N28">INDEX(INDEX(Cable_L!$H$3:$K$77,,MATCH(N$2,Cable_L!$H$2:$K$2,0)),MATCH(1,COUNTIFS($G28,Cable_L!$A$3:$A$77,$H28,Cable_L!$C$3:$C$77),0))</f>
        <v>7.8000000000000007</v>
      </c>
      <c r="O28" s="14" cm="1">
        <f t="array" ref="O28">INDEX(INDEX(Cable_L!$H$3:$K$77,,MATCH(O$2,Cable_L!$H$2:$K$2,0)),MATCH(1,COUNTIFS($G28,Cable_L!$A$3:$A$77,$H28,Cable_L!$C$3:$C$77),0))</f>
        <v>7.2</v>
      </c>
      <c r="P28" s="308">
        <v>7.8000000000000007</v>
      </c>
      <c r="Q28" s="308">
        <v>7.2</v>
      </c>
      <c r="Z28" s="32" t="s">
        <v>432</v>
      </c>
      <c r="AA28" s="32"/>
      <c r="AB28" s="35"/>
    </row>
    <row r="29" spans="3:28" x14ac:dyDescent="0.25">
      <c r="C29" s="46" t="s">
        <v>318</v>
      </c>
      <c r="D29" s="44" t="s">
        <v>92</v>
      </c>
      <c r="E29" s="44" t="s">
        <v>311</v>
      </c>
      <c r="F29" s="45" t="s">
        <v>529</v>
      </c>
      <c r="G29" s="65" t="str">
        <f t="shared" si="0"/>
        <v>11</v>
      </c>
      <c r="H29" s="2" t="s">
        <v>1359</v>
      </c>
      <c r="I29" s="93"/>
      <c r="J29" s="2"/>
      <c r="K29" s="2"/>
      <c r="L29" s="14" t="str" cm="1">
        <f t="array" ref="L29">INDEX(Cable_L!$B$3:$B$77,MATCH(1,COUNTIFS($G29,Cable_L!$A$3:$A$77,$H29,Cable_L!$C$3:$C$77),0))</f>
        <v>2a</v>
      </c>
      <c r="N29" s="14" t="s">
        <v>1670</v>
      </c>
      <c r="O29" s="14" t="s">
        <v>1670</v>
      </c>
      <c r="Z29" s="32" t="s">
        <v>422</v>
      </c>
      <c r="AA29" s="32"/>
      <c r="AB29" s="32" t="s">
        <v>1283</v>
      </c>
    </row>
    <row r="30" spans="3:28" x14ac:dyDescent="0.25">
      <c r="C30" s="32"/>
      <c r="D30" s="32"/>
      <c r="E30" s="2"/>
      <c r="F30" s="2"/>
      <c r="G30" s="65" t="str">
        <f t="shared" si="0"/>
        <v/>
      </c>
      <c r="H30" s="2"/>
      <c r="I30" s="2"/>
      <c r="J30" s="2"/>
      <c r="K30" s="2"/>
    </row>
    <row r="31" spans="3:28" x14ac:dyDescent="0.25">
      <c r="C31" s="4" t="s">
        <v>250</v>
      </c>
      <c r="D31" s="5" t="s">
        <v>1</v>
      </c>
      <c r="E31" s="5" t="s">
        <v>279</v>
      </c>
      <c r="F31" s="6" t="s">
        <v>472</v>
      </c>
      <c r="G31" s="65" t="str">
        <f t="shared" si="0"/>
        <v xml:space="preserve">6 </v>
      </c>
      <c r="H31" s="2" t="s">
        <v>1359</v>
      </c>
      <c r="I31" s="93"/>
      <c r="J31" s="2"/>
      <c r="K31" s="2"/>
      <c r="L31" s="14" t="str" cm="1">
        <f t="array" ref="L31">INDEX(Cable_L!$B$3:$B$77,MATCH(1,COUNTIFS($G31,Cable_L!$A$3:$A$77,$H31,Cable_L!$C$3:$C$77),0))</f>
        <v>2a</v>
      </c>
      <c r="M31" s="21" t="str" cm="1">
        <f t="array" ref="M31:M35">_xlfn._xlws.SORT(_xlfn.UNIQUE(G31:G39))</f>
        <v/>
      </c>
      <c r="N31" s="14" cm="1">
        <f t="array" ref="N31">INDEX(INDEX(Cable_L!$H$3:$K$77,,MATCH(N$2,Cable_L!$H$2:$K$2,0)),MATCH(1,COUNTIFS($G31,Cable_L!$A$3:$A$77,$H31,Cable_L!$C$3:$C$77),0))</f>
        <v>7.8000000000000007</v>
      </c>
      <c r="O31" s="14" cm="1">
        <f t="array" ref="O31">INDEX(INDEX(Cable_L!$H$3:$K$77,,MATCH(O$2,Cable_L!$H$2:$K$2,0)),MATCH(1,COUNTIFS($G31,Cable_L!$A$3:$A$77,$H31,Cable_L!$C$3:$C$77),0))</f>
        <v>7.2</v>
      </c>
      <c r="P31" s="308">
        <v>8.4</v>
      </c>
      <c r="Q31" s="308">
        <v>7.6</v>
      </c>
      <c r="R31" s="21" cm="1">
        <f t="array" ref="R31:R32">_xlfn._xlws.FILTER(_xlfn.UNIQUE(N31:N39),_xlfn.UNIQUE(N31:N39)&lt;&gt;"")</f>
        <v>7.8000000000000007</v>
      </c>
      <c r="S31" s="14">
        <f>COUNTIF(N31:N39,R31)</f>
        <v>6</v>
      </c>
      <c r="T31" s="21" cm="1">
        <f t="array" ref="T31:T32">_xlfn._xlws.FILTER(_xlfn.UNIQUE(O31:O39),_xlfn.UNIQUE(O31:O39)&lt;&gt;"")</f>
        <v>7.2</v>
      </c>
      <c r="U31" s="14">
        <f>COUNTIF(O31:O42,T31)</f>
        <v>6</v>
      </c>
      <c r="V31" s="14">
        <f>COUNTA($H31:$H39)</f>
        <v>7</v>
      </c>
    </row>
    <row r="32" spans="3:28" x14ac:dyDescent="0.25">
      <c r="C32" s="7" t="s">
        <v>253</v>
      </c>
      <c r="D32" s="2" t="s">
        <v>5</v>
      </c>
      <c r="E32" s="2" t="s">
        <v>282</v>
      </c>
      <c r="F32" s="8" t="s">
        <v>458</v>
      </c>
      <c r="G32" s="65" t="str">
        <f t="shared" si="0"/>
        <v xml:space="preserve">3 </v>
      </c>
      <c r="H32" s="2" t="s">
        <v>1359</v>
      </c>
      <c r="I32" s="93"/>
      <c r="J32" s="2"/>
      <c r="K32" s="2"/>
      <c r="L32" s="14" t="str" cm="1">
        <f t="array" ref="L32">INDEX(Cable_L!$B$3:$B$77,MATCH(1,COUNTIFS($G32,Cable_L!$A$3:$A$77,$H32,Cable_L!$C$3:$C$77),0))</f>
        <v>2a</v>
      </c>
      <c r="M32" s="21" t="str">
        <v>11</v>
      </c>
      <c r="N32" s="14" cm="1">
        <f t="array" ref="N32">INDEX(INDEX(Cable_L!$H$3:$K$77,,MATCH(N$2,Cable_L!$H$2:$K$2,0)),MATCH(1,COUNTIFS($G32,Cable_L!$A$3:$A$77,$H32,Cable_L!$C$3:$C$77),0))</f>
        <v>7.8000000000000007</v>
      </c>
      <c r="O32" s="14" cm="1">
        <f t="array" ref="O32">INDEX(INDEX(Cable_L!$H$3:$K$77,,MATCH(O$2,Cable_L!$H$2:$K$2,0)),MATCH(1,COUNTIFS($G32,Cable_L!$A$3:$A$77,$H32,Cable_L!$C$3:$C$77),0))</f>
        <v>7.2</v>
      </c>
      <c r="P32" s="308">
        <v>8.4</v>
      </c>
      <c r="Q32" s="308">
        <v>7.6</v>
      </c>
      <c r="R32" s="59" t="str">
        <v>splice</v>
      </c>
      <c r="S32" s="14"/>
      <c r="T32" s="59" t="str">
        <v>splice</v>
      </c>
      <c r="U32" s="14"/>
    </row>
    <row r="33" spans="3:28" x14ac:dyDescent="0.25">
      <c r="C33" s="12" t="s">
        <v>406</v>
      </c>
      <c r="D33" s="32"/>
      <c r="E33" s="316" t="s">
        <v>285</v>
      </c>
      <c r="F33" s="8"/>
      <c r="G33" s="65" t="str">
        <f t="shared" si="0"/>
        <v/>
      </c>
      <c r="H33" s="2"/>
      <c r="I33" s="2"/>
      <c r="J33" s="2"/>
      <c r="K33" s="2"/>
      <c r="M33" s="21" t="str">
        <v xml:space="preserve">3 </v>
      </c>
    </row>
    <row r="34" spans="3:28" x14ac:dyDescent="0.25">
      <c r="C34" s="7" t="s">
        <v>241</v>
      </c>
      <c r="D34" s="2" t="s">
        <v>9</v>
      </c>
      <c r="E34" s="2" t="s">
        <v>288</v>
      </c>
      <c r="F34" s="8" t="s">
        <v>502</v>
      </c>
      <c r="G34" s="65" t="str">
        <f t="shared" si="0"/>
        <v>11</v>
      </c>
      <c r="H34" s="14" t="s">
        <v>1359</v>
      </c>
      <c r="I34" s="92"/>
      <c r="L34" s="14" t="str" cm="1">
        <f t="array" ref="L34">INDEX(Cable_L!$B$3:$B$77,MATCH(1,COUNTIFS($G34,Cable_L!$A$3:$A$77,$H34,Cable_L!$C$3:$C$77),0))</f>
        <v>2a</v>
      </c>
      <c r="M34" s="21" t="str">
        <v xml:space="preserve">6 </v>
      </c>
      <c r="N34" s="14" cm="1">
        <f t="array" ref="N34">INDEX(INDEX(Cable_L!$H$3:$K$77,,MATCH(N$2,Cable_L!$H$2:$K$2,0)),MATCH(1,COUNTIFS($G34,Cable_L!$A$3:$A$77,$H34,Cable_L!$C$3:$C$77),0))</f>
        <v>7.8000000000000007</v>
      </c>
      <c r="O34" s="14" cm="1">
        <f t="array" ref="O34">INDEX(INDEX(Cable_L!$H$3:$K$77,,MATCH(O$2,Cable_L!$H$2:$K$2,0)),MATCH(1,COUNTIFS($G34,Cable_L!$A$3:$A$77,$H34,Cable_L!$C$3:$C$77),0))</f>
        <v>7.2</v>
      </c>
      <c r="P34" s="308">
        <v>8.4</v>
      </c>
      <c r="Q34" s="308">
        <v>7.6</v>
      </c>
    </row>
    <row r="35" spans="3:28" x14ac:dyDescent="0.25">
      <c r="C35" s="7" t="s">
        <v>244</v>
      </c>
      <c r="D35" s="2" t="s">
        <v>13</v>
      </c>
      <c r="E35" s="2" t="s">
        <v>291</v>
      </c>
      <c r="F35" s="8" t="s">
        <v>473</v>
      </c>
      <c r="G35" s="65" t="str">
        <f t="shared" si="0"/>
        <v xml:space="preserve">6 </v>
      </c>
      <c r="H35" s="2" t="s">
        <v>1359</v>
      </c>
      <c r="I35" s="93"/>
      <c r="J35" s="2"/>
      <c r="K35" s="2"/>
      <c r="L35" s="14" t="str" cm="1">
        <f t="array" ref="L35">INDEX(Cable_L!$B$3:$B$77,MATCH(1,COUNTIFS($G35,Cable_L!$A$3:$A$77,$H35,Cable_L!$C$3:$C$77),0))</f>
        <v>2a</v>
      </c>
      <c r="M35" s="21" t="str">
        <v xml:space="preserve">9 </v>
      </c>
      <c r="N35" s="14" cm="1">
        <f t="array" ref="N35">INDEX(INDEX(Cable_L!$H$3:$K$77,,MATCH(N$2,Cable_L!$H$2:$K$2,0)),MATCH(1,COUNTIFS($G35,Cable_L!$A$3:$A$77,$H35,Cable_L!$C$3:$C$77),0))</f>
        <v>7.8000000000000007</v>
      </c>
      <c r="O35" s="14" cm="1">
        <f t="array" ref="O35">INDEX(INDEX(Cable_L!$H$3:$K$77,,MATCH(O$2,Cable_L!$H$2:$K$2,0)),MATCH(1,COUNTIFS($G35,Cable_L!$A$3:$A$77,$H35,Cable_L!$C$3:$C$77),0))</f>
        <v>7.2</v>
      </c>
      <c r="P35" s="308">
        <v>7.8</v>
      </c>
      <c r="Q35" s="308">
        <v>7.2</v>
      </c>
    </row>
    <row r="36" spans="3:28" x14ac:dyDescent="0.25">
      <c r="C36" s="7" t="s">
        <v>247</v>
      </c>
      <c r="D36" s="2" t="s">
        <v>17</v>
      </c>
      <c r="E36" s="2" t="s">
        <v>294</v>
      </c>
      <c r="F36" s="8" t="s">
        <v>457</v>
      </c>
      <c r="G36" s="65" t="str">
        <f t="shared" si="0"/>
        <v xml:space="preserve">3 </v>
      </c>
      <c r="H36" s="2" t="s">
        <v>1359</v>
      </c>
      <c r="I36" s="93"/>
      <c r="J36" s="2"/>
      <c r="K36" s="2"/>
      <c r="L36" s="14" t="str" cm="1">
        <f t="array" ref="L36">INDEX(Cable_L!$B$3:$B$77,MATCH(1,COUNTIFS($G36,Cable_L!$A$3:$A$77,$H36,Cable_L!$C$3:$C$77),0))</f>
        <v>2a</v>
      </c>
      <c r="N36" s="14" cm="1">
        <f t="array" ref="N36">INDEX(INDEX(Cable_L!$H$3:$K$77,,MATCH(N$2,Cable_L!$H$2:$K$2,0)),MATCH(1,COUNTIFS($G36,Cable_L!$A$3:$A$77,$H36,Cable_L!$C$3:$C$77),0))</f>
        <v>7.8000000000000007</v>
      </c>
      <c r="O36" s="14" cm="1">
        <f t="array" ref="O36">INDEX(INDEX(Cable_L!$H$3:$K$77,,MATCH(O$2,Cable_L!$H$2:$K$2,0)),MATCH(1,COUNTIFS($G36,Cable_L!$A$3:$A$77,$H36,Cable_L!$C$3:$C$77),0))</f>
        <v>7.2</v>
      </c>
      <c r="P36" s="308">
        <v>7.2</v>
      </c>
      <c r="Q36" s="308">
        <v>6.8</v>
      </c>
    </row>
    <row r="37" spans="3:28" x14ac:dyDescent="0.25">
      <c r="C37" s="7" t="s">
        <v>309</v>
      </c>
      <c r="D37" s="2" t="s">
        <v>544</v>
      </c>
      <c r="E37" s="2" t="s">
        <v>314</v>
      </c>
      <c r="F37" s="8" t="s">
        <v>496</v>
      </c>
      <c r="G37" s="65" t="str">
        <f>IF(LEFT(F37,3)="2.5", MID(F37,7,2),LEFT(F37,2))</f>
        <v xml:space="preserve">9 </v>
      </c>
      <c r="H37" s="2" t="s">
        <v>1359</v>
      </c>
      <c r="I37" s="94"/>
      <c r="J37" s="2"/>
      <c r="K37" s="2"/>
      <c r="L37" s="14" t="str" cm="1">
        <f t="array" ref="L37">INDEX(Cable_L!$B$3:$B$77,MATCH(1,COUNTIFS($G37,Cable_L!$A$3:$A$77,$H37,Cable_L!$C$3:$C$77),0))</f>
        <v>2a</v>
      </c>
      <c r="N37" s="14" cm="1">
        <f t="array" ref="N37">INDEX(INDEX(Cable_L!$H$3:$K$77,,MATCH(N$2,Cable_L!$H$2:$K$2,0)),MATCH(1,COUNTIFS($G37,Cable_L!$A$3:$A$77,$H37,Cable_L!$C$3:$C$77),0))</f>
        <v>7.8000000000000007</v>
      </c>
      <c r="O37" s="14" cm="1">
        <f t="array" ref="O37">INDEX(INDEX(Cable_L!$H$3:$K$77,,MATCH(O$2,Cable_L!$H$2:$K$2,0)),MATCH(1,COUNTIFS($G37,Cable_L!$A$3:$A$77,$H37,Cable_L!$C$3:$C$77),0))</f>
        <v>7.2</v>
      </c>
      <c r="P37" s="308">
        <v>8.4</v>
      </c>
      <c r="Q37" s="308">
        <v>7.6</v>
      </c>
      <c r="Z37" s="32" t="s">
        <v>432</v>
      </c>
      <c r="AA37" s="32"/>
      <c r="AB37" s="35"/>
    </row>
    <row r="38" spans="3:28" x14ac:dyDescent="0.25">
      <c r="C38" s="42" t="s">
        <v>309</v>
      </c>
      <c r="D38" s="41" t="s">
        <v>544</v>
      </c>
      <c r="E38" s="41" t="s">
        <v>314</v>
      </c>
      <c r="F38" s="43" t="s">
        <v>522</v>
      </c>
      <c r="G38" s="65" t="str">
        <f>IF(LEFT(F38,3)="2.5", MID(F38,7,2),LEFT(F38,2))</f>
        <v xml:space="preserve">9 </v>
      </c>
      <c r="H38" s="2" t="s">
        <v>1359</v>
      </c>
      <c r="I38" s="93"/>
      <c r="J38" s="2"/>
      <c r="K38" s="2"/>
      <c r="L38" s="14" t="str" cm="1">
        <f t="array" ref="L38">INDEX(Cable_L!$B$3:$B$77,MATCH(1,COUNTIFS($G38,Cable_L!$A$3:$A$77,$H38,Cable_L!$C$3:$C$77),0))</f>
        <v>2a</v>
      </c>
      <c r="N38" s="14" t="s">
        <v>1670</v>
      </c>
      <c r="O38" s="14" t="s">
        <v>1670</v>
      </c>
      <c r="Z38" s="32" t="s">
        <v>422</v>
      </c>
      <c r="AA38" s="32"/>
      <c r="AB38" s="32" t="s">
        <v>1283</v>
      </c>
    </row>
    <row r="39" spans="3:28" x14ac:dyDescent="0.25">
      <c r="C39" s="33" t="s">
        <v>406</v>
      </c>
      <c r="D39" s="34"/>
      <c r="E39" s="10" t="s">
        <v>317</v>
      </c>
      <c r="F39" s="11"/>
      <c r="G39" s="65" t="str">
        <f t="shared" ref="G39:G43" si="1">IF(LEFT(F39,3)="2.5", MID(F39,7,2),LEFT(F39,2))</f>
        <v/>
      </c>
      <c r="H39" s="2"/>
      <c r="I39" s="2"/>
      <c r="J39" s="2"/>
      <c r="K39" s="2"/>
    </row>
    <row r="40" spans="3:28" x14ac:dyDescent="0.25">
      <c r="C40" s="32"/>
      <c r="D40" s="32"/>
      <c r="E40" s="2"/>
      <c r="F40" s="2"/>
      <c r="G40" s="65" t="str">
        <f t="shared" si="1"/>
        <v/>
      </c>
      <c r="H40" s="2"/>
      <c r="I40" s="2"/>
      <c r="J40" s="2"/>
      <c r="K40" s="2"/>
    </row>
    <row r="41" spans="3:28" x14ac:dyDescent="0.25">
      <c r="C41" s="4" t="s">
        <v>295</v>
      </c>
      <c r="D41" s="322" t="s">
        <v>84</v>
      </c>
      <c r="E41" s="5" t="s">
        <v>69</v>
      </c>
      <c r="F41" s="6" t="s">
        <v>437</v>
      </c>
      <c r="G41" s="65" t="str">
        <f t="shared" si="1"/>
        <v xml:space="preserve">1 </v>
      </c>
      <c r="H41" s="2" t="s">
        <v>1358</v>
      </c>
      <c r="I41" s="69"/>
      <c r="J41" s="2"/>
      <c r="K41" s="98"/>
      <c r="L41" s="14" t="str" cm="1">
        <f t="array" ref="L41">INDEX(Cable_L!$B$3:$B$77,MATCH(1,COUNTIFS($G41,Cable_L!$A$3:$A$77,$H41,Cable_L!$C$3:$C$77),0))</f>
        <v>2c</v>
      </c>
      <c r="M41" s="21" t="str" cm="1">
        <f t="array" ref="M41:M42">_xlfn._xlws.SORT(_xlfn.UNIQUE(G41:G48))</f>
        <v/>
      </c>
      <c r="N41" s="14" cm="1">
        <f t="array" ref="N41">INDEX(INDEX(Cable_L!$H$3:$K$77,,MATCH(N$2,Cable_L!$H$2:$K$2,0)),MATCH(1,COUNTIFS($G41,Cable_L!$A$3:$A$77,$H41,Cable_L!$C$3:$C$77),0))</f>
        <v>7.6000000000000005</v>
      </c>
      <c r="O41" s="14" t="str" cm="1">
        <f t="array" ref="O41">INDEX(INDEX(Cable_L!$H$3:$K$77,,MATCH(O$2,Cable_L!$H$2:$K$2,0)),MATCH(1,COUNTIFS($G41,Cable_L!$A$3:$A$77,$H41,Cable_L!$C$3:$C$77),0))</f>
        <v>|7.6|</v>
      </c>
      <c r="P41" s="308">
        <v>7.6000000000000005</v>
      </c>
      <c r="Q41" s="308" t="s">
        <v>1407</v>
      </c>
      <c r="R41" s="21" cm="1">
        <f t="array" ref="R41">_xlfn._xlws.FILTER(_xlfn.UNIQUE(N41:N48),_xlfn.UNIQUE(N41:N48)&lt;&gt;"")</f>
        <v>7.6000000000000005</v>
      </c>
      <c r="S41" s="14">
        <f>COUNTIF(N41:N48,R41)</f>
        <v>5</v>
      </c>
      <c r="T41" s="21" t="str" cm="1">
        <f t="array" ref="T41">_xlfn._xlws.FILTER(_xlfn.UNIQUE(O41:O48),_xlfn.UNIQUE(O41:O48)&lt;&gt;"")</f>
        <v>|7.6|</v>
      </c>
      <c r="U41" s="14">
        <f>COUNTIF(O41:O48,T41)</f>
        <v>5</v>
      </c>
      <c r="V41" s="14">
        <f>COUNTA($H41:$H48)</f>
        <v>5</v>
      </c>
    </row>
    <row r="42" spans="3:28" x14ac:dyDescent="0.25">
      <c r="C42" s="7" t="s">
        <v>297</v>
      </c>
      <c r="D42" s="321" t="s">
        <v>668</v>
      </c>
      <c r="E42" s="2" t="s">
        <v>73</v>
      </c>
      <c r="F42" s="8" t="s">
        <v>438</v>
      </c>
      <c r="G42" s="65" t="str">
        <f t="shared" si="1"/>
        <v xml:space="preserve">1 </v>
      </c>
      <c r="H42" s="2" t="s">
        <v>1358</v>
      </c>
      <c r="I42" s="86"/>
      <c r="J42" s="2"/>
      <c r="K42" s="98"/>
      <c r="L42" s="14" t="str" cm="1">
        <f t="array" ref="L42">INDEX(Cable_L!$B$3:$B$77,MATCH(1,COUNTIFS($G42,Cable_L!$A$3:$A$77,$H42,Cable_L!$C$3:$C$77),0))</f>
        <v>2c</v>
      </c>
      <c r="M42" s="21" t="str">
        <v xml:space="preserve">1 </v>
      </c>
      <c r="N42" s="14" cm="1">
        <f t="array" ref="N42">INDEX(INDEX(Cable_L!$H$3:$K$77,,MATCH(N$2,Cable_L!$H$2:$K$2,0)),MATCH(1,COUNTIFS($G42,Cable_L!$A$3:$A$77,$H42,Cable_L!$C$3:$C$77),0))</f>
        <v>7.6000000000000005</v>
      </c>
      <c r="O42" s="14" t="str" cm="1">
        <f t="array" ref="O42">INDEX(INDEX(Cable_L!$H$3:$K$77,,MATCH(O$2,Cable_L!$H$2:$K$2,0)),MATCH(1,COUNTIFS($G42,Cable_L!$A$3:$A$77,$H42,Cable_L!$C$3:$C$77),0))</f>
        <v>|7.6|</v>
      </c>
      <c r="P42" s="308">
        <v>7.6000000000000005</v>
      </c>
      <c r="Q42" s="308" t="s">
        <v>1407</v>
      </c>
    </row>
    <row r="43" spans="3:28" x14ac:dyDescent="0.25">
      <c r="C43" s="7" t="s">
        <v>300</v>
      </c>
      <c r="D43" s="321" t="s">
        <v>669</v>
      </c>
      <c r="E43" s="2" t="s">
        <v>77</v>
      </c>
      <c r="F43" s="8" t="s">
        <v>441</v>
      </c>
      <c r="G43" s="65" t="str">
        <f t="shared" si="1"/>
        <v xml:space="preserve">1 </v>
      </c>
      <c r="H43" s="2" t="s">
        <v>1358</v>
      </c>
      <c r="I43" s="69"/>
      <c r="J43" s="2"/>
      <c r="K43" s="98"/>
      <c r="L43" s="14" t="str" cm="1">
        <f t="array" ref="L43">INDEX(Cable_L!$B$3:$B$77,MATCH(1,COUNTIFS($G43,Cable_L!$A$3:$A$77,$H43,Cable_L!$C$3:$C$77),0))</f>
        <v>2c</v>
      </c>
      <c r="N43" s="14" cm="1">
        <f t="array" ref="N43">INDEX(INDEX(Cable_L!$H$3:$K$77,,MATCH(N$2,Cable_L!$H$2:$K$2,0)),MATCH(1,COUNTIFS($G43,Cable_L!$A$3:$A$77,$H43,Cable_L!$C$3:$C$77),0))</f>
        <v>7.6000000000000005</v>
      </c>
      <c r="O43" s="14" t="str" cm="1">
        <f t="array" ref="O43">INDEX(INDEX(Cable_L!$H$3:$K$77,,MATCH(O$2,Cable_L!$H$2:$K$2,0)),MATCH(1,COUNTIFS($G43,Cable_L!$A$3:$A$77,$H43,Cable_L!$C$3:$C$77),0))</f>
        <v>|7.6|</v>
      </c>
      <c r="P43" s="308">
        <v>7.6000000000000005</v>
      </c>
      <c r="Q43" s="308" t="s">
        <v>1407</v>
      </c>
    </row>
    <row r="44" spans="3:28" x14ac:dyDescent="0.25">
      <c r="C44" s="7" t="s">
        <v>256</v>
      </c>
      <c r="D44" s="321" t="s">
        <v>80</v>
      </c>
      <c r="E44" s="2" t="s">
        <v>81</v>
      </c>
      <c r="F44" s="8" t="s">
        <v>440</v>
      </c>
      <c r="G44" s="65" t="str">
        <f>IF(LEFT(F44,3)="2.5", MID(F44,7,2),LEFT(F44,2))</f>
        <v xml:space="preserve">1 </v>
      </c>
      <c r="H44" s="2" t="s">
        <v>1358</v>
      </c>
      <c r="I44" s="69"/>
      <c r="J44" s="2"/>
      <c r="K44" s="98"/>
      <c r="L44" s="14" t="str" cm="1">
        <f t="array" ref="L44">INDEX(Cable_L!$B$3:$B$77,MATCH(1,COUNTIFS($G44,Cable_L!$A$3:$A$77,$H44,Cable_L!$C$3:$C$77),0))</f>
        <v>2c</v>
      </c>
      <c r="N44" s="14" cm="1">
        <f t="array" ref="N44">INDEX(INDEX(Cable_L!$H$3:$K$77,,MATCH(N$2,Cable_L!$H$2:$K$2,0)),MATCH(1,COUNTIFS($G44,Cable_L!$A$3:$A$77,$H44,Cable_L!$C$3:$C$77),0))</f>
        <v>7.6000000000000005</v>
      </c>
      <c r="O44" s="14" t="str" cm="1">
        <f t="array" ref="O44">INDEX(INDEX(Cable_L!$H$3:$K$77,,MATCH(O$2,Cable_L!$H$2:$K$2,0)),MATCH(1,COUNTIFS($G44,Cable_L!$A$3:$A$77,$H44,Cable_L!$C$3:$C$77),0))</f>
        <v>|7.6|</v>
      </c>
      <c r="P44" s="308">
        <v>7.8</v>
      </c>
      <c r="Q44" s="308" t="s">
        <v>1407</v>
      </c>
    </row>
    <row r="45" spans="3:28" x14ac:dyDescent="0.25">
      <c r="C45" s="7" t="s">
        <v>303</v>
      </c>
      <c r="D45" s="321" t="s">
        <v>68</v>
      </c>
      <c r="E45" s="2" t="s">
        <v>85</v>
      </c>
      <c r="F45" s="8" t="s">
        <v>443</v>
      </c>
      <c r="G45" s="65" t="str">
        <f t="shared" ref="G45:G79" si="2">IF(LEFT(F45,3)="2.5", MID(F45,7,2),LEFT(F45,2))</f>
        <v xml:space="preserve">1 </v>
      </c>
      <c r="H45" s="2" t="s">
        <v>1358</v>
      </c>
      <c r="I45" s="69"/>
      <c r="J45" s="2"/>
      <c r="K45" s="98"/>
      <c r="L45" s="14" t="str" cm="1">
        <f t="array" ref="L45">INDEX(Cable_L!$B$3:$B$77,MATCH(1,COUNTIFS($G45,Cable_L!$A$3:$A$77,$H45,Cable_L!$C$3:$C$77),0))</f>
        <v>2c</v>
      </c>
      <c r="N45" s="14" cm="1">
        <f t="array" ref="N45">INDEX(INDEX(Cable_L!$H$3:$K$77,,MATCH(N$2,Cable_L!$H$2:$K$2,0)),MATCH(1,COUNTIFS($G45,Cable_L!$A$3:$A$77,$H45,Cable_L!$C$3:$C$77),0))</f>
        <v>7.6000000000000005</v>
      </c>
      <c r="O45" s="14" t="str" cm="1">
        <f t="array" ref="O45">INDEX(INDEX(Cable_L!$H$3:$K$77,,MATCH(O$2,Cable_L!$H$2:$K$2,0)),MATCH(1,COUNTIFS($G45,Cable_L!$A$3:$A$77,$H45,Cable_L!$C$3:$C$77),0))</f>
        <v>|7.6|</v>
      </c>
      <c r="P45" s="308">
        <v>7.6000000000000005</v>
      </c>
      <c r="Q45" s="308" t="s">
        <v>1407</v>
      </c>
    </row>
    <row r="46" spans="3:28" x14ac:dyDescent="0.25">
      <c r="C46" s="7" t="s">
        <v>406</v>
      </c>
      <c r="D46" s="2"/>
      <c r="E46" s="2" t="s">
        <v>1303</v>
      </c>
      <c r="F46" s="8"/>
      <c r="G46" s="65" t="str">
        <f t="shared" si="2"/>
        <v/>
      </c>
      <c r="H46" s="2"/>
      <c r="I46" s="2"/>
      <c r="J46" s="2"/>
      <c r="K46" s="2"/>
    </row>
    <row r="47" spans="3:28" x14ac:dyDescent="0.25">
      <c r="C47" s="7" t="s">
        <v>406</v>
      </c>
      <c r="D47" s="2"/>
      <c r="E47" s="2" t="s">
        <v>1304</v>
      </c>
      <c r="F47" s="8"/>
      <c r="G47" s="65" t="str">
        <f t="shared" si="2"/>
        <v/>
      </c>
      <c r="H47" s="2"/>
      <c r="I47" s="2"/>
      <c r="J47" s="2"/>
      <c r="K47" s="2"/>
    </row>
    <row r="48" spans="3:28" x14ac:dyDescent="0.25">
      <c r="C48" s="9" t="s">
        <v>406</v>
      </c>
      <c r="D48" s="10"/>
      <c r="E48" s="10" t="s">
        <v>1305</v>
      </c>
      <c r="F48" s="11"/>
      <c r="G48" s="65" t="str">
        <f t="shared" si="2"/>
        <v/>
      </c>
      <c r="H48" s="2"/>
      <c r="I48" s="2"/>
      <c r="J48" s="2"/>
      <c r="K48" s="2"/>
    </row>
    <row r="49" spans="3:22" x14ac:dyDescent="0.25">
      <c r="C49" s="2"/>
      <c r="D49" s="2"/>
      <c r="E49" s="2"/>
      <c r="F49" s="2"/>
      <c r="G49" s="65" t="str">
        <f t="shared" si="2"/>
        <v/>
      </c>
      <c r="H49" s="2"/>
      <c r="I49" s="2"/>
      <c r="J49" s="2"/>
      <c r="K49" s="2"/>
    </row>
    <row r="50" spans="3:22" x14ac:dyDescent="0.25">
      <c r="C50" s="4" t="s">
        <v>351</v>
      </c>
      <c r="D50" s="5" t="s">
        <v>44</v>
      </c>
      <c r="E50" s="5" t="s">
        <v>322</v>
      </c>
      <c r="F50" s="6" t="s">
        <v>482</v>
      </c>
      <c r="G50" s="65" t="str">
        <f t="shared" si="2"/>
        <v xml:space="preserve">7 </v>
      </c>
      <c r="H50" s="2" t="s">
        <v>1359</v>
      </c>
      <c r="I50" s="94"/>
      <c r="J50" s="2"/>
      <c r="K50" s="2"/>
      <c r="L50" s="14" t="str" cm="1">
        <f t="array" ref="L50">INDEX(Cable_L!$B$3:$B$77,MATCH(1,COUNTIFS($G50,Cable_L!$A$3:$A$77,$H50,Cable_L!$C$3:$C$77),0))</f>
        <v>2a</v>
      </c>
      <c r="M50" s="21" t="str" cm="1">
        <f t="array" ref="M50:M53">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7.2</v>
      </c>
      <c r="P50" s="308">
        <v>7.8000000000000007</v>
      </c>
      <c r="Q50" s="308">
        <v>7.2</v>
      </c>
      <c r="R50" s="21" cm="1">
        <f t="array" ref="R50">_xlfn._xlws.FILTER(_xlfn.UNIQUE(N50:N57),_xlfn.UNIQUE(N50:N57)&lt;&gt;"")</f>
        <v>7.8000000000000007</v>
      </c>
      <c r="S50" s="14">
        <f>COUNTIF(N50:N57,R50)</f>
        <v>6</v>
      </c>
      <c r="T50" s="21" cm="1">
        <f t="array" ref="T50">_xlfn._xlws.FILTER(_xlfn.UNIQUE(O50:O57),_xlfn.UNIQUE(O50:O57)&lt;&gt;"")</f>
        <v>7.2</v>
      </c>
      <c r="U50" s="14">
        <f>COUNTIF(O50:O57,T50)</f>
        <v>6</v>
      </c>
      <c r="V50" s="14">
        <f>COUNTA($H50:$H57)</f>
        <v>6</v>
      </c>
    </row>
    <row r="51" spans="3:22" x14ac:dyDescent="0.25">
      <c r="C51" s="7" t="s">
        <v>353</v>
      </c>
      <c r="D51" s="321" t="s">
        <v>48</v>
      </c>
      <c r="E51" s="2" t="s">
        <v>324</v>
      </c>
      <c r="F51" s="8" t="s">
        <v>480</v>
      </c>
      <c r="G51" s="65" t="str">
        <f t="shared" si="2"/>
        <v xml:space="preserve">7 </v>
      </c>
      <c r="H51" s="2" t="s">
        <v>1359</v>
      </c>
      <c r="I51" s="94"/>
      <c r="J51" s="2"/>
      <c r="K51" s="2"/>
      <c r="L51" s="14" t="str" cm="1">
        <f t="array" ref="L51">INDEX(Cable_L!$B$3:$B$77,MATCH(1,COUNTIFS($G51,Cable_L!$A$3:$A$77,$H51,Cable_L!$C$3:$C$77),0))</f>
        <v>2a</v>
      </c>
      <c r="M51" s="21" t="str">
        <v>12</v>
      </c>
      <c r="N51" s="14" cm="1">
        <f t="array" ref="N51">INDEX(INDEX(Cable_L!$H$3:$K$77,,MATCH(N$2,Cable_L!$H$2:$K$2,0)),MATCH(1,COUNTIFS($G51,Cable_L!$A$3:$A$77,$H51,Cable_L!$C$3:$C$77),0))</f>
        <v>7.8000000000000007</v>
      </c>
      <c r="O51" s="14" cm="1">
        <f t="array" ref="O51">INDEX(INDEX(Cable_L!$H$3:$K$77,,MATCH(O$2,Cable_L!$H$2:$K$2,0)),MATCH(1,COUNTIFS($G51,Cable_L!$A$3:$A$77,$H51,Cable_L!$C$3:$C$77),0))</f>
        <v>7.2</v>
      </c>
      <c r="P51" s="308">
        <v>7.8000000000000007</v>
      </c>
      <c r="Q51" s="308">
        <v>7.2</v>
      </c>
    </row>
    <row r="52" spans="3:22" x14ac:dyDescent="0.25">
      <c r="C52" s="7" t="s">
        <v>355</v>
      </c>
      <c r="D52" s="321" t="s">
        <v>52</v>
      </c>
      <c r="E52" s="2" t="s">
        <v>326</v>
      </c>
      <c r="F52" s="8" t="s">
        <v>461</v>
      </c>
      <c r="G52" s="65" t="str">
        <f t="shared" si="2"/>
        <v xml:space="preserve">4 </v>
      </c>
      <c r="H52" s="2" t="s">
        <v>1359</v>
      </c>
      <c r="I52" s="93"/>
      <c r="J52" s="2"/>
      <c r="K52" s="2"/>
      <c r="L52" s="14" t="str" cm="1">
        <f t="array" ref="L52">INDEX(Cable_L!$B$3:$B$77,MATCH(1,COUNTIFS($G52,Cable_L!$A$3:$A$77,$H52,Cable_L!$C$3:$C$77),0))</f>
        <v>2a</v>
      </c>
      <c r="M52" s="21" t="str">
        <v xml:space="preserve">4 </v>
      </c>
      <c r="N52" s="14" cm="1">
        <f t="array" ref="N52">INDEX(INDEX(Cable_L!$H$3:$K$77,,MATCH(N$2,Cable_L!$H$2:$K$2,0)),MATCH(1,COUNTIFS($G52,Cable_L!$A$3:$A$77,$H52,Cable_L!$C$3:$C$77),0))</f>
        <v>7.8000000000000007</v>
      </c>
      <c r="O52" s="14" cm="1">
        <f t="array" ref="O52">INDEX(INDEX(Cable_L!$H$3:$K$77,,MATCH(O$2,Cable_L!$H$2:$K$2,0)),MATCH(1,COUNTIFS($G52,Cable_L!$A$3:$A$77,$H52,Cable_L!$C$3:$C$77),0))</f>
        <v>7.2</v>
      </c>
      <c r="P52" s="308">
        <v>7.8000000000000007</v>
      </c>
      <c r="Q52" s="308">
        <v>7.2</v>
      </c>
    </row>
    <row r="53" spans="3:22" x14ac:dyDescent="0.25">
      <c r="C53" s="7" t="s">
        <v>345</v>
      </c>
      <c r="D53" s="2" t="s">
        <v>56</v>
      </c>
      <c r="E53" s="2" t="s">
        <v>328</v>
      </c>
      <c r="F53" s="8" t="s">
        <v>506</v>
      </c>
      <c r="G53" s="65" t="str">
        <f t="shared" si="2"/>
        <v>12</v>
      </c>
      <c r="H53" s="2" t="s">
        <v>1359</v>
      </c>
      <c r="I53" s="94"/>
      <c r="J53" s="2"/>
      <c r="K53" s="2"/>
      <c r="L53" s="14" t="str" cm="1">
        <f t="array" ref="L53">INDEX(Cable_L!$B$3:$B$77,MATCH(1,COUNTIFS($G53,Cable_L!$A$3:$A$77,$H53,Cable_L!$C$3:$C$77),0))</f>
        <v>2a</v>
      </c>
      <c r="M53" s="21" t="str">
        <v xml:space="preserve">7 </v>
      </c>
      <c r="N53" s="14" cm="1">
        <f t="array" ref="N53">INDEX(INDEX(Cable_L!$H$3:$K$77,,MATCH(N$2,Cable_L!$H$2:$K$2,0)),MATCH(1,COUNTIFS($G53,Cable_L!$A$3:$A$77,$H53,Cable_L!$C$3:$C$77),0))</f>
        <v>7.8000000000000007</v>
      </c>
      <c r="O53" s="14" cm="1">
        <f t="array" ref="O53">INDEX(INDEX(Cable_L!$H$3:$K$77,,MATCH(O$2,Cable_L!$H$2:$K$2,0)),MATCH(1,COUNTIFS($G53,Cable_L!$A$3:$A$77,$H53,Cable_L!$C$3:$C$77),0))</f>
        <v>7.2</v>
      </c>
      <c r="P53" s="308">
        <v>7.8000000000000007</v>
      </c>
      <c r="Q53" s="308">
        <v>7.2</v>
      </c>
    </row>
    <row r="54" spans="3:22" x14ac:dyDescent="0.25">
      <c r="C54" s="7" t="s">
        <v>347</v>
      </c>
      <c r="D54" s="2" t="s">
        <v>60</v>
      </c>
      <c r="E54" s="2" t="s">
        <v>330</v>
      </c>
      <c r="F54" s="8" t="s">
        <v>479</v>
      </c>
      <c r="G54" s="65" t="str">
        <f t="shared" si="2"/>
        <v xml:space="preserve">7 </v>
      </c>
      <c r="H54" s="2" t="s">
        <v>1359</v>
      </c>
      <c r="I54" s="94"/>
      <c r="J54" s="2"/>
      <c r="K54" s="2"/>
      <c r="L54" s="14" t="str" cm="1">
        <f t="array" ref="L54">INDEX(Cable_L!$B$3:$B$77,MATCH(1,COUNTIFS($G54,Cable_L!$A$3:$A$77,$H54,Cable_L!$C$3:$C$77),0))</f>
        <v>2a</v>
      </c>
      <c r="N54" s="14" cm="1">
        <f t="array" ref="N54">INDEX(INDEX(Cable_L!$H$3:$K$77,,MATCH(N$2,Cable_L!$H$2:$K$2,0)),MATCH(1,COUNTIFS($G54,Cable_L!$A$3:$A$77,$H54,Cable_L!$C$3:$C$77),0))</f>
        <v>7.8000000000000007</v>
      </c>
      <c r="O54" s="14" cm="1">
        <f t="array" ref="O54">INDEX(INDEX(Cable_L!$H$3:$K$77,,MATCH(O$2,Cable_L!$H$2:$K$2,0)),MATCH(1,COUNTIFS($G54,Cable_L!$A$3:$A$77,$H54,Cable_L!$C$3:$C$77),0))</f>
        <v>7.2</v>
      </c>
      <c r="P54" s="308">
        <v>7.8000000000000007</v>
      </c>
      <c r="Q54" s="308">
        <v>7.2</v>
      </c>
    </row>
    <row r="55" spans="3:22" x14ac:dyDescent="0.25">
      <c r="C55" s="7" t="s">
        <v>349</v>
      </c>
      <c r="D55" s="2" t="s">
        <v>64</v>
      </c>
      <c r="E55" s="2" t="s">
        <v>332</v>
      </c>
      <c r="F55" s="8" t="s">
        <v>459</v>
      </c>
      <c r="G55" s="65" t="str">
        <f t="shared" si="2"/>
        <v xml:space="preserve">4 </v>
      </c>
      <c r="H55" s="2" t="s">
        <v>1359</v>
      </c>
      <c r="I55" s="94"/>
      <c r="J55" s="2"/>
      <c r="K55" s="2"/>
      <c r="L55" s="14" t="str" cm="1">
        <f t="array" ref="L55">INDEX(Cable_L!$B$3:$B$77,MATCH(1,COUNTIFS($G55,Cable_L!$A$3:$A$77,$H55,Cable_L!$C$3:$C$77),0))</f>
        <v>2a</v>
      </c>
      <c r="N55" s="14" cm="1">
        <f t="array" ref="N55">INDEX(INDEX(Cable_L!$H$3:$K$77,,MATCH(N$2,Cable_L!$H$2:$K$2,0)),MATCH(1,COUNTIFS($G55,Cable_L!$A$3:$A$77,$H55,Cable_L!$C$3:$C$77),0))</f>
        <v>7.8000000000000007</v>
      </c>
      <c r="O55" s="14" cm="1">
        <f t="array" ref="O55">INDEX(INDEX(Cable_L!$H$3:$K$77,,MATCH(O$2,Cable_L!$H$2:$K$2,0)),MATCH(1,COUNTIFS($G55,Cable_L!$A$3:$A$77,$H55,Cable_L!$C$3:$C$77),0))</f>
        <v>7.2</v>
      </c>
      <c r="P55" s="308">
        <v>7.8000000000000007</v>
      </c>
      <c r="Q55" s="308">
        <v>7.2</v>
      </c>
    </row>
    <row r="56" spans="3:22" x14ac:dyDescent="0.25">
      <c r="C56" s="7" t="s">
        <v>406</v>
      </c>
      <c r="D56" s="2"/>
      <c r="E56" s="2" t="s">
        <v>1335</v>
      </c>
      <c r="F56" s="8"/>
      <c r="G56" s="65" t="str">
        <f t="shared" si="2"/>
        <v/>
      </c>
      <c r="H56" s="2"/>
      <c r="I56" s="2"/>
      <c r="J56" s="2"/>
      <c r="K56" s="2"/>
    </row>
    <row r="57" spans="3:22" x14ac:dyDescent="0.25">
      <c r="C57" s="9" t="s">
        <v>406</v>
      </c>
      <c r="D57" s="10"/>
      <c r="E57" s="10" t="s">
        <v>1336</v>
      </c>
      <c r="F57" s="11"/>
      <c r="G57" s="65" t="str">
        <f t="shared" si="2"/>
        <v/>
      </c>
      <c r="H57" s="2"/>
      <c r="I57" s="2"/>
      <c r="J57" s="2"/>
      <c r="K57" s="2"/>
    </row>
    <row r="58" spans="3:22" x14ac:dyDescent="0.25">
      <c r="C58" s="2"/>
      <c r="D58" s="2"/>
      <c r="E58" s="2"/>
      <c r="F58" s="2"/>
      <c r="G58" s="65" t="str">
        <f t="shared" si="2"/>
        <v/>
      </c>
      <c r="H58" s="2"/>
      <c r="I58" s="2"/>
      <c r="J58" s="2"/>
      <c r="K58" s="2"/>
    </row>
    <row r="59" spans="3:22" x14ac:dyDescent="0.25">
      <c r="C59" s="4" t="s">
        <v>339</v>
      </c>
      <c r="D59" s="5" t="s">
        <v>542</v>
      </c>
      <c r="E59" s="5" t="s">
        <v>334</v>
      </c>
      <c r="F59" s="6" t="s">
        <v>481</v>
      </c>
      <c r="G59" s="65" t="str">
        <f t="shared" si="2"/>
        <v xml:space="preserve">7 </v>
      </c>
      <c r="H59" s="2" t="s">
        <v>1359</v>
      </c>
      <c r="I59" s="94"/>
      <c r="J59" s="2"/>
      <c r="K59" s="2"/>
      <c r="L59" s="14" t="str" cm="1">
        <f t="array" ref="L59">INDEX(Cable_L!$B$3:$B$77,MATCH(1,COUNTIFS($G59,Cable_L!$A$3:$A$77,$H59,Cable_L!$C$3:$C$77),0))</f>
        <v>2a</v>
      </c>
      <c r="M59" s="21" t="str" cm="1">
        <f t="array" ref="M59:M63">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7.2</v>
      </c>
      <c r="P59" s="308">
        <v>7.8000000000000007</v>
      </c>
      <c r="Q59" s="308">
        <v>7.2</v>
      </c>
      <c r="R59" s="21" cm="1">
        <f t="array" ref="R59:R60">_xlfn._xlws.FILTER(_xlfn.UNIQUE(N59:N66),_xlfn.UNIQUE(N59:N66)&lt;&gt;"")</f>
        <v>7.8000000000000007</v>
      </c>
      <c r="S59" s="14">
        <f>COUNTIF(N59:N66,R59)</f>
        <v>5</v>
      </c>
      <c r="T59" s="21" cm="1">
        <f t="array" ref="T59:T60">_xlfn._xlws.FILTER(_xlfn.UNIQUE(O59:O66),_xlfn.UNIQUE(O59:O66)&lt;&gt;"")</f>
        <v>7.2</v>
      </c>
      <c r="U59" s="14">
        <f>COUNTIF(O59:O66,T59)</f>
        <v>5</v>
      </c>
      <c r="V59" s="14">
        <f>COUNTA($H59:$H66)</f>
        <v>6</v>
      </c>
    </row>
    <row r="60" spans="3:22" x14ac:dyDescent="0.25">
      <c r="C60" s="7" t="s">
        <v>341</v>
      </c>
      <c r="D60" s="2" t="s">
        <v>541</v>
      </c>
      <c r="E60" s="2" t="s">
        <v>336</v>
      </c>
      <c r="F60" s="8" t="s">
        <v>462</v>
      </c>
      <c r="G60" s="65" t="str">
        <f t="shared" si="2"/>
        <v xml:space="preserve">4 </v>
      </c>
      <c r="H60" s="2" t="s">
        <v>1359</v>
      </c>
      <c r="I60" s="94"/>
      <c r="J60" s="2"/>
      <c r="K60" s="2"/>
      <c r="L60" s="14" t="str" cm="1">
        <f t="array" ref="L60">INDEX(Cable_L!$B$3:$B$77,MATCH(1,COUNTIFS($G60,Cable_L!$A$3:$A$77,$H60,Cable_L!$C$3:$C$77),0))</f>
        <v>2a</v>
      </c>
      <c r="M60" s="21" t="str">
        <v>12</v>
      </c>
      <c r="N60" s="14" cm="1">
        <f t="array" ref="N60">INDEX(INDEX(Cable_L!$H$3:$K$77,,MATCH(N$2,Cable_L!$H$2:$K$2,0)),MATCH(1,COUNTIFS($G60,Cable_L!$A$3:$A$77,$H60,Cable_L!$C$3:$C$77),0))</f>
        <v>7.8000000000000007</v>
      </c>
      <c r="O60" s="14" cm="1">
        <f t="array" ref="O60">INDEX(INDEX(Cable_L!$H$3:$K$77,,MATCH(O$2,Cable_L!$H$2:$K$2,0)),MATCH(1,COUNTIFS($G60,Cable_L!$A$3:$A$77,$H60,Cable_L!$C$3:$C$77),0))</f>
        <v>7.2</v>
      </c>
      <c r="P60" s="308">
        <v>7.8000000000000007</v>
      </c>
      <c r="Q60" s="308">
        <v>7.2</v>
      </c>
      <c r="R60" s="59">
        <v>7.2</v>
      </c>
      <c r="S60" s="14">
        <f>COUNTIF(N60:N67,R60)</f>
        <v>1</v>
      </c>
      <c r="T60" s="59" t="str">
        <v>|6.8|</v>
      </c>
      <c r="U60" s="14">
        <f>COUNTIF(O60:O67,T60)</f>
        <v>1</v>
      </c>
    </row>
    <row r="61" spans="3:22" x14ac:dyDescent="0.25">
      <c r="C61" s="7" t="s">
        <v>343</v>
      </c>
      <c r="D61" s="2" t="s">
        <v>539</v>
      </c>
      <c r="E61" s="2" t="s">
        <v>338</v>
      </c>
      <c r="F61" s="8" t="s">
        <v>447</v>
      </c>
      <c r="G61" s="65" t="str">
        <f t="shared" si="2"/>
        <v xml:space="preserve">2 </v>
      </c>
      <c r="H61" s="2" t="s">
        <v>1359</v>
      </c>
      <c r="I61" s="93"/>
      <c r="J61" s="2"/>
      <c r="K61" s="69"/>
      <c r="L61" s="14" t="str" cm="1">
        <f t="array" ref="L61">INDEX(Cable_L!$B$3:$B$77,MATCH(1,COUNTIFS($G61,Cable_L!$A$3:$A$77,$H61,Cable_L!$C$3:$C$77),0))</f>
        <v>2b</v>
      </c>
      <c r="M61" s="21" t="str">
        <v xml:space="preserve">2 </v>
      </c>
      <c r="N61" s="14" cm="1">
        <f t="array" ref="N61">INDEX(INDEX(Cable_L!$H$3:$K$77,,MATCH(N$2,Cable_L!$H$2:$K$2,0)),MATCH(1,COUNTIFS($G61,Cable_L!$A$3:$A$77,$H61,Cable_L!$C$3:$C$77),0))</f>
        <v>7.2</v>
      </c>
      <c r="O61" s="14" t="str" cm="1">
        <f t="array" ref="O61">INDEX(INDEX(Cable_L!$H$3:$K$77,,MATCH(O$2,Cable_L!$H$2:$K$2,0)),MATCH(1,COUNTIFS($G61,Cable_L!$A$3:$A$77,$H61,Cable_L!$C$3:$C$77),0))</f>
        <v>|6.8|</v>
      </c>
      <c r="P61" s="308">
        <v>7.8</v>
      </c>
      <c r="Q61" s="308">
        <v>7.2</v>
      </c>
      <c r="R61" s="59"/>
      <c r="S61" s="2"/>
      <c r="T61" s="59"/>
      <c r="U61" s="2"/>
    </row>
    <row r="62" spans="3:22" x14ac:dyDescent="0.25">
      <c r="C62" s="7" t="s">
        <v>333</v>
      </c>
      <c r="D62" s="2" t="s">
        <v>32</v>
      </c>
      <c r="E62" s="2" t="s">
        <v>340</v>
      </c>
      <c r="F62" s="8" t="s">
        <v>508</v>
      </c>
      <c r="G62" s="65" t="str">
        <f t="shared" si="2"/>
        <v>12</v>
      </c>
      <c r="H62" s="2" t="s">
        <v>1359</v>
      </c>
      <c r="I62" s="94"/>
      <c r="J62" s="2"/>
      <c r="K62" s="2"/>
      <c r="L62" s="14" t="str" cm="1">
        <f t="array" ref="L62">INDEX(Cable_L!$B$3:$B$77,MATCH(1,COUNTIFS($G62,Cable_L!$A$3:$A$77,$H62,Cable_L!$C$3:$C$77),0))</f>
        <v>2a</v>
      </c>
      <c r="M62" s="21" t="str">
        <v xml:space="preserve">4 </v>
      </c>
      <c r="N62" s="14" cm="1">
        <f t="array" ref="N62">INDEX(INDEX(Cable_L!$H$3:$K$77,,MATCH(N$2,Cable_L!$H$2:$K$2,0)),MATCH(1,COUNTIFS($G62,Cable_L!$A$3:$A$77,$H62,Cable_L!$C$3:$C$77),0))</f>
        <v>7.8000000000000007</v>
      </c>
      <c r="O62" s="14" cm="1">
        <f t="array" ref="O62">INDEX(INDEX(Cable_L!$H$3:$K$77,,MATCH(O$2,Cable_L!$H$2:$K$2,0)),MATCH(1,COUNTIFS($G62,Cable_L!$A$3:$A$77,$H62,Cable_L!$C$3:$C$77),0))</f>
        <v>7.2</v>
      </c>
      <c r="P62" s="308">
        <v>7.8000000000000007</v>
      </c>
      <c r="Q62" s="308">
        <v>7.2</v>
      </c>
    </row>
    <row r="63" spans="3:22" x14ac:dyDescent="0.25">
      <c r="C63" s="7" t="s">
        <v>335</v>
      </c>
      <c r="D63" s="2" t="s">
        <v>36</v>
      </c>
      <c r="E63" s="2" t="s">
        <v>342</v>
      </c>
      <c r="F63" s="8" t="s">
        <v>478</v>
      </c>
      <c r="G63" s="65" t="str">
        <f t="shared" si="2"/>
        <v xml:space="preserve">7 </v>
      </c>
      <c r="H63" s="2" t="s">
        <v>1359</v>
      </c>
      <c r="I63" s="94"/>
      <c r="J63" s="2"/>
      <c r="K63" s="2"/>
      <c r="L63" s="14" t="str" cm="1">
        <f t="array" ref="L63">INDEX(Cable_L!$B$3:$B$77,MATCH(1,COUNTIFS($G63,Cable_L!$A$3:$A$77,$H63,Cable_L!$C$3:$C$77),0))</f>
        <v>2a</v>
      </c>
      <c r="M63" s="21" t="str">
        <v xml:space="preserve">7 </v>
      </c>
      <c r="N63" s="14" cm="1">
        <f t="array" ref="N63">INDEX(INDEX(Cable_L!$H$3:$K$77,,MATCH(N$2,Cable_L!$H$2:$K$2,0)),MATCH(1,COUNTIFS($G63,Cable_L!$A$3:$A$77,$H63,Cable_L!$C$3:$C$77),0))</f>
        <v>7.8000000000000007</v>
      </c>
      <c r="O63" s="14" cm="1">
        <f t="array" ref="O63">INDEX(INDEX(Cable_L!$H$3:$K$77,,MATCH(O$2,Cable_L!$H$2:$K$2,0)),MATCH(1,COUNTIFS($G63,Cable_L!$A$3:$A$77,$H63,Cable_L!$C$3:$C$77),0))</f>
        <v>7.2</v>
      </c>
      <c r="P63" s="308">
        <v>7.8000000000000007</v>
      </c>
      <c r="Q63" s="308">
        <v>7.2</v>
      </c>
    </row>
    <row r="64" spans="3:22" x14ac:dyDescent="0.25">
      <c r="C64" s="7" t="s">
        <v>337</v>
      </c>
      <c r="D64" s="2" t="s">
        <v>40</v>
      </c>
      <c r="E64" s="2" t="s">
        <v>344</v>
      </c>
      <c r="F64" s="8" t="s">
        <v>460</v>
      </c>
      <c r="G64" s="65" t="str">
        <f t="shared" si="2"/>
        <v xml:space="preserve">4 </v>
      </c>
      <c r="H64" s="2" t="s">
        <v>1359</v>
      </c>
      <c r="I64" s="94"/>
      <c r="J64" s="2"/>
      <c r="K64" s="2"/>
      <c r="L64" s="14" t="str" cm="1">
        <f t="array" ref="L64">INDEX(Cable_L!$B$3:$B$77,MATCH(1,COUNTIFS($G64,Cable_L!$A$3:$A$77,$H64,Cable_L!$C$3:$C$77),0))</f>
        <v>2a</v>
      </c>
      <c r="N64" s="14" cm="1">
        <f t="array" ref="N64">INDEX(INDEX(Cable_L!$H$3:$K$77,,MATCH(N$2,Cable_L!$H$2:$K$2,0)),MATCH(1,COUNTIFS($G64,Cable_L!$A$3:$A$77,$H64,Cable_L!$C$3:$C$77),0))</f>
        <v>7.8000000000000007</v>
      </c>
      <c r="O64" s="14" cm="1">
        <f t="array" ref="O64">INDEX(INDEX(Cable_L!$H$3:$K$77,,MATCH(O$2,Cable_L!$H$2:$K$2,0)),MATCH(1,COUNTIFS($G64,Cable_L!$A$3:$A$77,$H64,Cable_L!$C$3:$C$77),0))</f>
        <v>7.2</v>
      </c>
      <c r="P64" s="308">
        <v>7.2</v>
      </c>
      <c r="Q64" s="308" t="s">
        <v>1392</v>
      </c>
    </row>
    <row r="65" spans="3:22" x14ac:dyDescent="0.25">
      <c r="C65" s="7" t="s">
        <v>406</v>
      </c>
      <c r="D65" s="2"/>
      <c r="E65" s="2" t="s">
        <v>1331</v>
      </c>
      <c r="F65" s="8"/>
      <c r="G65" s="65" t="str">
        <f t="shared" si="2"/>
        <v/>
      </c>
      <c r="H65" s="2"/>
      <c r="I65" s="2"/>
      <c r="J65" s="2"/>
      <c r="K65" s="2"/>
    </row>
    <row r="66" spans="3:22" x14ac:dyDescent="0.25">
      <c r="C66" s="9" t="s">
        <v>406</v>
      </c>
      <c r="D66" s="10"/>
      <c r="E66" s="10" t="s">
        <v>1332</v>
      </c>
      <c r="F66" s="11"/>
      <c r="G66" s="65" t="str">
        <f t="shared" si="2"/>
        <v/>
      </c>
      <c r="H66" s="2"/>
      <c r="I66" s="2"/>
      <c r="J66" s="2"/>
      <c r="K66" s="2"/>
    </row>
    <row r="67" spans="3:22" x14ac:dyDescent="0.25">
      <c r="C67" s="2"/>
      <c r="D67" s="2"/>
      <c r="E67" s="2"/>
      <c r="F67" s="2"/>
      <c r="G67" s="65" t="str">
        <f t="shared" si="2"/>
        <v/>
      </c>
      <c r="H67" s="2"/>
      <c r="I67" s="2"/>
      <c r="J67" s="2"/>
      <c r="K67" s="2"/>
    </row>
    <row r="68" spans="3:22" x14ac:dyDescent="0.25">
      <c r="C68" s="4" t="s">
        <v>327</v>
      </c>
      <c r="D68" s="5" t="s">
        <v>1</v>
      </c>
      <c r="E68" s="5" t="s">
        <v>346</v>
      </c>
      <c r="F68" s="6" t="s">
        <v>476</v>
      </c>
      <c r="G68" s="65" t="str">
        <f t="shared" si="2"/>
        <v xml:space="preserve">7 </v>
      </c>
      <c r="H68" s="2" t="s">
        <v>1359</v>
      </c>
      <c r="I68" s="98"/>
      <c r="J68" s="2"/>
      <c r="K68" s="2"/>
      <c r="L68" s="14" t="str" cm="1">
        <f t="array" ref="L68">INDEX(Cable_L!$B$3:$B$77,MATCH(1,COUNTIFS($G68,Cable_L!$A$3:$A$77,$H68,Cable_L!$C$3:$C$77),0))</f>
        <v>2a</v>
      </c>
      <c r="M68" s="21" t="str" cm="1">
        <f t="array" ref="M68:M71">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7.2</v>
      </c>
      <c r="P68" s="308">
        <v>8.4</v>
      </c>
      <c r="Q68" s="308">
        <v>7.6</v>
      </c>
      <c r="R68" s="21" cm="1">
        <f t="array" ref="R68">_xlfn._xlws.FILTER(_xlfn.UNIQUE(N68:N75),_xlfn.UNIQUE(N68:N75)&lt;&gt;"")</f>
        <v>7.8000000000000007</v>
      </c>
      <c r="S68" s="14">
        <f>COUNTIF(N68:N75,R68)</f>
        <v>5</v>
      </c>
      <c r="T68" s="21" cm="1">
        <f t="array" ref="T68">_xlfn._xlws.FILTER(_xlfn.UNIQUE(O68:O75),_xlfn.UNIQUE(O68:O75)&lt;&gt;"")</f>
        <v>7.2</v>
      </c>
      <c r="U68" s="14">
        <f>COUNTIF(O68:O75,T68)</f>
        <v>5</v>
      </c>
      <c r="V68" s="14">
        <f>COUNTA($H68:$H75)</f>
        <v>5</v>
      </c>
    </row>
    <row r="69" spans="3:22" x14ac:dyDescent="0.25">
      <c r="C69" s="7" t="s">
        <v>329</v>
      </c>
      <c r="D69" s="2" t="s">
        <v>5</v>
      </c>
      <c r="E69" s="2" t="s">
        <v>348</v>
      </c>
      <c r="F69" s="8" t="s">
        <v>464</v>
      </c>
      <c r="G69" s="65" t="str">
        <f t="shared" si="2"/>
        <v xml:space="preserve">4 </v>
      </c>
      <c r="H69" s="2" t="s">
        <v>1359</v>
      </c>
      <c r="I69" s="98"/>
      <c r="J69" s="2"/>
      <c r="K69" s="2"/>
      <c r="L69" s="14" t="str" cm="1">
        <f t="array" ref="L69">INDEX(Cable_L!$B$3:$B$77,MATCH(1,COUNTIFS($G69,Cable_L!$A$3:$A$77,$H69,Cable_L!$C$3:$C$77),0))</f>
        <v>2a</v>
      </c>
      <c r="M69" s="21" t="str">
        <v>12</v>
      </c>
      <c r="N69" s="14" cm="1">
        <f t="array" ref="N69">INDEX(INDEX(Cable_L!$H$3:$K$77,,MATCH(N$2,Cable_L!$H$2:$K$2,0)),MATCH(1,COUNTIFS($G69,Cable_L!$A$3:$A$77,$H69,Cable_L!$C$3:$C$77),0))</f>
        <v>7.8000000000000007</v>
      </c>
      <c r="O69" s="14" cm="1">
        <f t="array" ref="O69">INDEX(INDEX(Cable_L!$H$3:$K$77,,MATCH(O$2,Cable_L!$H$2:$K$2,0)),MATCH(1,COUNTIFS($G69,Cable_L!$A$3:$A$77,$H69,Cable_L!$C$3:$C$77),0))</f>
        <v>7.2</v>
      </c>
      <c r="P69" s="308">
        <v>8.4</v>
      </c>
      <c r="Q69" s="308">
        <v>7.6</v>
      </c>
      <c r="R69" s="59"/>
      <c r="S69" s="14"/>
      <c r="T69" s="59"/>
      <c r="U69" s="14"/>
    </row>
    <row r="70" spans="3:22" x14ac:dyDescent="0.25">
      <c r="C70" s="7" t="s">
        <v>406</v>
      </c>
      <c r="D70" s="2"/>
      <c r="E70" s="2" t="s">
        <v>350</v>
      </c>
      <c r="F70" s="8"/>
      <c r="G70" s="65" t="str">
        <f t="shared" si="2"/>
        <v/>
      </c>
      <c r="H70" s="2"/>
      <c r="I70" s="2"/>
      <c r="J70" s="2"/>
      <c r="K70" s="2"/>
      <c r="M70" s="21" t="str">
        <v xml:space="preserve">4 </v>
      </c>
    </row>
    <row r="71" spans="3:22" x14ac:dyDescent="0.25">
      <c r="C71" s="7" t="s">
        <v>321</v>
      </c>
      <c r="D71" s="2" t="s">
        <v>9</v>
      </c>
      <c r="E71" s="2" t="s">
        <v>352</v>
      </c>
      <c r="F71" s="8" t="s">
        <v>507</v>
      </c>
      <c r="G71" s="65" t="str">
        <f t="shared" si="2"/>
        <v>12</v>
      </c>
      <c r="H71" s="2" t="s">
        <v>1359</v>
      </c>
      <c r="I71" s="98"/>
      <c r="J71" s="2"/>
      <c r="K71" s="2"/>
      <c r="L71" s="14" t="str" cm="1">
        <f t="array" ref="L71">INDEX(Cable_L!$B$3:$B$77,MATCH(1,COUNTIFS($G71,Cable_L!$A$3:$A$77,$H71,Cable_L!$C$3:$C$77),0))</f>
        <v>2a</v>
      </c>
      <c r="M71" s="21" t="str">
        <v xml:space="preserve">7 </v>
      </c>
      <c r="N71" s="14" cm="1">
        <f t="array" ref="N71">INDEX(INDEX(Cable_L!$H$3:$K$77,,MATCH(N$2,Cable_L!$H$2:$K$2,0)),MATCH(1,COUNTIFS($G71,Cable_L!$A$3:$A$77,$H71,Cable_L!$C$3:$C$77),0))</f>
        <v>7.8000000000000007</v>
      </c>
      <c r="O71" s="14" cm="1">
        <f t="array" ref="O71">INDEX(INDEX(Cable_L!$H$3:$K$77,,MATCH(O$2,Cable_L!$H$2:$K$2,0)),MATCH(1,COUNTIFS($G71,Cable_L!$A$3:$A$77,$H71,Cable_L!$C$3:$C$77),0))</f>
        <v>7.2</v>
      </c>
      <c r="P71" s="308">
        <v>8.4</v>
      </c>
      <c r="Q71" s="308">
        <v>7.6</v>
      </c>
    </row>
    <row r="72" spans="3:22" x14ac:dyDescent="0.25">
      <c r="C72" s="7" t="s">
        <v>323</v>
      </c>
      <c r="D72" s="2" t="s">
        <v>13</v>
      </c>
      <c r="E72" s="2" t="s">
        <v>354</v>
      </c>
      <c r="F72" s="8" t="s">
        <v>477</v>
      </c>
      <c r="G72" s="65" t="str">
        <f t="shared" si="2"/>
        <v xml:space="preserve">7 </v>
      </c>
      <c r="H72" s="2" t="s">
        <v>1359</v>
      </c>
      <c r="I72" s="98"/>
      <c r="J72" s="2"/>
      <c r="K72" s="2"/>
      <c r="L72" s="14" t="str" cm="1">
        <f t="array" ref="L72">INDEX(Cable_L!$B$3:$B$77,MATCH(1,COUNTIFS($G72,Cable_L!$A$3:$A$77,$H72,Cable_L!$C$3:$C$77),0))</f>
        <v>2a</v>
      </c>
      <c r="N72" s="14" cm="1">
        <f t="array" ref="N72">INDEX(INDEX(Cable_L!$H$3:$K$77,,MATCH(N$2,Cable_L!$H$2:$K$2,0)),MATCH(1,COUNTIFS($G72,Cable_L!$A$3:$A$77,$H72,Cable_L!$C$3:$C$77),0))</f>
        <v>7.8000000000000007</v>
      </c>
      <c r="O72" s="14" cm="1">
        <f t="array" ref="O72">INDEX(INDEX(Cable_L!$H$3:$K$77,,MATCH(O$2,Cable_L!$H$2:$K$2,0)),MATCH(1,COUNTIFS($G72,Cable_L!$A$3:$A$77,$H72,Cable_L!$C$3:$C$77),0))</f>
        <v>7.2</v>
      </c>
      <c r="P72" s="308">
        <v>7.8</v>
      </c>
      <c r="Q72" s="308">
        <v>7.2</v>
      </c>
    </row>
    <row r="73" spans="3:22" x14ac:dyDescent="0.25">
      <c r="C73" s="7" t="s">
        <v>325</v>
      </c>
      <c r="D73" s="2" t="s">
        <v>17</v>
      </c>
      <c r="E73" s="2" t="s">
        <v>356</v>
      </c>
      <c r="F73" s="8" t="s">
        <v>463</v>
      </c>
      <c r="G73" s="65" t="str">
        <f t="shared" si="2"/>
        <v xml:space="preserve">4 </v>
      </c>
      <c r="H73" s="2" t="s">
        <v>1359</v>
      </c>
      <c r="I73" s="98"/>
      <c r="J73" s="2"/>
      <c r="K73" s="2"/>
      <c r="L73" s="14" t="str" cm="1">
        <f t="array" ref="L73">INDEX(Cable_L!$B$3:$B$77,MATCH(1,COUNTIFS($G73,Cable_L!$A$3:$A$77,$H73,Cable_L!$C$3:$C$77),0))</f>
        <v>2a</v>
      </c>
      <c r="N73" s="14" cm="1">
        <f t="array" ref="N73">INDEX(INDEX(Cable_L!$H$3:$K$77,,MATCH(N$2,Cable_L!$H$2:$K$2,0)),MATCH(1,COUNTIFS($G73,Cable_L!$A$3:$A$77,$H73,Cable_L!$C$3:$C$77),0))</f>
        <v>7.8000000000000007</v>
      </c>
      <c r="O73" s="14" cm="1">
        <f t="array" ref="O73">INDEX(INDEX(Cable_L!$H$3:$K$77,,MATCH(O$2,Cable_L!$H$2:$K$2,0)),MATCH(1,COUNTIFS($G73,Cable_L!$A$3:$A$77,$H73,Cable_L!$C$3:$C$77),0))</f>
        <v>7.2</v>
      </c>
      <c r="P73" s="308">
        <v>7.2</v>
      </c>
      <c r="Q73" s="308">
        <v>6.8</v>
      </c>
    </row>
    <row r="74" spans="3:22" x14ac:dyDescent="0.25">
      <c r="C74" s="7" t="s">
        <v>406</v>
      </c>
      <c r="D74" s="2"/>
      <c r="E74" s="2" t="s">
        <v>1333</v>
      </c>
      <c r="F74" s="8"/>
      <c r="G74" s="65" t="str">
        <f t="shared" si="2"/>
        <v/>
      </c>
      <c r="H74" s="2"/>
      <c r="I74" s="2"/>
      <c r="J74" s="2"/>
      <c r="K74" s="2"/>
    </row>
    <row r="75" spans="3:22" x14ac:dyDescent="0.25">
      <c r="C75" s="9" t="s">
        <v>406</v>
      </c>
      <c r="D75" s="10"/>
      <c r="E75" s="10" t="s">
        <v>1334</v>
      </c>
      <c r="F75" s="11"/>
      <c r="G75" s="65" t="str">
        <f t="shared" si="2"/>
        <v/>
      </c>
      <c r="H75" s="2"/>
      <c r="I75" s="2"/>
      <c r="J75" s="2"/>
      <c r="K75" s="2"/>
    </row>
    <row r="76" spans="3:22" x14ac:dyDescent="0.25">
      <c r="C76" s="2"/>
      <c r="D76" s="2"/>
      <c r="E76" s="2"/>
      <c r="F76" s="2"/>
      <c r="G76" s="65" t="str">
        <f t="shared" si="2"/>
        <v/>
      </c>
      <c r="H76" s="2"/>
      <c r="I76" s="2"/>
      <c r="J76" s="2"/>
      <c r="K76" s="2"/>
    </row>
    <row r="77" spans="3:22" x14ac:dyDescent="0.25">
      <c r="C77" s="4" t="s">
        <v>357</v>
      </c>
      <c r="D77" s="322" t="s">
        <v>670</v>
      </c>
      <c r="E77" s="5" t="s">
        <v>161</v>
      </c>
      <c r="F77" s="6" t="s">
        <v>445</v>
      </c>
      <c r="G77" s="65" t="str">
        <f t="shared" si="2"/>
        <v xml:space="preserve">2 </v>
      </c>
      <c r="H77" s="2" t="s">
        <v>1358</v>
      </c>
      <c r="I77" s="69"/>
      <c r="J77" s="2"/>
      <c r="K77" s="94"/>
      <c r="L77" s="14" t="str" cm="1">
        <f t="array" ref="L77">INDEX(Cable_L!$B$3:$B$77,MATCH(1,COUNTIFS($G77,Cable_L!$A$3:$A$77,$H77,Cable_L!$C$3:$C$77),0))</f>
        <v>2c</v>
      </c>
      <c r="M77" s="21" t="str" cm="1">
        <f t="array" ref="M77:M79">_xlfn._xlws.SORT(_xlfn.UNIQUE(G77:G84))</f>
        <v/>
      </c>
      <c r="N77" s="14" cm="1">
        <f t="array" ref="N77">INDEX(INDEX(Cable_L!$H$3:$K$77,,MATCH(N$2,Cable_L!$H$2:$K$2,0)),MATCH(1,COUNTIFS($G77,Cable_L!$A$3:$A$77,$H77,Cable_L!$C$3:$C$77),0))</f>
        <v>7.6000000000000005</v>
      </c>
      <c r="O77" s="14" t="str" cm="1">
        <f t="array" ref="O77">INDEX(INDEX(Cable_L!$H$3:$K$77,,MATCH(O$2,Cable_L!$H$2:$K$2,0)),MATCH(1,COUNTIFS($G77,Cable_L!$A$3:$A$77,$H77,Cable_L!$C$3:$C$77),0))</f>
        <v>|7.6|</v>
      </c>
      <c r="P77" s="308">
        <v>7.6000000000000005</v>
      </c>
      <c r="Q77" s="308" t="s">
        <v>1407</v>
      </c>
      <c r="R77" s="21" cm="1">
        <f t="array" ref="R77">_xlfn._xlws.FILTER(_xlfn.UNIQUE(N77:N84),_xlfn.UNIQUE(N77:N84)&lt;&gt;"")</f>
        <v>7.6000000000000005</v>
      </c>
      <c r="S77" s="14">
        <f>COUNTIF(N77:N84,R77)</f>
        <v>4</v>
      </c>
      <c r="T77" s="21" t="str" cm="1">
        <f t="array" ref="T77">_xlfn._xlws.FILTER(_xlfn.UNIQUE(O77:O84),_xlfn.UNIQUE(O77:O84)&lt;&gt;"")</f>
        <v>|7.6|</v>
      </c>
      <c r="U77" s="14">
        <f>COUNTIF(O77:O84,T77)</f>
        <v>4</v>
      </c>
      <c r="V77" s="14">
        <f>COUNTA($H77:$H84)</f>
        <v>4</v>
      </c>
    </row>
    <row r="78" spans="3:22" x14ac:dyDescent="0.25">
      <c r="C78" s="7" t="s">
        <v>359</v>
      </c>
      <c r="D78" s="321" t="s">
        <v>668</v>
      </c>
      <c r="E78" s="2" t="s">
        <v>165</v>
      </c>
      <c r="F78" s="8" t="s">
        <v>446</v>
      </c>
      <c r="G78" s="65" t="str">
        <f t="shared" si="2"/>
        <v xml:space="preserve">2 </v>
      </c>
      <c r="H78" s="2" t="s">
        <v>1358</v>
      </c>
      <c r="I78" s="86"/>
      <c r="J78" s="2"/>
      <c r="K78" s="94"/>
      <c r="L78" s="14" t="str" cm="1">
        <f t="array" ref="L78">INDEX(Cable_L!$B$3:$B$77,MATCH(1,COUNTIFS($G78,Cable_L!$A$3:$A$77,$H78,Cable_L!$C$3:$C$77),0))</f>
        <v>2c</v>
      </c>
      <c r="M78" s="21" t="str">
        <v xml:space="preserve">1 </v>
      </c>
      <c r="N78" s="14" cm="1">
        <f t="array" ref="N78">INDEX(INDEX(Cable_L!$H$3:$K$77,,MATCH(N$2,Cable_L!$H$2:$K$2,0)),MATCH(1,COUNTIFS($G78,Cable_L!$A$3:$A$77,$H78,Cable_L!$C$3:$C$77),0))</f>
        <v>7.6000000000000005</v>
      </c>
      <c r="O78" s="14" t="str" cm="1">
        <f t="array" ref="O78">INDEX(INDEX(Cable_L!$H$3:$K$77,,MATCH(O$2,Cable_L!$H$2:$K$2,0)),MATCH(1,COUNTIFS($G78,Cable_L!$A$3:$A$77,$H78,Cable_L!$C$3:$C$77),0))</f>
        <v>|7.6|</v>
      </c>
      <c r="P78" s="308">
        <v>7.6000000000000005</v>
      </c>
      <c r="Q78" s="308" t="s">
        <v>1407</v>
      </c>
    </row>
    <row r="79" spans="3:22" x14ac:dyDescent="0.25">
      <c r="C79" s="7" t="s">
        <v>361</v>
      </c>
      <c r="D79" s="321" t="s">
        <v>669</v>
      </c>
      <c r="E79" s="2" t="s">
        <v>169</v>
      </c>
      <c r="F79" s="8" t="s">
        <v>442</v>
      </c>
      <c r="G79" s="65" t="str">
        <f t="shared" si="2"/>
        <v xml:space="preserve">1 </v>
      </c>
      <c r="H79" s="2" t="s">
        <v>1358</v>
      </c>
      <c r="I79" s="69"/>
      <c r="J79" s="2"/>
      <c r="K79" s="93"/>
      <c r="L79" s="14" t="str" cm="1">
        <f t="array" ref="L79">INDEX(Cable_L!$B$3:$B$77,MATCH(1,COUNTIFS($G79,Cable_L!$A$3:$A$77,$H79,Cable_L!$C$3:$C$77),0))</f>
        <v>2c</v>
      </c>
      <c r="M79" s="21" t="str">
        <v xml:space="preserve">2 </v>
      </c>
      <c r="N79" s="14" cm="1">
        <f t="array" ref="N79">INDEX(INDEX(Cable_L!$H$3:$K$77,,MATCH(N$2,Cable_L!$H$2:$K$2,0)),MATCH(1,COUNTIFS($G79,Cable_L!$A$3:$A$77,$H79,Cable_L!$C$3:$C$77),0))</f>
        <v>7.6000000000000005</v>
      </c>
      <c r="O79" s="14" t="str" cm="1">
        <f t="array" ref="O79">INDEX(INDEX(Cable_L!$H$3:$K$77,,MATCH(O$2,Cable_L!$H$2:$K$2,0)),MATCH(1,COUNTIFS($G79,Cable_L!$A$3:$A$77,$H79,Cable_L!$C$3:$C$77),0))</f>
        <v>|7.6|</v>
      </c>
      <c r="P79" s="308">
        <v>7.6000000000000005</v>
      </c>
      <c r="Q79" s="308" t="s">
        <v>1407</v>
      </c>
    </row>
    <row r="80" spans="3:22" x14ac:dyDescent="0.25">
      <c r="C80" s="7" t="s">
        <v>331</v>
      </c>
      <c r="D80" s="321" t="s">
        <v>80</v>
      </c>
      <c r="E80" s="2" t="s">
        <v>173</v>
      </c>
      <c r="F80" s="8" t="s">
        <v>448</v>
      </c>
      <c r="G80" s="65" t="str">
        <f>IF(LEFT(F80,3)="2.5", MID(F80,7,2),LEFT(F80,2))</f>
        <v xml:space="preserve">2 </v>
      </c>
      <c r="H80" s="2" t="s">
        <v>1358</v>
      </c>
      <c r="I80" s="69"/>
      <c r="J80" s="2"/>
      <c r="K80" s="93"/>
      <c r="L80" s="14" t="str" cm="1">
        <f t="array" ref="L80">INDEX(Cable_L!$B$3:$B$77,MATCH(1,COUNTIFS($G80,Cable_L!$A$3:$A$77,$H80,Cable_L!$C$3:$C$77),0))</f>
        <v>2c</v>
      </c>
      <c r="N80" s="14" cm="1">
        <f t="array" ref="N80">INDEX(INDEX(Cable_L!$H$3:$K$77,,MATCH(N$2,Cable_L!$H$2:$K$2,0)),MATCH(1,COUNTIFS($G80,Cable_L!$A$3:$A$77,$H80,Cable_L!$C$3:$C$77),0))</f>
        <v>7.6000000000000005</v>
      </c>
      <c r="O80" s="14" t="str" cm="1">
        <f t="array" ref="O80">INDEX(INDEX(Cable_L!$H$3:$K$77,,MATCH(O$2,Cable_L!$H$2:$K$2,0)),MATCH(1,COUNTIFS($G80,Cable_L!$A$3:$A$77,$H80,Cable_L!$C$3:$C$77),0))</f>
        <v>|7.6|</v>
      </c>
      <c r="P80" s="308">
        <v>7.8</v>
      </c>
      <c r="Q80" s="308" t="s">
        <v>1407</v>
      </c>
    </row>
    <row r="81" spans="3:22" x14ac:dyDescent="0.25">
      <c r="C81" s="7" t="s">
        <v>406</v>
      </c>
      <c r="D81" s="2"/>
      <c r="E81" s="2" t="s">
        <v>1312</v>
      </c>
      <c r="F81" s="8"/>
      <c r="G81" s="65" t="str">
        <f t="shared" ref="G81:G92" si="3">IF(LEFT(F81,3)="2.5", MID(F81,7,2),LEFT(F81,2))</f>
        <v/>
      </c>
      <c r="H81" s="2"/>
      <c r="I81" s="2"/>
      <c r="J81" s="2"/>
      <c r="K81" s="2"/>
    </row>
    <row r="82" spans="3:22" x14ac:dyDescent="0.25">
      <c r="C82" s="7" t="s">
        <v>406</v>
      </c>
      <c r="D82" s="2"/>
      <c r="E82" s="2" t="s">
        <v>1313</v>
      </c>
      <c r="F82" s="8"/>
      <c r="G82" s="65" t="str">
        <f t="shared" si="3"/>
        <v/>
      </c>
      <c r="H82" s="2"/>
      <c r="I82" s="2"/>
      <c r="J82" s="2"/>
      <c r="K82" s="2"/>
    </row>
    <row r="83" spans="3:22" x14ac:dyDescent="0.25">
      <c r="C83" s="7" t="s">
        <v>406</v>
      </c>
      <c r="D83" s="2"/>
      <c r="E83" s="2" t="s">
        <v>1314</v>
      </c>
      <c r="F83" s="8"/>
      <c r="G83" s="65" t="str">
        <f t="shared" si="3"/>
        <v/>
      </c>
      <c r="H83" s="2"/>
      <c r="I83" s="2"/>
      <c r="J83" s="2"/>
      <c r="K83" s="2"/>
    </row>
    <row r="84" spans="3:22" x14ac:dyDescent="0.25">
      <c r="C84" s="9" t="s">
        <v>406</v>
      </c>
      <c r="D84" s="10"/>
      <c r="E84" s="10" t="s">
        <v>1315</v>
      </c>
      <c r="F84" s="11"/>
      <c r="G84" s="65" t="str">
        <f t="shared" si="3"/>
        <v/>
      </c>
      <c r="H84" s="2"/>
      <c r="I84" s="2"/>
      <c r="J84" s="2"/>
      <c r="K84" s="2"/>
    </row>
    <row r="85" spans="3:22" x14ac:dyDescent="0.25">
      <c r="C85" s="2"/>
      <c r="D85" s="2"/>
      <c r="E85" s="2"/>
      <c r="F85" s="2"/>
      <c r="G85" s="65" t="str">
        <f t="shared" si="3"/>
        <v/>
      </c>
      <c r="H85" s="2"/>
      <c r="I85" s="2"/>
      <c r="J85" s="2"/>
      <c r="K85" s="2"/>
    </row>
    <row r="86" spans="3:22" x14ac:dyDescent="0.25">
      <c r="C86" s="4" t="s">
        <v>393</v>
      </c>
      <c r="D86" s="5" t="s">
        <v>44</v>
      </c>
      <c r="E86" s="5" t="s">
        <v>364</v>
      </c>
      <c r="F86" s="6" t="s">
        <v>489</v>
      </c>
      <c r="G86" s="65" t="str">
        <f t="shared" si="3"/>
        <v xml:space="preserve">8 </v>
      </c>
      <c r="H86" s="2" t="s">
        <v>1359</v>
      </c>
      <c r="I86" s="93"/>
      <c r="J86" s="2"/>
      <c r="K86" s="2"/>
      <c r="L86" s="14" t="str" cm="1">
        <f t="array" ref="L86">INDEX(Cable_L!$B$3:$B$77,MATCH(1,COUNTIFS($G86,Cable_L!$A$3:$A$77,$H86,Cable_L!$C$3:$C$77),0))</f>
        <v>2a</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7.2</v>
      </c>
      <c r="P86" s="308">
        <v>7.8000000000000007</v>
      </c>
      <c r="Q86" s="308">
        <v>7.2</v>
      </c>
      <c r="R86" s="21" cm="1">
        <f t="array" ref="R86">_xlfn._xlws.FILTER(_xlfn.UNIQUE(N86:N93),_xlfn.UNIQUE(N86:N93)&lt;&gt;"")</f>
        <v>7.8000000000000007</v>
      </c>
      <c r="S86" s="14">
        <f>COUNTIF(N86:N93,R86)</f>
        <v>6</v>
      </c>
      <c r="T86" s="21" cm="1">
        <f t="array" ref="T86">_xlfn._xlws.FILTER(_xlfn.UNIQUE(O86:O93),_xlfn.UNIQUE(O86:O93)&lt;&gt;"")</f>
        <v>7.2</v>
      </c>
      <c r="U86" s="14">
        <f>COUNTIF(O86:O93,T86)</f>
        <v>6</v>
      </c>
      <c r="V86" s="14">
        <f>COUNTA($H86:$H93)</f>
        <v>6</v>
      </c>
    </row>
    <row r="87" spans="3:22" x14ac:dyDescent="0.25">
      <c r="C87" s="7" t="s">
        <v>395</v>
      </c>
      <c r="D87" s="321" t="s">
        <v>48</v>
      </c>
      <c r="E87" s="2" t="s">
        <v>366</v>
      </c>
      <c r="F87" s="8" t="s">
        <v>487</v>
      </c>
      <c r="G87" s="65" t="str">
        <f t="shared" si="3"/>
        <v xml:space="preserve">8 </v>
      </c>
      <c r="H87" s="2" t="s">
        <v>1359</v>
      </c>
      <c r="I87" s="93"/>
      <c r="J87" s="2"/>
      <c r="K87" s="2"/>
      <c r="L87" s="14" t="str" cm="1">
        <f t="array" ref="L87">INDEX(Cable_L!$B$3:$B$77,MATCH(1,COUNTIFS($G87,Cable_L!$A$3:$A$77,$H87,Cable_L!$C$3:$C$77),0))</f>
        <v>2a</v>
      </c>
      <c r="M87" s="21" t="str">
        <v>12</v>
      </c>
      <c r="N87" s="14" cm="1">
        <f t="array" ref="N87">INDEX(INDEX(Cable_L!$H$3:$K$77,,MATCH(N$2,Cable_L!$H$2:$K$2,0)),MATCH(1,COUNTIFS($G87,Cable_L!$A$3:$A$77,$H87,Cable_L!$C$3:$C$77),0))</f>
        <v>7.8000000000000007</v>
      </c>
      <c r="O87" s="14" cm="1">
        <f t="array" ref="O87">INDEX(INDEX(Cable_L!$H$3:$K$77,,MATCH(O$2,Cable_L!$H$2:$K$2,0)),MATCH(1,COUNTIFS($G87,Cable_L!$A$3:$A$77,$H87,Cable_L!$C$3:$C$77),0))</f>
        <v>7.2</v>
      </c>
      <c r="P87" s="308">
        <v>7.8000000000000007</v>
      </c>
      <c r="Q87" s="308">
        <v>7.2</v>
      </c>
    </row>
    <row r="88" spans="3:22" x14ac:dyDescent="0.25">
      <c r="C88" s="7" t="s">
        <v>397</v>
      </c>
      <c r="D88" s="321" t="s">
        <v>52</v>
      </c>
      <c r="E88" s="2" t="s">
        <v>368</v>
      </c>
      <c r="F88" s="8" t="s">
        <v>467</v>
      </c>
      <c r="G88" s="65" t="str">
        <f t="shared" si="3"/>
        <v xml:space="preserve">5 </v>
      </c>
      <c r="H88" s="2" t="s">
        <v>1359</v>
      </c>
      <c r="I88" s="93"/>
      <c r="J88" s="2"/>
      <c r="K88" s="2"/>
      <c r="L88" s="14" t="str" cm="1">
        <f t="array" ref="L88">INDEX(Cable_L!$B$3:$B$77,MATCH(1,COUNTIFS($G88,Cable_L!$A$3:$A$77,$H88,Cable_L!$C$3:$C$77),0))</f>
        <v>2a</v>
      </c>
      <c r="M88" s="21" t="str">
        <v xml:space="preserve">5 </v>
      </c>
      <c r="N88" s="14" cm="1">
        <f t="array" ref="N88">INDEX(INDEX(Cable_L!$H$3:$K$77,,MATCH(N$2,Cable_L!$H$2:$K$2,0)),MATCH(1,COUNTIFS($G88,Cable_L!$A$3:$A$77,$H88,Cable_L!$C$3:$C$77),0))</f>
        <v>7.8000000000000007</v>
      </c>
      <c r="O88" s="14" cm="1">
        <f t="array" ref="O88">INDEX(INDEX(Cable_L!$H$3:$K$77,,MATCH(O$2,Cable_L!$H$2:$K$2,0)),MATCH(1,COUNTIFS($G88,Cable_L!$A$3:$A$77,$H88,Cable_L!$C$3:$C$77),0))</f>
        <v>7.2</v>
      </c>
      <c r="P88" s="308">
        <v>7.8000000000000007</v>
      </c>
      <c r="Q88" s="308">
        <v>7.2</v>
      </c>
    </row>
    <row r="89" spans="3:22" x14ac:dyDescent="0.25">
      <c r="C89" s="7" t="s">
        <v>387</v>
      </c>
      <c r="D89" s="2" t="s">
        <v>56</v>
      </c>
      <c r="E89" s="2" t="s">
        <v>370</v>
      </c>
      <c r="F89" s="8" t="s">
        <v>503</v>
      </c>
      <c r="G89" s="65" t="str">
        <f t="shared" si="3"/>
        <v>12</v>
      </c>
      <c r="H89" s="2" t="s">
        <v>1359</v>
      </c>
      <c r="I89" s="94"/>
      <c r="J89" s="2"/>
      <c r="K89" s="2"/>
      <c r="L89" s="14" t="str" cm="1">
        <f t="array" ref="L89">INDEX(Cable_L!$B$3:$B$77,MATCH(1,COUNTIFS($G89,Cable_L!$A$3:$A$77,$H89,Cable_L!$C$3:$C$77),0))</f>
        <v>2a</v>
      </c>
      <c r="M89" s="21" t="str">
        <v xml:space="preserve">8 </v>
      </c>
      <c r="N89" s="14" cm="1">
        <f t="array" ref="N89">INDEX(INDEX(Cable_L!$H$3:$K$77,,MATCH(N$2,Cable_L!$H$2:$K$2,0)),MATCH(1,COUNTIFS($G91,Cable_L!$A$3:$A$77,$H89,Cable_L!$C$3:$C$77),0))</f>
        <v>7.8000000000000007</v>
      </c>
      <c r="O89" s="14" cm="1">
        <f t="array" ref="O89">INDEX(INDEX(Cable_L!$H$3:$K$77,,MATCH(O$2,Cable_L!$H$2:$K$2,0)),MATCH(1,COUNTIFS($G91,Cable_L!$A$3:$A$77,$H89,Cable_L!$C$3:$C$77),0))</f>
        <v>7.2</v>
      </c>
      <c r="P89" s="308">
        <v>7.8000000000000007</v>
      </c>
      <c r="Q89" s="308">
        <v>7.2</v>
      </c>
    </row>
    <row r="90" spans="3:22" x14ac:dyDescent="0.25">
      <c r="C90" s="7" t="s">
        <v>389</v>
      </c>
      <c r="D90" s="2" t="s">
        <v>60</v>
      </c>
      <c r="E90" s="2" t="s">
        <v>372</v>
      </c>
      <c r="F90" s="8" t="s">
        <v>486</v>
      </c>
      <c r="G90" s="65" t="str">
        <f t="shared" si="3"/>
        <v xml:space="preserve">8 </v>
      </c>
      <c r="H90" s="2" t="s">
        <v>1359</v>
      </c>
      <c r="I90" s="93"/>
      <c r="J90" s="2"/>
      <c r="K90" s="2"/>
      <c r="L90" s="14" t="str" cm="1">
        <f t="array" ref="L90">INDEX(Cable_L!$B$3:$B$77,MATCH(1,COUNTIFS($G90,Cable_L!$A$3:$A$77,$H90,Cable_L!$C$3:$C$77),0))</f>
        <v>2a</v>
      </c>
      <c r="M90" s="21">
        <v>0</v>
      </c>
      <c r="N90" s="14" cm="1">
        <f t="array" ref="N90">INDEX(INDEX(Cable_L!$H$3:$K$77,,MATCH(N$2,Cable_L!$H$2:$K$2,0)),MATCH(1,COUNTIFS($G90,Cable_L!$A$3:$A$77,$H90,Cable_L!$C$3:$C$77),0))</f>
        <v>7.8000000000000007</v>
      </c>
      <c r="O90" s="14" cm="1">
        <f t="array" ref="O90">INDEX(INDEX(Cable_L!$H$3:$K$77,,MATCH(O$2,Cable_L!$H$2:$K$2,0)),MATCH(1,COUNTIFS($G90,Cable_L!$A$3:$A$77,$H90,Cable_L!$C$3:$C$77),0))</f>
        <v>7.2</v>
      </c>
      <c r="P90" s="308">
        <v>7.8000000000000007</v>
      </c>
      <c r="Q90" s="308">
        <v>7.2</v>
      </c>
    </row>
    <row r="91" spans="3:22" x14ac:dyDescent="0.25">
      <c r="C91" s="7" t="s">
        <v>391</v>
      </c>
      <c r="D91" s="2" t="s">
        <v>64</v>
      </c>
      <c r="E91" s="2" t="s">
        <v>374</v>
      </c>
      <c r="F91" s="8" t="s">
        <v>465</v>
      </c>
      <c r="G91" s="65" t="str">
        <f t="shared" si="3"/>
        <v xml:space="preserve">5 </v>
      </c>
      <c r="H91" s="2" t="s">
        <v>1359</v>
      </c>
      <c r="I91" s="93"/>
      <c r="J91" s="2"/>
      <c r="K91" s="2"/>
      <c r="L91" s="14" t="str" cm="1">
        <f t="array" ref="L91">INDEX(Cable_L!$B$3:$B$77,MATCH(1,COUNTIFS($G91,Cable_L!$A$3:$A$77,$H91,Cable_L!$C$3:$C$77),0))</f>
        <v>2a</v>
      </c>
      <c r="N91" s="14" cm="1">
        <f t="array" ref="N91">INDEX(INDEX(Cable_L!$H$3:$K$77,,MATCH(N$2,Cable_L!$H$2:$K$2,0)),MATCH(1,COUNTIFS($G91,Cable_L!$A$3:$A$77,$H91,Cable_L!$C$3:$C$77),0))</f>
        <v>7.8000000000000007</v>
      </c>
      <c r="O91" s="14" cm="1">
        <f t="array" ref="O91">INDEX(INDEX(Cable_L!$H$3:$K$77,,MATCH(O$2,Cable_L!$H$2:$K$2,0)),MATCH(1,COUNTIFS($G91,Cable_L!$A$3:$A$77,$H91,Cable_L!$C$3:$C$77),0))</f>
        <v>7.2</v>
      </c>
      <c r="P91" s="308">
        <v>7.8000000000000007</v>
      </c>
      <c r="Q91" s="308">
        <v>7.2</v>
      </c>
    </row>
    <row r="92" spans="3:22" x14ac:dyDescent="0.25">
      <c r="C92" s="7" t="s">
        <v>406</v>
      </c>
      <c r="D92" s="2"/>
      <c r="E92" s="2" t="s">
        <v>1339</v>
      </c>
      <c r="F92" s="8"/>
      <c r="G92" s="65" t="str">
        <f t="shared" si="3"/>
        <v/>
      </c>
      <c r="H92" s="2"/>
      <c r="I92" s="2"/>
      <c r="J92" s="2"/>
      <c r="K92" s="2"/>
    </row>
    <row r="93" spans="3:22" x14ac:dyDescent="0.25">
      <c r="C93" s="9" t="s">
        <v>406</v>
      </c>
      <c r="D93" s="10"/>
      <c r="E93" s="10" t="s">
        <v>1340</v>
      </c>
      <c r="F93" s="11"/>
      <c r="G93" s="65"/>
    </row>
    <row r="94" spans="3:22" x14ac:dyDescent="0.25">
      <c r="C94" s="2"/>
      <c r="D94" s="2"/>
      <c r="E94" s="2"/>
      <c r="F94" s="2"/>
      <c r="G94" s="65"/>
    </row>
    <row r="95" spans="3:22" x14ac:dyDescent="0.25">
      <c r="C95" s="4" t="s">
        <v>381</v>
      </c>
      <c r="D95" s="5" t="s">
        <v>542</v>
      </c>
      <c r="E95" s="5" t="s">
        <v>376</v>
      </c>
      <c r="F95" s="6" t="s">
        <v>488</v>
      </c>
      <c r="G95" s="65" t="str">
        <f t="shared" ref="G95:G115" si="4">IF(LEFT(F95,3)="2.5", MID(F95,7,2),LEFT(F95,2))</f>
        <v xml:space="preserve">8 </v>
      </c>
      <c r="H95" s="2" t="s">
        <v>1359</v>
      </c>
      <c r="I95" s="94"/>
      <c r="J95" s="2"/>
      <c r="K95" s="2"/>
      <c r="L95" s="14" t="str" cm="1">
        <f t="array" ref="L95">INDEX(Cable_L!$B$3:$B$77,MATCH(1,COUNTIFS($G95,Cable_L!$A$3:$A$77,$H95,Cable_L!$C$3:$C$77),0))</f>
        <v>2a</v>
      </c>
      <c r="M95" s="21" t="str" cm="1">
        <f t="array" ref="M95:M99">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7.2</v>
      </c>
      <c r="P95" s="308">
        <v>7.8000000000000007</v>
      </c>
      <c r="Q95" s="308">
        <v>7.2</v>
      </c>
      <c r="R95" s="21" cm="1">
        <f t="array" ref="R95:R96">_xlfn._xlws.FILTER(_xlfn.UNIQUE(N95:N102),_xlfn.UNIQUE(N95:N102)&lt;&gt;"")</f>
        <v>7.8000000000000007</v>
      </c>
      <c r="S95" s="14">
        <f>COUNTIF(N95:N102,R95)</f>
        <v>5</v>
      </c>
      <c r="T95" s="21" cm="1">
        <f t="array" ref="T95:T96">_xlfn._xlws.FILTER(_xlfn.UNIQUE(O95:O102),_xlfn.UNIQUE(O95:O102)&lt;&gt;"")</f>
        <v>7.2</v>
      </c>
      <c r="U95" s="14">
        <f>COUNTIF(O95:O102,T95)</f>
        <v>5</v>
      </c>
      <c r="V95" s="14">
        <f>COUNTA($H95:$H102)</f>
        <v>6</v>
      </c>
    </row>
    <row r="96" spans="3:22" x14ac:dyDescent="0.25">
      <c r="C96" s="7" t="s">
        <v>383</v>
      </c>
      <c r="D96" s="2" t="s">
        <v>541</v>
      </c>
      <c r="E96" s="2" t="s">
        <v>378</v>
      </c>
      <c r="F96" s="8" t="s">
        <v>468</v>
      </c>
      <c r="G96" s="65" t="str">
        <f t="shared" si="4"/>
        <v xml:space="preserve">5 </v>
      </c>
      <c r="H96" s="2" t="s">
        <v>1359</v>
      </c>
      <c r="I96" s="94"/>
      <c r="J96" s="2"/>
      <c r="K96" s="2"/>
      <c r="L96" s="14" t="str" cm="1">
        <f t="array" ref="L96">INDEX(Cable_L!$B$3:$B$77,MATCH(1,COUNTIFS($G96,Cable_L!$A$3:$A$77,$H96,Cable_L!$C$3:$C$77),0))</f>
        <v>2a</v>
      </c>
      <c r="M96" s="21" t="str">
        <v>12</v>
      </c>
      <c r="N96" s="14" cm="1">
        <f t="array" ref="N96">INDEX(INDEX(Cable_L!$H$3:$K$77,,MATCH(N$2,Cable_L!$H$2:$K$2,0)),MATCH(1,COUNTIFS($G96,Cable_L!$A$3:$A$77,$H96,Cable_L!$C$3:$C$77),0))</f>
        <v>7.8000000000000007</v>
      </c>
      <c r="O96" s="14" cm="1">
        <f t="array" ref="O96">INDEX(INDEX(Cable_L!$H$3:$K$77,,MATCH(O$2,Cable_L!$H$2:$K$2,0)),MATCH(1,COUNTIFS($G96,Cable_L!$A$3:$A$77,$H96,Cable_L!$C$3:$C$77),0))</f>
        <v>7.2</v>
      </c>
      <c r="P96" s="308">
        <v>7.8000000000000007</v>
      </c>
      <c r="Q96" s="308">
        <v>7.2</v>
      </c>
      <c r="R96" s="59">
        <v>7.2</v>
      </c>
      <c r="S96" s="14">
        <f>COUNTIF(N96:N103,R96)</f>
        <v>1</v>
      </c>
      <c r="T96" s="59" t="str">
        <v>|6.8|</v>
      </c>
      <c r="U96" s="14">
        <f>COUNTIF(O96:O103,T96)</f>
        <v>1</v>
      </c>
    </row>
    <row r="97" spans="3:22" x14ac:dyDescent="0.25">
      <c r="C97" s="7" t="s">
        <v>385</v>
      </c>
      <c r="D97" s="2" t="s">
        <v>539</v>
      </c>
      <c r="E97" s="2" t="s">
        <v>380</v>
      </c>
      <c r="F97" s="8" t="s">
        <v>451</v>
      </c>
      <c r="G97" s="65" t="str">
        <f t="shared" si="4"/>
        <v xml:space="preserve">2 </v>
      </c>
      <c r="H97" s="2" t="s">
        <v>1359</v>
      </c>
      <c r="I97" s="93"/>
      <c r="J97" s="2"/>
      <c r="K97" s="69"/>
      <c r="L97" s="14" t="str" cm="1">
        <f t="array" ref="L97">INDEX(Cable_L!$B$3:$B$77,MATCH(1,COUNTIFS($G97,Cable_L!$A$3:$A$77,$H97,Cable_L!$C$3:$C$77),0))</f>
        <v>2b</v>
      </c>
      <c r="M97" s="21" t="str">
        <v xml:space="preserve">2 </v>
      </c>
      <c r="N97" s="14" cm="1">
        <f t="array" ref="N97">INDEX(INDEX(Cable_L!$H$3:$K$77,,MATCH(N$2,Cable_L!$H$2:$K$2,0)),MATCH(1,COUNTIFS($G97,Cable_L!$A$3:$A$77,$H97,Cable_L!$C$3:$C$77),0))</f>
        <v>7.2</v>
      </c>
      <c r="O97" s="14" t="str" cm="1">
        <f t="array" ref="O97">INDEX(INDEX(Cable_L!$H$3:$K$77,,MATCH(O$2,Cable_L!$H$2:$K$2,0)),MATCH(1,COUNTIFS($G97,Cable_L!$A$3:$A$77,$H97,Cable_L!$C$3:$C$77),0))</f>
        <v>|6.8|</v>
      </c>
      <c r="P97" s="308">
        <v>7.8</v>
      </c>
      <c r="Q97" s="308">
        <v>7.2</v>
      </c>
    </row>
    <row r="98" spans="3:22" x14ac:dyDescent="0.25">
      <c r="C98" s="7" t="s">
        <v>375</v>
      </c>
      <c r="D98" s="2" t="s">
        <v>32</v>
      </c>
      <c r="E98" s="2" t="s">
        <v>382</v>
      </c>
      <c r="F98" s="8" t="s">
        <v>505</v>
      </c>
      <c r="G98" s="65" t="str">
        <f t="shared" si="4"/>
        <v>12</v>
      </c>
      <c r="H98" s="2" t="s">
        <v>1359</v>
      </c>
      <c r="I98" s="94"/>
      <c r="J98" s="2"/>
      <c r="K98" s="2"/>
      <c r="L98" s="14" t="str" cm="1">
        <f t="array" ref="L98">INDEX(Cable_L!$B$3:$B$77,MATCH(1,COUNTIFS($G98,Cable_L!$A$3:$A$77,$H98,Cable_L!$C$3:$C$77),0))</f>
        <v>2a</v>
      </c>
      <c r="M98" s="21" t="str">
        <v xml:space="preserve">5 </v>
      </c>
      <c r="N98" s="14" cm="1">
        <f t="array" ref="N98">INDEX(INDEX(Cable_L!$H$3:$K$77,,MATCH(N$2,Cable_L!$H$2:$K$2,0)),MATCH(1,COUNTIFS($G98,Cable_L!$A$3:$A$77,$H98,Cable_L!$C$3:$C$77),0))</f>
        <v>7.8000000000000007</v>
      </c>
      <c r="O98" s="14" cm="1">
        <f t="array" ref="O98">INDEX(INDEX(Cable_L!$H$3:$K$77,,MATCH(O$2,Cable_L!$H$2:$K$2,0)),MATCH(1,COUNTIFS($G98,Cable_L!$A$3:$A$77,$H98,Cable_L!$C$3:$C$77),0))</f>
        <v>7.2</v>
      </c>
      <c r="P98" s="308">
        <v>7.8000000000000007</v>
      </c>
      <c r="Q98" s="308">
        <v>7.2</v>
      </c>
    </row>
    <row r="99" spans="3:22" x14ac:dyDescent="0.25">
      <c r="C99" s="7" t="s">
        <v>377</v>
      </c>
      <c r="D99" s="2" t="s">
        <v>36</v>
      </c>
      <c r="E99" s="2" t="s">
        <v>384</v>
      </c>
      <c r="F99" s="8" t="s">
        <v>485</v>
      </c>
      <c r="G99" s="65" t="str">
        <f t="shared" si="4"/>
        <v xml:space="preserve">8 </v>
      </c>
      <c r="H99" s="2" t="s">
        <v>1359</v>
      </c>
      <c r="I99" s="94"/>
      <c r="J99" s="2"/>
      <c r="K99" s="2"/>
      <c r="L99" s="14" t="str" cm="1">
        <f t="array" ref="L99">INDEX(Cable_L!$B$3:$B$77,MATCH(1,COUNTIFS($G99,Cable_L!$A$3:$A$77,$H99,Cable_L!$C$3:$C$77),0))</f>
        <v>2a</v>
      </c>
      <c r="M99" s="21" t="str">
        <v xml:space="preserve">8 </v>
      </c>
      <c r="N99" s="14" cm="1">
        <f t="array" ref="N99">INDEX(INDEX(Cable_L!$H$3:$K$77,,MATCH(N$2,Cable_L!$H$2:$K$2,0)),MATCH(1,COUNTIFS($G99,Cable_L!$A$3:$A$77,$H99,Cable_L!$C$3:$C$77),0))</f>
        <v>7.8000000000000007</v>
      </c>
      <c r="O99" s="14" cm="1">
        <f t="array" ref="O99">INDEX(INDEX(Cable_L!$H$3:$K$77,,MATCH(O$2,Cable_L!$H$2:$K$2,0)),MATCH(1,COUNTIFS($G99,Cable_L!$A$3:$A$77,$H99,Cable_L!$C$3:$C$77),0))</f>
        <v>7.2</v>
      </c>
      <c r="P99" s="308">
        <v>7.8000000000000007</v>
      </c>
      <c r="Q99" s="308">
        <v>7.2</v>
      </c>
    </row>
    <row r="100" spans="3:22" x14ac:dyDescent="0.25">
      <c r="C100" s="7" t="s">
        <v>379</v>
      </c>
      <c r="D100" s="2" t="s">
        <v>40</v>
      </c>
      <c r="E100" s="2" t="s">
        <v>386</v>
      </c>
      <c r="F100" s="8" t="s">
        <v>466</v>
      </c>
      <c r="G100" s="65" t="str">
        <f t="shared" si="4"/>
        <v xml:space="preserve">5 </v>
      </c>
      <c r="H100" s="2" t="s">
        <v>1359</v>
      </c>
      <c r="I100" s="94"/>
      <c r="J100" s="2"/>
      <c r="K100" s="2"/>
      <c r="L100" s="14" t="str" cm="1">
        <f t="array" ref="L100">INDEX(Cable_L!$B$3:$B$77,MATCH(1,COUNTIFS($G100,Cable_L!$A$3:$A$77,$H100,Cable_L!$C$3:$C$77),0))</f>
        <v>2a</v>
      </c>
      <c r="N100" s="14" cm="1">
        <f t="array" ref="N100">INDEX(INDEX(Cable_L!$H$3:$K$77,,MATCH(N$2,Cable_L!$H$2:$K$2,0)),MATCH(1,COUNTIFS($G100,Cable_L!$A$3:$A$77,$H100,Cable_L!$C$3:$C$77),0))</f>
        <v>7.8000000000000007</v>
      </c>
      <c r="O100" s="14" cm="1">
        <f t="array" ref="O100">INDEX(INDEX(Cable_L!$H$3:$K$77,,MATCH(O$2,Cable_L!$H$2:$K$2,0)),MATCH(1,COUNTIFS($G100,Cable_L!$A$3:$A$77,$H100,Cable_L!$C$3:$C$77),0))</f>
        <v>7.2</v>
      </c>
      <c r="P100" s="308">
        <v>7.2</v>
      </c>
      <c r="Q100" s="308" t="s">
        <v>1392</v>
      </c>
    </row>
    <row r="101" spans="3:22" x14ac:dyDescent="0.25">
      <c r="C101" s="7" t="s">
        <v>406</v>
      </c>
      <c r="D101" s="2"/>
      <c r="E101" s="2" t="s">
        <v>1337</v>
      </c>
      <c r="F101" s="8"/>
      <c r="G101" s="65" t="str">
        <f t="shared" si="4"/>
        <v/>
      </c>
      <c r="H101" s="2"/>
      <c r="I101" s="2"/>
      <c r="J101" s="2"/>
      <c r="K101" s="2"/>
    </row>
    <row r="102" spans="3:22" x14ac:dyDescent="0.25">
      <c r="C102" s="9" t="s">
        <v>406</v>
      </c>
      <c r="D102" s="10"/>
      <c r="E102" s="10" t="s">
        <v>1338</v>
      </c>
      <c r="F102" s="11"/>
      <c r="G102" s="65" t="str">
        <f t="shared" si="4"/>
        <v/>
      </c>
      <c r="H102" s="2"/>
      <c r="I102" s="2"/>
      <c r="J102" s="2"/>
      <c r="K102" s="2"/>
    </row>
    <row r="103" spans="3:22" x14ac:dyDescent="0.25">
      <c r="C103" s="2"/>
      <c r="D103" s="2"/>
      <c r="E103" s="2"/>
      <c r="F103" s="2"/>
      <c r="G103" s="65" t="str">
        <f t="shared" si="4"/>
        <v/>
      </c>
      <c r="H103" s="2"/>
      <c r="I103" s="2"/>
      <c r="J103" s="2"/>
      <c r="K103" s="2"/>
    </row>
    <row r="104" spans="3:22" x14ac:dyDescent="0.25">
      <c r="C104" s="4" t="s">
        <v>369</v>
      </c>
      <c r="D104" s="5" t="s">
        <v>1</v>
      </c>
      <c r="E104" s="5" t="s">
        <v>388</v>
      </c>
      <c r="F104" s="6" t="s">
        <v>483</v>
      </c>
      <c r="G104" s="65" t="str">
        <f t="shared" si="4"/>
        <v xml:space="preserve">8 </v>
      </c>
      <c r="H104" s="2" t="s">
        <v>1359</v>
      </c>
      <c r="I104" s="94"/>
      <c r="J104" s="2"/>
      <c r="K104" s="2"/>
      <c r="L104" s="14" t="str" cm="1">
        <f t="array" ref="L104">INDEX(Cable_L!$B$3:$B$77,MATCH(1,COUNTIFS($G104,Cable_L!$A$3:$A$77,$H104,Cable_L!$C$3:$C$77),0))</f>
        <v>2a</v>
      </c>
      <c r="M104" s="21" t="str" cm="1">
        <f t="array" ref="M104:M107">_xlfn._xlws.SORT(_xlfn.UNIQUE(G104:G111))</f>
        <v/>
      </c>
      <c r="N104" s="14" cm="1">
        <f t="array" ref="N104">INDEX(INDEX(Cable_L!$H$3:$K$77,,MATCH(N$2,Cable_L!$H$2:$K$2,0)),MATCH(1,COUNTIFS($G104,Cable_L!$A$3:$A$77,$H104,Cable_L!$C$3:$C$77),0))</f>
        <v>7.8000000000000007</v>
      </c>
      <c r="O104" s="14" cm="1">
        <f t="array" ref="O104">INDEX(INDEX(Cable_L!$H$3:$K$77,,MATCH(O$2,Cable_L!$H$2:$K$2,0)),MATCH(1,COUNTIFS($G104,Cable_L!$A$3:$A$77,$H104,Cable_L!$C$3:$C$77),0))</f>
        <v>7.2</v>
      </c>
      <c r="P104" s="308">
        <v>8.4</v>
      </c>
      <c r="Q104" s="308">
        <v>7.6</v>
      </c>
      <c r="R104" s="21" cm="1">
        <f t="array" ref="R104">_xlfn._xlws.FILTER(_xlfn.UNIQUE(N104:N111),_xlfn.UNIQUE(N104:N111)&lt;&gt;"")</f>
        <v>7.8000000000000007</v>
      </c>
      <c r="S104" s="14">
        <f>COUNTIF(N104:N111,R104)</f>
        <v>5</v>
      </c>
      <c r="T104" s="21" cm="1">
        <f t="array" ref="T104">_xlfn._xlws.FILTER(_xlfn.UNIQUE(O104:O111),_xlfn.UNIQUE(O104:O111)&lt;&gt;"")</f>
        <v>7.2</v>
      </c>
      <c r="U104" s="14">
        <f>COUNTIF(O104:O111,T104)</f>
        <v>5</v>
      </c>
      <c r="V104" s="14">
        <f>COUNTA($H104:$H111)</f>
        <v>5</v>
      </c>
    </row>
    <row r="105" spans="3:22" x14ac:dyDescent="0.25">
      <c r="C105" s="7" t="s">
        <v>371</v>
      </c>
      <c r="D105" s="2" t="s">
        <v>5</v>
      </c>
      <c r="E105" s="2" t="s">
        <v>390</v>
      </c>
      <c r="F105" s="8" t="s">
        <v>471</v>
      </c>
      <c r="G105" s="65" t="str">
        <f t="shared" si="4"/>
        <v xml:space="preserve">5 </v>
      </c>
      <c r="H105" s="2" t="s">
        <v>1359</v>
      </c>
      <c r="I105" s="93"/>
      <c r="J105" s="2"/>
      <c r="K105" s="2"/>
      <c r="L105" s="14" t="str" cm="1">
        <f t="array" ref="L105">INDEX(Cable_L!$B$3:$B$77,MATCH(1,COUNTIFS($G105,Cable_L!$A$3:$A$77,$H105,Cable_L!$C$3:$C$77),0))</f>
        <v>2a</v>
      </c>
      <c r="M105" s="21" t="str">
        <v>12</v>
      </c>
      <c r="N105" s="14" cm="1">
        <f t="array" ref="N105">INDEX(INDEX(Cable_L!$H$3:$K$77,,MATCH(N$2,Cable_L!$H$2:$K$2,0)),MATCH(1,COUNTIFS($G105,Cable_L!$A$3:$A$77,$H105,Cable_L!$C$3:$C$77),0))</f>
        <v>7.8000000000000007</v>
      </c>
      <c r="O105" s="14" cm="1">
        <f t="array" ref="O105">INDEX(INDEX(Cable_L!$H$3:$K$77,,MATCH(O$2,Cable_L!$H$2:$K$2,0)),MATCH(1,COUNTIFS($G105,Cable_L!$A$3:$A$77,$H105,Cable_L!$C$3:$C$77),0))</f>
        <v>7.2</v>
      </c>
      <c r="P105" s="308">
        <v>8.4</v>
      </c>
      <c r="Q105" s="308">
        <v>7.6</v>
      </c>
    </row>
    <row r="106" spans="3:22" x14ac:dyDescent="0.25">
      <c r="C106" s="7" t="s">
        <v>406</v>
      </c>
      <c r="D106" s="2"/>
      <c r="E106" s="2" t="s">
        <v>392</v>
      </c>
      <c r="F106" s="8"/>
      <c r="G106" s="65" t="str">
        <f t="shared" si="4"/>
        <v/>
      </c>
      <c r="H106" s="2"/>
      <c r="I106" s="2"/>
      <c r="J106" s="2"/>
      <c r="K106" s="2"/>
      <c r="M106" s="21" t="str">
        <v xml:space="preserve">5 </v>
      </c>
    </row>
    <row r="107" spans="3:22" x14ac:dyDescent="0.25">
      <c r="C107" s="7" t="s">
        <v>363</v>
      </c>
      <c r="D107" s="2" t="s">
        <v>9</v>
      </c>
      <c r="E107" s="2" t="s">
        <v>394</v>
      </c>
      <c r="F107" s="8" t="s">
        <v>504</v>
      </c>
      <c r="G107" s="65" t="str">
        <f t="shared" si="4"/>
        <v>12</v>
      </c>
      <c r="H107" s="2" t="s">
        <v>1359</v>
      </c>
      <c r="I107" s="94"/>
      <c r="J107" s="2"/>
      <c r="K107" s="2"/>
      <c r="L107" s="14" t="str" cm="1">
        <f t="array" ref="L107">INDEX(Cable_L!$B$3:$B$77,MATCH(1,COUNTIFS($G107,Cable_L!$A$3:$A$77,$H107,Cable_L!$C$3:$C$77),0))</f>
        <v>2a</v>
      </c>
      <c r="M107" s="21" t="str">
        <v xml:space="preserve">8 </v>
      </c>
      <c r="N107" s="14" cm="1">
        <f t="array" ref="N107">INDEX(INDEX(Cable_L!$H$3:$K$77,,MATCH(N$2,Cable_L!$H$2:$K$2,0)),MATCH(1,COUNTIFS($G107,Cable_L!$A$3:$A$77,$H107,Cable_L!$C$3:$C$77),0))</f>
        <v>7.8000000000000007</v>
      </c>
      <c r="O107" s="14" cm="1">
        <f t="array" ref="O107">INDEX(INDEX(Cable_L!$H$3:$K$77,,MATCH(O$2,Cable_L!$H$2:$K$2,0)),MATCH(1,COUNTIFS($G107,Cable_L!$A$3:$A$77,$H107,Cable_L!$C$3:$C$77),0))</f>
        <v>7.2</v>
      </c>
      <c r="P107" s="308">
        <v>8.4</v>
      </c>
      <c r="Q107" s="308">
        <v>7.6</v>
      </c>
    </row>
    <row r="108" spans="3:22" x14ac:dyDescent="0.25">
      <c r="C108" s="7" t="s">
        <v>365</v>
      </c>
      <c r="D108" s="2" t="s">
        <v>13</v>
      </c>
      <c r="E108" s="2" t="s">
        <v>396</v>
      </c>
      <c r="F108" s="8" t="s">
        <v>484</v>
      </c>
      <c r="G108" s="65" t="str">
        <f t="shared" si="4"/>
        <v xml:space="preserve">8 </v>
      </c>
      <c r="H108" s="2" t="s">
        <v>1359</v>
      </c>
      <c r="I108" s="94"/>
      <c r="J108" s="2"/>
      <c r="K108" s="2"/>
      <c r="L108" s="14" t="str" cm="1">
        <f t="array" ref="L108">INDEX(Cable_L!$B$3:$B$77,MATCH(1,COUNTIFS($G108,Cable_L!$A$3:$A$77,$H108,Cable_L!$C$3:$C$77),0))</f>
        <v>2a</v>
      </c>
      <c r="N108" s="14" cm="1">
        <f t="array" ref="N108">INDEX(INDEX(Cable_L!$H$3:$K$77,,MATCH(N$2,Cable_L!$H$2:$K$2,0)),MATCH(1,COUNTIFS($G108,Cable_L!$A$3:$A$77,$H108,Cable_L!$C$3:$C$77),0))</f>
        <v>7.8000000000000007</v>
      </c>
      <c r="O108" s="14" cm="1">
        <f t="array" ref="O108">INDEX(INDEX(Cable_L!$H$3:$K$77,,MATCH(O$2,Cable_L!$H$2:$K$2,0)),MATCH(1,COUNTIFS($G108,Cable_L!$A$3:$A$77,$H108,Cable_L!$C$3:$C$77),0))</f>
        <v>7.2</v>
      </c>
      <c r="P108" s="308">
        <v>7.8</v>
      </c>
      <c r="Q108" s="308">
        <v>7.2</v>
      </c>
    </row>
    <row r="109" spans="3:22" x14ac:dyDescent="0.25">
      <c r="C109" s="7" t="s">
        <v>367</v>
      </c>
      <c r="D109" s="2" t="s">
        <v>17</v>
      </c>
      <c r="E109" s="2" t="s">
        <v>398</v>
      </c>
      <c r="F109" s="8" t="s">
        <v>469</v>
      </c>
      <c r="G109" s="65" t="str">
        <f t="shared" si="4"/>
        <v xml:space="preserve">5 </v>
      </c>
      <c r="H109" s="2" t="s">
        <v>1359</v>
      </c>
      <c r="I109" s="94"/>
      <c r="J109" s="2"/>
      <c r="K109" s="2"/>
      <c r="L109" s="14" t="str" cm="1">
        <f t="array" ref="L109">INDEX(Cable_L!$B$3:$B$77,MATCH(1,COUNTIFS($G109,Cable_L!$A$3:$A$77,$H109,Cable_L!$C$3:$C$77),0))</f>
        <v>2a</v>
      </c>
      <c r="N109" s="14" cm="1">
        <f t="array" ref="N109">INDEX(INDEX(Cable_L!$H$3:$K$77,,MATCH(N$2,Cable_L!$H$2:$K$2,0)),MATCH(1,COUNTIFS($G109,Cable_L!$A$3:$A$77,$H109,Cable_L!$C$3:$C$77),0))</f>
        <v>7.8000000000000007</v>
      </c>
      <c r="O109" s="14" cm="1">
        <f t="array" ref="O109">INDEX(INDEX(Cable_L!$H$3:$K$77,,MATCH(O$2,Cable_L!$H$2:$K$2,0)),MATCH(1,COUNTIFS($G109,Cable_L!$A$3:$A$77,$H109,Cable_L!$C$3:$C$77),0))</f>
        <v>7.2</v>
      </c>
      <c r="P109" s="308">
        <v>7.2</v>
      </c>
      <c r="Q109" s="308">
        <v>6.8</v>
      </c>
    </row>
    <row r="110" spans="3:22" x14ac:dyDescent="0.25">
      <c r="C110" s="7" t="s">
        <v>406</v>
      </c>
      <c r="D110" s="2"/>
      <c r="E110" s="2" t="s">
        <v>1341</v>
      </c>
      <c r="F110" s="8"/>
      <c r="G110" s="65" t="str">
        <f t="shared" si="4"/>
        <v/>
      </c>
      <c r="H110" s="2"/>
      <c r="I110" s="2"/>
      <c r="J110" s="2"/>
      <c r="K110" s="2"/>
    </row>
    <row r="111" spans="3:22" x14ac:dyDescent="0.25">
      <c r="C111" s="9" t="s">
        <v>406</v>
      </c>
      <c r="D111" s="10"/>
      <c r="E111" s="10" t="s">
        <v>1342</v>
      </c>
      <c r="F111" s="11"/>
      <c r="G111" s="65" t="str">
        <f t="shared" si="4"/>
        <v/>
      </c>
      <c r="H111" s="2"/>
      <c r="I111" s="2"/>
      <c r="J111" s="2"/>
      <c r="K111" s="2"/>
    </row>
    <row r="112" spans="3:22" x14ac:dyDescent="0.25">
      <c r="C112" s="2"/>
      <c r="D112" s="2"/>
      <c r="E112" s="2"/>
      <c r="F112" s="2"/>
      <c r="G112" s="65" t="str">
        <f t="shared" si="4"/>
        <v/>
      </c>
      <c r="H112" s="2"/>
      <c r="I112" s="2"/>
      <c r="J112" s="2"/>
      <c r="K112" s="2"/>
    </row>
    <row r="113" spans="3:22" x14ac:dyDescent="0.25">
      <c r="C113" s="4" t="s">
        <v>399</v>
      </c>
      <c r="D113" s="322" t="s">
        <v>670</v>
      </c>
      <c r="E113" s="5" t="s">
        <v>226</v>
      </c>
      <c r="F113" s="6" t="s">
        <v>449</v>
      </c>
      <c r="G113" s="65" t="str">
        <f t="shared" si="4"/>
        <v xml:space="preserve">2 </v>
      </c>
      <c r="H113" s="14" t="s">
        <v>1358</v>
      </c>
      <c r="I113" s="69"/>
      <c r="K113" s="94"/>
      <c r="L113" s="14" t="str" cm="1">
        <f t="array" ref="L113">INDEX(Cable_L!$B$3:$B$77,MATCH(1,COUNTIFS($G113,Cable_L!$A$3:$A$77,$H113,Cable_L!$C$3:$C$77),0))</f>
        <v>2c</v>
      </c>
      <c r="M113" s="21" t="str" cm="1">
        <f t="array" ref="M113:M114">_xlfn._xlws.SORT(_xlfn.UNIQUE(G113:G116))</f>
        <v xml:space="preserve">1 </v>
      </c>
      <c r="N113" s="14" cm="1">
        <f t="array" ref="N113">INDEX(INDEX(Cable_L!$H$3:$K$77,,MATCH(N$2,Cable_L!$H$2:$K$2,0)),MATCH(1,COUNTIFS($G115,Cable_L!$A$3:$A$77,$H113,Cable_L!$C$3:$C$77),0))</f>
        <v>7.6000000000000005</v>
      </c>
      <c r="O113" s="14" t="str" cm="1">
        <f t="array" ref="O113">INDEX(INDEX(Cable_L!$H$3:$K$77,,MATCH(O$2,Cable_L!$H$2:$K$2,0)),MATCH(1,COUNTIFS($G115,Cable_L!$A$3:$A$77,$H113,Cable_L!$C$3:$C$77),0))</f>
        <v>|7.6|</v>
      </c>
      <c r="P113" s="308">
        <v>7.6000000000000005</v>
      </c>
      <c r="Q113" s="308" t="s">
        <v>1407</v>
      </c>
      <c r="R113" s="21" cm="1">
        <f t="array" ref="R113">_xlfn._xlws.FILTER(_xlfn.UNIQUE(N113:N116),_xlfn.UNIQUE(N113:N116)&lt;&gt;"")</f>
        <v>7.6000000000000005</v>
      </c>
      <c r="S113" s="14">
        <f>COUNTIF(N113:N116,R113)</f>
        <v>4</v>
      </c>
      <c r="T113" s="21" t="str" cm="1">
        <f t="array" ref="T113">_xlfn._xlws.FILTER(_xlfn.UNIQUE(O113:O116),_xlfn.UNIQUE(O113:O116)&lt;&gt;"")</f>
        <v>|7.6|</v>
      </c>
      <c r="U113" s="14">
        <f>COUNTIF(O113:O116,T113)</f>
        <v>4</v>
      </c>
      <c r="V113" s="14">
        <f>COUNTA($H113:$H116)</f>
        <v>4</v>
      </c>
    </row>
    <row r="114" spans="3:22" x14ac:dyDescent="0.25">
      <c r="C114" s="7" t="s">
        <v>401</v>
      </c>
      <c r="D114" s="2" t="s">
        <v>540</v>
      </c>
      <c r="E114" s="2" t="s">
        <v>229</v>
      </c>
      <c r="F114" s="8" t="s">
        <v>450</v>
      </c>
      <c r="G114" s="65" t="str">
        <f t="shared" si="4"/>
        <v xml:space="preserve">2 </v>
      </c>
      <c r="H114" s="14" t="s">
        <v>1358</v>
      </c>
      <c r="I114" s="69"/>
      <c r="K114" s="94"/>
      <c r="L114" s="14" t="str" cm="1">
        <f t="array" ref="L114">INDEX(Cable_L!$B$3:$B$77,MATCH(1,COUNTIFS($G114,Cable_L!$A$3:$A$77,$H114,Cable_L!$C$3:$C$77),0))</f>
        <v>2c</v>
      </c>
      <c r="M114" s="21" t="str">
        <v xml:space="preserve">2 </v>
      </c>
      <c r="N114" s="14" cm="1">
        <f t="array" ref="N114">INDEX(INDEX(Cable_L!$H$3:$K$77,,MATCH(N$2,Cable_L!$H$2:$K$2,0)),MATCH(1,COUNTIFS($G114,Cable_L!$A$3:$A$77,$H114,Cable_L!$C$3:$C$77),0))</f>
        <v>7.6000000000000005</v>
      </c>
      <c r="O114" s="14" t="str" cm="1">
        <f t="array" ref="O114">INDEX(INDEX(Cable_L!$H$3:$K$77,,MATCH(O$2,Cable_L!$H$2:$K$2,0)),MATCH(1,COUNTIFS($G114,Cable_L!$A$3:$A$77,$H114,Cable_L!$C$3:$C$77),0))</f>
        <v>|7.6|</v>
      </c>
      <c r="P114" s="308">
        <v>7.6000000000000005</v>
      </c>
      <c r="Q114" s="308" t="s">
        <v>1407</v>
      </c>
    </row>
    <row r="115" spans="3:22" x14ac:dyDescent="0.25">
      <c r="C115" s="7" t="s">
        <v>403</v>
      </c>
      <c r="D115" s="321" t="s">
        <v>669</v>
      </c>
      <c r="E115" s="2" t="s">
        <v>232</v>
      </c>
      <c r="F115" s="8" t="s">
        <v>444</v>
      </c>
      <c r="G115" s="65" t="str">
        <f t="shared" si="4"/>
        <v xml:space="preserve">1 </v>
      </c>
      <c r="H115" s="14" t="s">
        <v>1358</v>
      </c>
      <c r="I115" s="69"/>
      <c r="K115" s="93"/>
      <c r="L115" s="14" t="str" cm="1">
        <f t="array" ref="L115">INDEX(Cable_L!$B$3:$B$77,MATCH(1,COUNTIFS($G115,Cable_L!$A$3:$A$77,$H115,Cable_L!$C$3:$C$77),0))</f>
        <v>2c</v>
      </c>
      <c r="N115" s="14" cm="1">
        <f t="array" ref="N115">INDEX(INDEX(Cable_L!$H$3:$K$77,,MATCH(N$2,Cable_L!$H$2:$K$2,0)),MATCH(1,COUNTIFS($G115,Cable_L!$A$3:$A$77,$H115,Cable_L!$C$3:$C$77),0))</f>
        <v>7.6000000000000005</v>
      </c>
      <c r="O115" s="14" t="str" cm="1">
        <f t="array" ref="O115">INDEX(INDEX(Cable_L!$H$3:$K$77,,MATCH(O$2,Cable_L!$H$2:$K$2,0)),MATCH(1,COUNTIFS($G115,Cable_L!$A$3:$A$77,$H115,Cable_L!$C$3:$C$77),0))</f>
        <v>|7.6|</v>
      </c>
      <c r="P115" s="308">
        <v>7.6000000000000005</v>
      </c>
      <c r="Q115" s="308" t="s">
        <v>1407</v>
      </c>
    </row>
    <row r="116" spans="3:22" x14ac:dyDescent="0.25">
      <c r="C116" s="7" t="s">
        <v>373</v>
      </c>
      <c r="D116" s="2" t="s">
        <v>172</v>
      </c>
      <c r="E116" s="2" t="s">
        <v>235</v>
      </c>
      <c r="F116" s="8" t="s">
        <v>452</v>
      </c>
      <c r="G116" s="65" t="str">
        <f>IF(LEFT(F116,3)="2.5", MID(F116,7,2),LEFT(F116,2))</f>
        <v xml:space="preserve">2 </v>
      </c>
      <c r="H116" s="2" t="s">
        <v>1358</v>
      </c>
      <c r="I116" s="69"/>
      <c r="J116" s="2"/>
      <c r="K116" s="93"/>
      <c r="L116" s="14" t="str" cm="1">
        <f t="array" ref="L116">INDEX(Cable_L!$B$3:$B$77,MATCH(1,COUNTIFS($G116,Cable_L!$A$3:$A$77,$H116,Cable_L!$C$3:$C$77),0))</f>
        <v>2c</v>
      </c>
      <c r="N116" s="14" cm="1">
        <f t="array" ref="N116">INDEX(INDEX(Cable_L!$H$3:$K$77,,MATCH(N$2,Cable_L!$H$2:$K$2,0)),MATCH(1,COUNTIFS($G116,Cable_L!$A$3:$A$77,$H116,Cable_L!$C$3:$C$77),0))</f>
        <v>7.6000000000000005</v>
      </c>
      <c r="O116" s="14" t="str" cm="1">
        <f t="array" ref="O116">INDEX(INDEX(Cable_L!$H$3:$K$77,,MATCH(O$2,Cable_L!$H$2:$K$2,0)),MATCH(1,COUNTIFS($G116,Cable_L!$A$3:$A$77,$H116,Cable_L!$C$3:$C$77),0))</f>
        <v>|7.6|</v>
      </c>
      <c r="P116" s="308">
        <v>7.8</v>
      </c>
      <c r="Q116" s="308" t="s">
        <v>1407</v>
      </c>
    </row>
    <row r="117" spans="3:22" x14ac:dyDescent="0.25">
      <c r="C117" s="7" t="s">
        <v>406</v>
      </c>
      <c r="D117" s="2"/>
      <c r="E117" s="2" t="s">
        <v>1322</v>
      </c>
      <c r="F117" s="8"/>
      <c r="G117" s="65"/>
      <c r="I117" s="2"/>
    </row>
    <row r="118" spans="3:22" ht="18.75" x14ac:dyDescent="0.25">
      <c r="C118" s="7" t="s">
        <v>406</v>
      </c>
      <c r="D118" s="2"/>
      <c r="E118" s="2" t="s">
        <v>1323</v>
      </c>
      <c r="F118" s="8"/>
      <c r="G118" s="65"/>
      <c r="I118" s="2"/>
      <c r="M118" s="105" t="s">
        <v>1408</v>
      </c>
    </row>
    <row r="119" spans="3:22" ht="18.75" x14ac:dyDescent="0.3">
      <c r="C119" s="7" t="s">
        <v>406</v>
      </c>
      <c r="D119" s="2"/>
      <c r="E119" s="2" t="s">
        <v>1324</v>
      </c>
      <c r="F119" s="8"/>
      <c r="G119" s="65"/>
      <c r="I119" s="2"/>
      <c r="M119" s="106"/>
      <c r="N119" s="110" t="s">
        <v>1359</v>
      </c>
      <c r="O119" s="127" t="s">
        <v>1401</v>
      </c>
    </row>
    <row r="120" spans="3:22" ht="18.75" x14ac:dyDescent="0.25">
      <c r="C120" s="9" t="s">
        <v>406</v>
      </c>
      <c r="D120" s="10"/>
      <c r="E120" s="10" t="s">
        <v>1325</v>
      </c>
      <c r="F120" s="11"/>
      <c r="G120" s="65"/>
      <c r="I120" s="2"/>
      <c r="N120" s="116" t="e" cm="1" vm="2">
        <f t="array" aca="1" ref="N120" ca="1">_xlfn._xlws.SORT(_xlfn._xlws.FILTER(_xlfn.UNIQUE($N$4:$N$116),_xlfn.UNIQUE($N$4:$N$116)&lt;&gt;""))</f>
        <v>#VALUE!</v>
      </c>
      <c r="O120" s="117">
        <f ca="1">COUNTIFS($N$4:$N$116,"=" &amp; N120,$H$4:$H$116,"blu")</f>
        <v>0</v>
      </c>
    </row>
    <row r="121" spans="3:22" ht="18.75" x14ac:dyDescent="0.25">
      <c r="C121" s="2"/>
      <c r="D121" s="2"/>
      <c r="E121" s="2"/>
      <c r="F121" s="2"/>
      <c r="G121" s="65"/>
      <c r="I121" s="2"/>
      <c r="M121" s="13"/>
      <c r="N121" s="118"/>
      <c r="O121" s="119">
        <f t="shared" ref="O121:O122" si="5">COUNTIFS($N$4:$N$116,"=" &amp; N121,$H$4:$H$116,"blu")</f>
        <v>0</v>
      </c>
    </row>
    <row r="122" spans="3:22" ht="18.75" x14ac:dyDescent="0.25">
      <c r="C122" s="2"/>
      <c r="D122" s="2"/>
      <c r="E122" s="2"/>
      <c r="F122" s="2"/>
      <c r="G122" s="65"/>
      <c r="M122" s="13"/>
      <c r="N122" s="113"/>
      <c r="O122" s="114">
        <f t="shared" si="5"/>
        <v>0</v>
      </c>
    </row>
    <row r="123" spans="3:22" ht="18.75" x14ac:dyDescent="0.25">
      <c r="C123" s="32"/>
      <c r="D123" s="32"/>
      <c r="E123" s="2"/>
      <c r="F123" s="2"/>
      <c r="M123" s="13"/>
      <c r="N123" s="110" t="s">
        <v>1358</v>
      </c>
      <c r="O123" s="127" t="s">
        <v>1401</v>
      </c>
    </row>
    <row r="124" spans="3:22" ht="18.75" x14ac:dyDescent="0.25">
      <c r="C124" s="40" t="s">
        <v>1302</v>
      </c>
      <c r="D124" s="32"/>
      <c r="E124" s="2"/>
      <c r="F124" s="2"/>
      <c r="G124" s="65"/>
      <c r="N124" s="116" t="e" cm="1" vm="2">
        <f t="array" aca="1" ref="N124" ca="1">_xlfn._xlws.SORT(_xlfn._xlws.FILTER(_xlfn.UNIQUE($N$4:$N$116),_xlfn.UNIQUE($N$4:$N$116)&lt;&gt;""))</f>
        <v>#VALUE!</v>
      </c>
      <c r="O124" s="117">
        <f ca="1">COUNTIFS($N$4:$N$116,"=" &amp; N124,$H$4:$H$116,"red")</f>
        <v>0</v>
      </c>
    </row>
    <row r="125" spans="3:22" ht="18.75" x14ac:dyDescent="0.25">
      <c r="C125" s="32" t="s">
        <v>406</v>
      </c>
      <c r="D125" s="3"/>
      <c r="E125" s="2"/>
      <c r="F125" s="2" t="s">
        <v>530</v>
      </c>
      <c r="G125" s="65"/>
      <c r="M125" s="13"/>
      <c r="N125" s="118"/>
      <c r="O125" s="119">
        <f t="shared" ref="O125:O126" si="6">COUNTIFS($N$4:$N$116,"=" &amp; N125,$H$4:$H$116,"red")</f>
        <v>0</v>
      </c>
    </row>
    <row r="126" spans="3:22" ht="18.75" x14ac:dyDescent="0.25">
      <c r="C126" s="32" t="s">
        <v>406</v>
      </c>
      <c r="D126" s="3"/>
      <c r="E126" s="2"/>
      <c r="F126" s="2" t="s">
        <v>531</v>
      </c>
      <c r="G126" s="65"/>
      <c r="M126" s="13"/>
      <c r="N126" s="113"/>
      <c r="O126" s="114">
        <f t="shared" si="6"/>
        <v>0</v>
      </c>
    </row>
    <row r="127" spans="3:22" ht="18.75" x14ac:dyDescent="0.25">
      <c r="C127" s="32" t="s">
        <v>406</v>
      </c>
      <c r="D127" s="3"/>
      <c r="E127" s="2"/>
      <c r="F127" s="2" t="s">
        <v>532</v>
      </c>
      <c r="G127" s="65"/>
      <c r="M127" s="13"/>
      <c r="N127" s="110" t="s">
        <v>1359</v>
      </c>
      <c r="O127" s="127" t="s">
        <v>1402</v>
      </c>
    </row>
    <row r="128" spans="3:22" ht="18.75" x14ac:dyDescent="0.25">
      <c r="C128" s="2" t="s">
        <v>406</v>
      </c>
      <c r="D128" s="2"/>
      <c r="E128" s="2"/>
      <c r="F128" s="2" t="s">
        <v>533</v>
      </c>
      <c r="G128" s="65"/>
      <c r="M128" s="13"/>
      <c r="N128" s="116" t="e" cm="1" vm="2">
        <f t="array" aca="1" ref="N128" ca="1">_xlfn._xlws.SORT(_xlfn._xlws.FILTER(_xlfn.UNIQUE($O$4:$O$116),_xlfn.UNIQUE($O$4:$O$116)&lt;&gt;""))</f>
        <v>#VALUE!</v>
      </c>
      <c r="O128" s="117">
        <f ca="1">COUNTIFS($O$4:$O$116,"=" &amp; N128,$H$4:$H$116,"blu")</f>
        <v>0</v>
      </c>
    </row>
    <row r="129" spans="3:15" ht="18.75" x14ac:dyDescent="0.25">
      <c r="C129" s="2" t="s">
        <v>406</v>
      </c>
      <c r="D129" s="2"/>
      <c r="E129" s="2"/>
      <c r="F129" s="2" t="s">
        <v>534</v>
      </c>
      <c r="G129" s="65"/>
      <c r="N129" s="118"/>
      <c r="O129" s="119">
        <f t="shared" ref="O129:O130" si="7">COUNTIFS($O$4:$O$116,"=" &amp; N129,$H$4:$H$116,"blu")</f>
        <v>0</v>
      </c>
    </row>
    <row r="130" spans="3:15" ht="18.75" x14ac:dyDescent="0.25">
      <c r="C130" s="2" t="s">
        <v>406</v>
      </c>
      <c r="D130" s="2"/>
      <c r="E130" s="2"/>
      <c r="F130" s="2" t="s">
        <v>509</v>
      </c>
      <c r="G130" s="65"/>
      <c r="M130" s="13"/>
      <c r="N130" s="113"/>
      <c r="O130" s="114">
        <f t="shared" si="7"/>
        <v>0</v>
      </c>
    </row>
    <row r="131" spans="3:15" ht="18.75" x14ac:dyDescent="0.25">
      <c r="C131" s="2" t="s">
        <v>406</v>
      </c>
      <c r="D131" s="2"/>
      <c r="E131" s="2"/>
      <c r="F131" s="2" t="s">
        <v>510</v>
      </c>
      <c r="G131" s="65"/>
      <c r="M131" s="13"/>
      <c r="N131" s="110" t="s">
        <v>1358</v>
      </c>
      <c r="O131" s="127" t="s">
        <v>1402</v>
      </c>
    </row>
    <row r="132" spans="3:15" ht="18.75" x14ac:dyDescent="0.25">
      <c r="C132" s="2" t="s">
        <v>406</v>
      </c>
      <c r="D132" s="2"/>
      <c r="E132" s="2"/>
      <c r="F132" s="2" t="s">
        <v>511</v>
      </c>
      <c r="M132" s="13"/>
      <c r="N132" s="116" cm="1">
        <f t="array" ref="N132:N135">_xlfn._xlws.SORT(_xlfn._xlws.FILTER(_xlfn.UNIQUE($O$4:$O$116),_xlfn.UNIQUE($O$4:$O$116)&lt;&gt;""))</f>
        <v>7.2</v>
      </c>
      <c r="O132" s="117">
        <f>COUNTIFS($O$4:$O$116,"=" &amp; N132,$H$4:$H$116,"red")</f>
        <v>0</v>
      </c>
    </row>
    <row r="133" spans="3:15" ht="18.75" x14ac:dyDescent="0.25">
      <c r="C133" s="2" t="s">
        <v>406</v>
      </c>
      <c r="D133" s="2"/>
      <c r="E133" s="2"/>
      <c r="F133" s="2" t="s">
        <v>512</v>
      </c>
      <c r="G133" s="65"/>
      <c r="M133" s="13"/>
      <c r="N133" s="118" t="str">
        <v>|6.8|</v>
      </c>
      <c r="O133" s="119">
        <f t="shared" ref="O133:O134" si="8">COUNTIFS($O$4:$O$116,"=" &amp; N133,$H$4:$H$116,"red")</f>
        <v>0</v>
      </c>
    </row>
    <row r="134" spans="3:15" ht="18.75" x14ac:dyDescent="0.25">
      <c r="C134" s="2" t="s">
        <v>406</v>
      </c>
      <c r="D134" s="2"/>
      <c r="E134" s="2"/>
      <c r="F134" s="2" t="s">
        <v>513</v>
      </c>
      <c r="G134" s="65"/>
      <c r="N134" s="113" t="str">
        <v>|7.6|</v>
      </c>
      <c r="O134" s="114">
        <f t="shared" si="8"/>
        <v>13</v>
      </c>
    </row>
    <row r="135" spans="3:15" ht="18.75" x14ac:dyDescent="0.25">
      <c r="C135" s="2" t="s">
        <v>406</v>
      </c>
      <c r="D135" s="2"/>
      <c r="E135" s="2"/>
      <c r="F135" s="2" t="s">
        <v>470</v>
      </c>
      <c r="G135" s="65"/>
      <c r="M135" s="13"/>
      <c r="N135" s="13" t="str">
        <v>splice</v>
      </c>
      <c r="O135" s="110"/>
    </row>
    <row r="136" spans="3:15" ht="18.75" x14ac:dyDescent="0.25">
      <c r="C136" s="2" t="s">
        <v>406</v>
      </c>
      <c r="D136" s="2"/>
      <c r="E136" s="2"/>
      <c r="F136" s="2" t="s">
        <v>514</v>
      </c>
      <c r="G136" s="65"/>
      <c r="M136" s="13"/>
      <c r="N136" s="13"/>
      <c r="O136" s="110"/>
    </row>
    <row r="137" spans="3:15" ht="18.75" x14ac:dyDescent="0.25">
      <c r="C137" s="2" t="s">
        <v>406</v>
      </c>
      <c r="D137" s="2"/>
      <c r="E137" s="2"/>
      <c r="F137" s="2" t="s">
        <v>517</v>
      </c>
      <c r="G137" s="65"/>
      <c r="M137" s="13"/>
      <c r="N137" s="13"/>
      <c r="O137" s="110"/>
    </row>
    <row r="138" spans="3:15" ht="18.75" x14ac:dyDescent="0.25">
      <c r="C138" s="2" t="s">
        <v>406</v>
      </c>
      <c r="D138" s="2"/>
      <c r="E138" s="2"/>
      <c r="F138" s="2" t="s">
        <v>515</v>
      </c>
      <c r="G138" s="65"/>
      <c r="N138" s="13"/>
      <c r="O138" s="110"/>
    </row>
    <row r="139" spans="3:15" ht="18.75" x14ac:dyDescent="0.25">
      <c r="C139" s="2" t="s">
        <v>406</v>
      </c>
      <c r="D139" s="2"/>
      <c r="E139" s="2"/>
      <c r="F139" s="2" t="s">
        <v>516</v>
      </c>
      <c r="G139" s="65"/>
      <c r="N139" s="13"/>
      <c r="O139" s="110"/>
    </row>
    <row r="140" spans="3:15" x14ac:dyDescent="0.25">
      <c r="C140" s="2" t="s">
        <v>406</v>
      </c>
      <c r="D140" s="2"/>
      <c r="E140" s="2"/>
      <c r="F140" s="2" t="s">
        <v>518</v>
      </c>
      <c r="G140" s="65"/>
    </row>
    <row r="141" spans="3:15" x14ac:dyDescent="0.25">
      <c r="C141" s="2" t="s">
        <v>406</v>
      </c>
      <c r="D141" s="2"/>
      <c r="E141" s="2"/>
      <c r="F141" s="2" t="s">
        <v>519</v>
      </c>
    </row>
    <row r="142" spans="3:15" x14ac:dyDescent="0.25">
      <c r="C142" s="2"/>
      <c r="D142" s="2"/>
      <c r="E142" s="2"/>
      <c r="F142" s="2"/>
    </row>
    <row r="143" spans="3:15" x14ac:dyDescent="0.25">
      <c r="C143" s="32"/>
      <c r="D143" s="32"/>
      <c r="E143" s="2"/>
      <c r="F143" s="2"/>
    </row>
    <row r="144" spans="3:15" x14ac:dyDescent="0.25">
      <c r="C144" s="2"/>
      <c r="D144" s="2"/>
      <c r="E144" s="2"/>
      <c r="F144" s="2"/>
    </row>
    <row r="145" spans="3:6" x14ac:dyDescent="0.25">
      <c r="C145" s="2"/>
      <c r="D145" s="2"/>
      <c r="E145" s="2"/>
      <c r="F145" s="2"/>
    </row>
    <row r="146" spans="3:6" x14ac:dyDescent="0.25">
      <c r="C146" s="2"/>
      <c r="D146" s="2"/>
      <c r="E146" s="2"/>
      <c r="F146" s="2"/>
    </row>
    <row r="147" spans="3:6" x14ac:dyDescent="0.25">
      <c r="C147" s="2"/>
      <c r="D147" s="2"/>
      <c r="E147" s="2"/>
      <c r="F147" s="2"/>
    </row>
    <row r="148" spans="3:6" x14ac:dyDescent="0.25">
      <c r="C148" s="2"/>
      <c r="D148" s="2"/>
      <c r="E148" s="2"/>
      <c r="F148" s="2"/>
    </row>
    <row r="149" spans="3:6" x14ac:dyDescent="0.25">
      <c r="C149" s="2"/>
      <c r="D149" s="2"/>
      <c r="E149" s="2"/>
      <c r="F149" s="2"/>
    </row>
    <row r="150" spans="3:6" x14ac:dyDescent="0.25">
      <c r="C150" s="2"/>
      <c r="D150" s="2"/>
      <c r="E150" s="2"/>
      <c r="F150" s="3"/>
    </row>
    <row r="151" spans="3:6" x14ac:dyDescent="0.25">
      <c r="C151" s="2"/>
      <c r="D151" s="2"/>
      <c r="E151" s="2"/>
      <c r="F151" s="2"/>
    </row>
    <row r="152" spans="3:6" x14ac:dyDescent="0.25">
      <c r="C152" s="2"/>
      <c r="D152" s="2"/>
      <c r="E152" s="2"/>
      <c r="F152" s="2"/>
    </row>
    <row r="153" spans="3:6" x14ac:dyDescent="0.25">
      <c r="F153" s="2"/>
    </row>
    <row r="154" spans="3:6" x14ac:dyDescent="0.25">
      <c r="C154" s="2"/>
      <c r="D154" s="2"/>
      <c r="E154" s="2"/>
      <c r="F154" s="2"/>
    </row>
    <row r="155" spans="3:6" x14ac:dyDescent="0.25">
      <c r="C155" s="2"/>
      <c r="D155" s="2"/>
      <c r="E155" s="2"/>
      <c r="F155" s="2"/>
    </row>
    <row r="156" spans="3:6" x14ac:dyDescent="0.25">
      <c r="C156" s="2"/>
      <c r="D156" s="2"/>
      <c r="E156" s="2"/>
      <c r="F156" s="2"/>
    </row>
    <row r="157" spans="3:6" x14ac:dyDescent="0.25">
      <c r="C157" s="2"/>
      <c r="D157" s="2"/>
      <c r="E157" s="2"/>
      <c r="F157" s="2"/>
    </row>
    <row r="158" spans="3:6" x14ac:dyDescent="0.25">
      <c r="C158" s="2"/>
      <c r="D158" s="2"/>
      <c r="E158" s="2"/>
      <c r="F158" s="2"/>
    </row>
    <row r="159" spans="3:6" x14ac:dyDescent="0.25">
      <c r="C159" s="2"/>
      <c r="D159" s="2"/>
      <c r="E159" s="2"/>
      <c r="F159" s="2"/>
    </row>
    <row r="160" spans="3:6" x14ac:dyDescent="0.25">
      <c r="C160" s="2"/>
      <c r="D160" s="2"/>
      <c r="E160" s="2"/>
      <c r="F160" s="2"/>
    </row>
    <row r="161" spans="3:6" x14ac:dyDescent="0.25">
      <c r="C161" s="2"/>
      <c r="D161" s="2"/>
      <c r="E161" s="2"/>
      <c r="F161" s="2"/>
    </row>
    <row r="162" spans="3:6" x14ac:dyDescent="0.25">
      <c r="C162" s="2"/>
      <c r="D162" s="2"/>
      <c r="E162" s="2"/>
      <c r="F162" s="2"/>
    </row>
    <row r="163" spans="3:6" x14ac:dyDescent="0.25">
      <c r="C163" s="2"/>
      <c r="D163" s="2"/>
      <c r="E163" s="2"/>
      <c r="F163" s="2"/>
    </row>
  </sheetData>
  <mergeCells count="6">
    <mergeCell ref="C2:F2"/>
    <mergeCell ref="I2:K2"/>
    <mergeCell ref="AA4:AA5"/>
    <mergeCell ref="M1:M3"/>
    <mergeCell ref="H1:H3"/>
    <mergeCell ref="V1:V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FE9A-4A24-4DA3-8871-DD805D1E063E}">
  <sheetPr>
    <pageSetUpPr fitToPage="1"/>
  </sheetPr>
  <dimension ref="A1:O120"/>
  <sheetViews>
    <sheetView topLeftCell="B1" zoomScale="40" zoomScaleNormal="40" workbookViewId="0">
      <selection activeCell="X13" sqref="X13"/>
    </sheetView>
  </sheetViews>
  <sheetFormatPr defaultRowHeight="24.75" customHeight="1" x14ac:dyDescent="0.25"/>
  <cols>
    <col min="1" max="1" width="36.7109375" hidden="1" customWidth="1"/>
    <col min="2" max="2" width="36.7109375" style="14" customWidth="1"/>
    <col min="3" max="3" width="27.5703125" style="163" customWidth="1"/>
    <col min="4" max="4" width="18.140625" hidden="1" customWidth="1"/>
    <col min="5" max="5" width="0" hidden="1" customWidth="1"/>
    <col min="6" max="6" width="27.28515625" style="163" customWidth="1"/>
    <col min="7" max="7" width="18.5703125" style="163" customWidth="1"/>
    <col min="8" max="8" width="9.140625" style="163" customWidth="1"/>
    <col min="9" max="9" width="9.140625" style="163"/>
    <col min="11" max="12" width="1.5703125" style="14" customWidth="1"/>
    <col min="13" max="13" width="1.7109375" style="14" customWidth="1"/>
  </cols>
  <sheetData>
    <row r="1" spans="1:15" ht="24.75" customHeight="1" x14ac:dyDescent="0.35">
      <c r="A1" t="e">
        <f>'Hybrid - Mag - Mirror - Straigh'!#REF!</f>
        <v>#REF!</v>
      </c>
      <c r="B1" s="349" t="s">
        <v>815</v>
      </c>
      <c r="C1" s="343"/>
      <c r="D1" t="e">
        <f>'Hybrid - Mag - Mirror - Straigh'!#REF!</f>
        <v>#REF!</v>
      </c>
      <c r="E1" t="e">
        <f>'Hybrid - Mag - Mirror - Straigh'!#REF!</f>
        <v>#REF!</v>
      </c>
      <c r="F1" s="255"/>
    </row>
    <row r="2" spans="1:15" ht="7.5" customHeight="1" x14ac:dyDescent="0.25">
      <c r="A2" t="e">
        <f>'Hybrid - Mag - Mirror - Straigh'!#REF!</f>
        <v>#REF!</v>
      </c>
      <c r="D2" t="e">
        <f>'Hybrid - Mag - Mirror - Straigh'!#REF!</f>
        <v>#REF!</v>
      </c>
      <c r="E2" t="e">
        <f>'Hybrid - Mag - Mirror - Straigh'!#REF!</f>
        <v>#REF!</v>
      </c>
      <c r="H2" s="163" t="e">
        <f>'Hybrid - Mag - Mirror - Straigh'!#REF!</f>
        <v>#REF!</v>
      </c>
      <c r="I2" s="163" t="e">
        <f>'Hybrid - Mag - Mirror - Straigh'!#REF!</f>
        <v>#REF!</v>
      </c>
      <c r="K2" s="339" t="s">
        <v>1389</v>
      </c>
      <c r="L2" s="339"/>
      <c r="M2" s="339"/>
    </row>
    <row r="3" spans="1:15" s="56" customFormat="1" ht="24.75" customHeight="1" x14ac:dyDescent="0.25">
      <c r="A3" s="56" t="e">
        <f>'Hybrid - Mag - Mirror - Straigh'!#REF!</f>
        <v>#REF!</v>
      </c>
      <c r="B3" s="21" t="s">
        <v>1433</v>
      </c>
      <c r="C3" s="167" t="s">
        <v>1429</v>
      </c>
      <c r="D3" s="56" t="e">
        <f>'Hybrid - Mag - Mirror - Straigh'!#REF!</f>
        <v>#REF!</v>
      </c>
      <c r="E3" s="56" t="e">
        <f>'Hybrid - Mag - Mirror - Straigh'!#REF!</f>
        <v>#REF!</v>
      </c>
      <c r="F3" s="167" t="s">
        <v>1431</v>
      </c>
      <c r="G3" s="167"/>
      <c r="H3" s="167" t="e">
        <f>'Hybrid - Mag - Mirror - Straigh'!#REF!</f>
        <v>#REF!</v>
      </c>
      <c r="I3" s="167" t="e">
        <f>'Hybrid - Mag - Mirror - Straigh'!#REF!</f>
        <v>#REF!</v>
      </c>
      <c r="K3" s="14"/>
      <c r="L3" s="14"/>
      <c r="M3" s="14"/>
    </row>
    <row r="4" spans="1:15" ht="24.75" customHeight="1" x14ac:dyDescent="0.25">
      <c r="A4" t="e">
        <f>'Hybrid - Mag - Mirror - Straigh'!#REF!</f>
        <v>#REF!</v>
      </c>
      <c r="B4" s="14" t="str">
        <f t="shared" ref="B4:B64" si="0">IF(ISNUMBER(SEARCH("_LV",A4)),LEFT(A4,FIND("_LV",A4)-1),"")</f>
        <v/>
      </c>
      <c r="C4" s="163" t="e">
        <f>'Hybrid - Mag - Mirror - Straigh'!#REF!</f>
        <v>#REF!</v>
      </c>
      <c r="D4" t="e">
        <f>'Hybrid - Mag - Mirror - Straigh'!#REF!</f>
        <v>#REF!</v>
      </c>
      <c r="E4" t="e">
        <f>'Hybrid - Mag - Mirror - Straigh'!#REF!</f>
        <v>#REF!</v>
      </c>
      <c r="F4" s="163" t="e">
        <f>CONCATENATE(D4,"   ",E4)</f>
        <v>#REF!</v>
      </c>
      <c r="H4" s="163" t="e">
        <f>'Hybrid - Mag - Mirror - Straigh'!#REF!</f>
        <v>#REF!</v>
      </c>
      <c r="I4" s="163" t="e">
        <f>'Hybrid - Mag - Mirror - Straigh'!#REF!</f>
        <v>#REF!</v>
      </c>
      <c r="K4" s="92"/>
      <c r="O4" s="318" t="s">
        <v>1666</v>
      </c>
    </row>
    <row r="5" spans="1:15" ht="24.75" customHeight="1" x14ac:dyDescent="0.25">
      <c r="A5" t="e">
        <f>'Hybrid - Mag - Mirror - Straigh'!#REF!</f>
        <v>#REF!</v>
      </c>
      <c r="B5" s="14" t="str">
        <f t="shared" si="0"/>
        <v/>
      </c>
      <c r="C5" s="163" t="e">
        <f>'Hybrid - Mag - Mirror - Straigh'!#REF!</f>
        <v>#REF!</v>
      </c>
      <c r="D5" t="e">
        <f>'Hybrid - Mag - Mirror - Straigh'!#REF!</f>
        <v>#REF!</v>
      </c>
      <c r="E5" t="e">
        <f>'Hybrid - Mag - Mirror - Straigh'!#REF!</f>
        <v>#REF!</v>
      </c>
      <c r="F5" s="163" t="e">
        <f t="shared" ref="F5:F68" si="1">CONCATENATE(D5,"   ",E5)</f>
        <v>#REF!</v>
      </c>
      <c r="H5" s="163" t="e">
        <f>'Hybrid - Mag - Mirror - Straigh'!#REF!</f>
        <v>#REF!</v>
      </c>
      <c r="I5" s="163" t="e">
        <f>'Hybrid - Mag - Mirror - Straigh'!#REF!</f>
        <v>#REF!</v>
      </c>
      <c r="K5" s="93"/>
      <c r="L5" s="2"/>
      <c r="M5" s="2"/>
    </row>
    <row r="6" spans="1:15" ht="24.75" customHeight="1" x14ac:dyDescent="0.25">
      <c r="A6" t="e">
        <f>'Hybrid - Mag - Mirror - Straigh'!#REF!</f>
        <v>#REF!</v>
      </c>
      <c r="B6" s="14" t="str">
        <f t="shared" si="0"/>
        <v/>
      </c>
      <c r="C6" s="163" t="e">
        <f>'Hybrid - Mag - Mirror - Straigh'!#REF!</f>
        <v>#REF!</v>
      </c>
      <c r="D6" t="e">
        <f>'Hybrid - Mag - Mirror - Straigh'!#REF!</f>
        <v>#REF!</v>
      </c>
      <c r="E6" t="e">
        <f>'Hybrid - Mag - Mirror - Straigh'!#REF!</f>
        <v>#REF!</v>
      </c>
      <c r="F6" s="163" t="e">
        <f t="shared" si="1"/>
        <v>#REF!</v>
      </c>
      <c r="H6" s="163" t="e">
        <f>'Hybrid - Mag - Mirror - Straigh'!#REF!</f>
        <v>#REF!</v>
      </c>
      <c r="I6" s="163" t="e">
        <f>'Hybrid - Mag - Mirror - Straigh'!#REF!</f>
        <v>#REF!</v>
      </c>
      <c r="K6" s="93"/>
      <c r="L6" s="2"/>
      <c r="M6" s="2"/>
    </row>
    <row r="7" spans="1:15" ht="24.75" customHeight="1" x14ac:dyDescent="0.25">
      <c r="A7" t="e">
        <f>'Hybrid - Mag - Mirror - Straigh'!#REF!</f>
        <v>#REF!</v>
      </c>
      <c r="B7" s="14" t="str">
        <f t="shared" si="0"/>
        <v/>
      </c>
      <c r="C7" s="163" t="e">
        <f>'Hybrid - Mag - Mirror - Straigh'!#REF!</f>
        <v>#REF!</v>
      </c>
      <c r="D7" t="e">
        <f>'Hybrid - Mag - Mirror - Straigh'!#REF!</f>
        <v>#REF!</v>
      </c>
      <c r="E7" t="e">
        <f>'Hybrid - Mag - Mirror - Straigh'!#REF!</f>
        <v>#REF!</v>
      </c>
      <c r="F7" s="163" t="e">
        <f t="shared" si="1"/>
        <v>#REF!</v>
      </c>
      <c r="H7" s="163" t="e">
        <f>'Hybrid - Mag - Mirror - Straigh'!#REF!</f>
        <v>#REF!</v>
      </c>
      <c r="I7" s="163" t="e">
        <f>'Hybrid - Mag - Mirror - Straigh'!#REF!</f>
        <v>#REF!</v>
      </c>
      <c r="K7" s="93"/>
      <c r="L7" s="2"/>
      <c r="M7" s="2"/>
    </row>
    <row r="8" spans="1:15" ht="24.75" customHeight="1" x14ac:dyDescent="0.25">
      <c r="A8" t="e">
        <f>'Hybrid - Mag - Mirror - Straigh'!#REF!</f>
        <v>#REF!</v>
      </c>
      <c r="B8" s="14" t="str">
        <f t="shared" si="0"/>
        <v/>
      </c>
      <c r="C8" s="163" t="e">
        <f>'Hybrid - Mag - Mirror - Straigh'!#REF!</f>
        <v>#REF!</v>
      </c>
      <c r="D8" t="e">
        <f>'Hybrid - Mag - Mirror - Straigh'!#REF!</f>
        <v>#REF!</v>
      </c>
      <c r="E8" t="e">
        <f>'Hybrid - Mag - Mirror - Straigh'!#REF!</f>
        <v>#REF!</v>
      </c>
      <c r="F8" s="163" t="e">
        <f t="shared" si="1"/>
        <v>#REF!</v>
      </c>
      <c r="H8" s="163" t="e">
        <f>'Hybrid - Mag - Mirror - Straigh'!#REF!</f>
        <v>#REF!</v>
      </c>
      <c r="I8" s="163" t="e">
        <f>'Hybrid - Mag - Mirror - Straigh'!#REF!</f>
        <v>#REF!</v>
      </c>
      <c r="K8" s="93"/>
      <c r="L8" s="2"/>
      <c r="M8" s="2"/>
    </row>
    <row r="9" spans="1:15" ht="24.75" customHeight="1" x14ac:dyDescent="0.25">
      <c r="A9" t="e">
        <f>'Hybrid - Mag - Mirror - Straigh'!#REF!</f>
        <v>#REF!</v>
      </c>
      <c r="B9" s="14" t="str">
        <f t="shared" si="0"/>
        <v/>
      </c>
      <c r="C9" s="163" t="e">
        <f>'Hybrid - Mag - Mirror - Straigh'!#REF!</f>
        <v>#REF!</v>
      </c>
      <c r="D9" t="e">
        <f>'Hybrid - Mag - Mirror - Straigh'!#REF!</f>
        <v>#REF!</v>
      </c>
      <c r="E9" t="e">
        <f>'Hybrid - Mag - Mirror - Straigh'!#REF!</f>
        <v>#REF!</v>
      </c>
      <c r="F9" s="163" t="e">
        <f t="shared" si="1"/>
        <v>#REF!</v>
      </c>
      <c r="H9" s="163" t="e">
        <f>'Hybrid - Mag - Mirror - Straigh'!#REF!</f>
        <v>#REF!</v>
      </c>
      <c r="I9" s="163" t="e">
        <f>'Hybrid - Mag - Mirror - Straigh'!#REF!</f>
        <v>#REF!</v>
      </c>
      <c r="K9" s="93"/>
      <c r="L9" s="2"/>
      <c r="M9" s="61"/>
    </row>
    <row r="10" spans="1:15" ht="24.75" customHeight="1" x14ac:dyDescent="0.25">
      <c r="A10" t="e">
        <f>'Hybrid - Mag - Mirror - Straigh'!#REF!</f>
        <v>#REF!</v>
      </c>
      <c r="B10" s="14" t="str">
        <f t="shared" si="0"/>
        <v/>
      </c>
      <c r="C10" s="163" t="e">
        <f>'Hybrid - Mag - Mirror - Straigh'!#REF!</f>
        <v>#REF!</v>
      </c>
      <c r="D10" t="e">
        <f>'Hybrid - Mag - Mirror - Straigh'!#REF!</f>
        <v>#REF!</v>
      </c>
      <c r="E10" t="e">
        <f>'Hybrid - Mag - Mirror - Straigh'!#REF!</f>
        <v>#REF!</v>
      </c>
      <c r="F10" s="164" t="e">
        <f t="shared" si="1"/>
        <v>#REF!</v>
      </c>
      <c r="H10" s="163" t="e">
        <f>'Hybrid - Mag - Mirror - Straigh'!#REF!</f>
        <v>#REF!</v>
      </c>
      <c r="I10" s="163" t="e">
        <f>'Hybrid - Mag - Mirror - Straigh'!#REF!</f>
        <v>#REF!</v>
      </c>
      <c r="K10" s="94"/>
      <c r="L10" s="2"/>
      <c r="M10" s="2"/>
    </row>
    <row r="11" spans="1:15" ht="24.75" customHeight="1" x14ac:dyDescent="0.25">
      <c r="A11" t="e">
        <f>'Hybrid - Mag - Mirror - Straigh'!#REF!</f>
        <v>#REF!</v>
      </c>
      <c r="B11" s="14" t="str">
        <f t="shared" si="0"/>
        <v/>
      </c>
      <c r="C11" s="163" t="e">
        <f>'Hybrid - Mag - Mirror - Straigh'!#REF!</f>
        <v>#REF!</v>
      </c>
      <c r="D11" t="e">
        <f>'Hybrid - Mag - Mirror - Straigh'!#REF!</f>
        <v>#REF!</v>
      </c>
      <c r="E11" t="e">
        <f>'Hybrid - Mag - Mirror - Straigh'!#REF!</f>
        <v>#REF!</v>
      </c>
      <c r="F11" s="164" t="e">
        <f t="shared" si="1"/>
        <v>#REF!</v>
      </c>
      <c r="H11" s="163" t="e">
        <f>'Hybrid - Mag - Mirror - Straigh'!#REF!</f>
        <v>#REF!</v>
      </c>
      <c r="I11" s="163" t="e">
        <f>'Hybrid - Mag - Mirror - Straigh'!#REF!</f>
        <v>#REF!</v>
      </c>
      <c r="K11" s="93"/>
      <c r="L11" s="2"/>
      <c r="M11" s="2"/>
    </row>
    <row r="12" spans="1:15" ht="24.75" customHeight="1" x14ac:dyDescent="0.25">
      <c r="K12" s="2"/>
      <c r="L12" s="2"/>
      <c r="M12" s="2"/>
    </row>
    <row r="13" spans="1:15" ht="24.75" customHeight="1" x14ac:dyDescent="0.25">
      <c r="K13" s="2"/>
      <c r="L13" s="2"/>
      <c r="M13" s="2"/>
    </row>
    <row r="14" spans="1:15" ht="24.75" customHeight="1" x14ac:dyDescent="0.25">
      <c r="A14" t="e">
        <f>'Hybrid - Mag - Mirror - Straigh'!#REF!</f>
        <v>#REF!</v>
      </c>
      <c r="B14" s="14" t="str">
        <f t="shared" si="0"/>
        <v/>
      </c>
      <c r="C14" s="163" t="e">
        <f>'Hybrid - Mag - Mirror - Straigh'!#REF!</f>
        <v>#REF!</v>
      </c>
      <c r="D14" t="e">
        <f>'Hybrid - Mag - Mirror - Straigh'!#REF!</f>
        <v>#REF!</v>
      </c>
      <c r="E14" t="e">
        <f>'Hybrid - Mag - Mirror - Straigh'!#REF!</f>
        <v>#REF!</v>
      </c>
      <c r="F14" s="165" t="e">
        <f t="shared" si="1"/>
        <v>#REF!</v>
      </c>
      <c r="H14" s="163" t="e">
        <f>'Hybrid - Mag - Mirror - Straigh'!#REF!</f>
        <v>#REF!</v>
      </c>
      <c r="I14" s="163" t="e">
        <f>'Hybrid - Mag - Mirror - Straigh'!#REF!</f>
        <v>#REF!</v>
      </c>
      <c r="K14" s="93"/>
      <c r="L14" s="2"/>
      <c r="M14" s="2"/>
    </row>
    <row r="15" spans="1:15" ht="24.75" customHeight="1" x14ac:dyDescent="0.25">
      <c r="A15" t="e">
        <f>'Hybrid - Mag - Mirror - Straigh'!#REF!</f>
        <v>#REF!</v>
      </c>
      <c r="B15" s="14" t="str">
        <f t="shared" si="0"/>
        <v/>
      </c>
      <c r="C15" s="163" t="e">
        <f>'Hybrid - Mag - Mirror - Straigh'!#REF!</f>
        <v>#REF!</v>
      </c>
      <c r="D15" t="e">
        <f>'Hybrid - Mag - Mirror - Straigh'!#REF!</f>
        <v>#REF!</v>
      </c>
      <c r="E15" t="e">
        <f>'Hybrid - Mag - Mirror - Straigh'!#REF!</f>
        <v>#REF!</v>
      </c>
      <c r="F15" s="165" t="e">
        <f t="shared" si="1"/>
        <v>#REF!</v>
      </c>
      <c r="H15" s="163" t="e">
        <f>'Hybrid - Mag - Mirror - Straigh'!#REF!</f>
        <v>#REF!</v>
      </c>
      <c r="I15" s="163" t="e">
        <f>'Hybrid - Mag - Mirror - Straigh'!#REF!</f>
        <v>#REF!</v>
      </c>
      <c r="K15" s="95"/>
      <c r="L15" s="2"/>
      <c r="M15" s="2"/>
    </row>
    <row r="16" spans="1:15" ht="24.75" customHeight="1" x14ac:dyDescent="0.25">
      <c r="A16" t="e">
        <f>'Hybrid - Mag - Mirror - Straigh'!#REF!</f>
        <v>#REF!</v>
      </c>
      <c r="B16" s="14" t="str">
        <f t="shared" si="0"/>
        <v/>
      </c>
      <c r="C16" s="163" t="e">
        <f>'Hybrid - Mag - Mirror - Straigh'!#REF!</f>
        <v>#REF!</v>
      </c>
      <c r="D16" t="e">
        <f>'Hybrid - Mag - Mirror - Straigh'!#REF!</f>
        <v>#REF!</v>
      </c>
      <c r="E16" t="e">
        <f>'Hybrid - Mag - Mirror - Straigh'!#REF!</f>
        <v>#REF!</v>
      </c>
      <c r="F16" s="163" t="e">
        <f t="shared" si="1"/>
        <v>#REF!</v>
      </c>
      <c r="H16" s="163" t="e">
        <f>'Hybrid - Mag - Mirror - Straigh'!#REF!</f>
        <v>#REF!</v>
      </c>
      <c r="I16" s="163" t="e">
        <f>'Hybrid - Mag - Mirror - Straigh'!#REF!</f>
        <v>#REF!</v>
      </c>
      <c r="K16" s="93"/>
      <c r="L16" s="2"/>
      <c r="M16" s="2"/>
    </row>
    <row r="17" spans="1:13" ht="24.75" customHeight="1" x14ac:dyDescent="0.25">
      <c r="A17" t="e">
        <f>'Hybrid - Mag - Mirror - Straigh'!#REF!</f>
        <v>#REF!</v>
      </c>
      <c r="B17" s="14" t="str">
        <f t="shared" si="0"/>
        <v/>
      </c>
      <c r="C17" s="163" t="e">
        <f>'Hybrid - Mag - Mirror - Straigh'!#REF!</f>
        <v>#REF!</v>
      </c>
      <c r="D17" t="e">
        <f>'Hybrid - Mag - Mirror - Straigh'!#REF!</f>
        <v>#REF!</v>
      </c>
      <c r="E17" t="e">
        <f>'Hybrid - Mag - Mirror - Straigh'!#REF!</f>
        <v>#REF!</v>
      </c>
      <c r="F17" s="163" t="e">
        <f t="shared" si="1"/>
        <v>#REF!</v>
      </c>
      <c r="H17" s="163" t="e">
        <f>'Hybrid - Mag - Mirror - Straigh'!#REF!</f>
        <v>#REF!</v>
      </c>
      <c r="I17" s="163" t="e">
        <f>'Hybrid - Mag - Mirror - Straigh'!#REF!</f>
        <v>#REF!</v>
      </c>
      <c r="K17" s="93"/>
      <c r="L17" s="2"/>
      <c r="M17" s="2"/>
    </row>
    <row r="18" spans="1:13" ht="24.75" customHeight="1" x14ac:dyDescent="0.25">
      <c r="A18" t="e">
        <f>'Hybrid - Mag - Mirror - Straigh'!#REF!</f>
        <v>#REF!</v>
      </c>
      <c r="B18" s="14" t="str">
        <f t="shared" si="0"/>
        <v/>
      </c>
      <c r="C18" s="163" t="e">
        <f>'Hybrid - Mag - Mirror - Straigh'!#REF!</f>
        <v>#REF!</v>
      </c>
      <c r="D18" t="e">
        <f>'Hybrid - Mag - Mirror - Straigh'!#REF!</f>
        <v>#REF!</v>
      </c>
      <c r="E18" t="e">
        <f>'Hybrid - Mag - Mirror - Straigh'!#REF!</f>
        <v>#REF!</v>
      </c>
      <c r="F18" s="164" t="e">
        <f t="shared" si="1"/>
        <v>#REF!</v>
      </c>
      <c r="H18" s="163" t="e">
        <f>'Hybrid - Mag - Mirror - Straigh'!#REF!</f>
        <v>#REF!</v>
      </c>
      <c r="I18" s="163" t="e">
        <f>'Hybrid - Mag - Mirror - Straigh'!#REF!</f>
        <v>#REF!</v>
      </c>
      <c r="K18" s="93"/>
      <c r="L18" s="2"/>
      <c r="M18" s="2"/>
    </row>
    <row r="19" spans="1:13" ht="24.75" customHeight="1" x14ac:dyDescent="0.25">
      <c r="A19" t="e">
        <f>'Hybrid - Mag - Mirror - Straigh'!#REF!</f>
        <v>#REF!</v>
      </c>
      <c r="B19" s="14" t="str">
        <f t="shared" si="0"/>
        <v/>
      </c>
      <c r="C19" s="163" t="e">
        <f>'Hybrid - Mag - Mirror - Straigh'!#REF!</f>
        <v>#REF!</v>
      </c>
      <c r="D19" t="e">
        <f>'Hybrid - Mag - Mirror - Straigh'!#REF!</f>
        <v>#REF!</v>
      </c>
      <c r="E19" t="e">
        <f>'Hybrid - Mag - Mirror - Straigh'!#REF!</f>
        <v>#REF!</v>
      </c>
      <c r="F19" s="164" t="e">
        <f t="shared" si="1"/>
        <v>#REF!</v>
      </c>
      <c r="H19" s="163" t="e">
        <f>'Hybrid - Mag - Mirror - Straigh'!#REF!</f>
        <v>#REF!</v>
      </c>
      <c r="I19" s="163" t="e">
        <f>'Hybrid - Mag - Mirror - Straigh'!#REF!</f>
        <v>#REF!</v>
      </c>
      <c r="K19" s="93"/>
      <c r="L19" s="2"/>
      <c r="M19" s="2"/>
    </row>
    <row r="20" spans="1:13" ht="24.75" customHeight="1" x14ac:dyDescent="0.25">
      <c r="A20" t="e">
        <f>'Hybrid - Mag - Mirror - Straigh'!#REF!</f>
        <v>#REF!</v>
      </c>
      <c r="B20" s="14" t="str">
        <f t="shared" si="0"/>
        <v/>
      </c>
      <c r="C20" s="163" t="e">
        <f>'Hybrid - Mag - Mirror - Straigh'!#REF!</f>
        <v>#REF!</v>
      </c>
      <c r="D20" t="e">
        <f>'Hybrid - Mag - Mirror - Straigh'!#REF!</f>
        <v>#REF!</v>
      </c>
      <c r="E20" t="e">
        <f>'Hybrid - Mag - Mirror - Straigh'!#REF!</f>
        <v>#REF!</v>
      </c>
      <c r="F20" s="163" t="e">
        <f t="shared" si="1"/>
        <v>#REF!</v>
      </c>
      <c r="H20" s="163" t="e">
        <f>'Hybrid - Mag - Mirror - Straigh'!#REF!</f>
        <v>#REF!</v>
      </c>
      <c r="I20" s="163" t="e">
        <f>'Hybrid - Mag - Mirror - Straigh'!#REF!</f>
        <v>#REF!</v>
      </c>
      <c r="K20" s="93"/>
      <c r="L20" s="2"/>
      <c r="M20" s="2"/>
    </row>
    <row r="21" spans="1:13" ht="24.75" customHeight="1" x14ac:dyDescent="0.25">
      <c r="A21" t="e">
        <f>'Hybrid - Mag - Mirror - Straigh'!#REF!</f>
        <v>#REF!</v>
      </c>
      <c r="B21" s="14" t="str">
        <f t="shared" si="0"/>
        <v/>
      </c>
      <c r="C21" s="163" t="e">
        <f>'Hybrid - Mag - Mirror - Straigh'!#REF!</f>
        <v>#REF!</v>
      </c>
      <c r="D21" t="e">
        <f>'Hybrid - Mag - Mirror - Straigh'!#REF!</f>
        <v>#REF!</v>
      </c>
      <c r="E21" t="e">
        <f>'Hybrid - Mag - Mirror - Straigh'!#REF!</f>
        <v>#REF!</v>
      </c>
      <c r="F21" s="163" t="e">
        <f t="shared" si="1"/>
        <v>#REF!</v>
      </c>
      <c r="H21" s="163" t="e">
        <f>'Hybrid - Mag - Mirror - Straigh'!#REF!</f>
        <v>#REF!</v>
      </c>
      <c r="I21" s="163" t="e">
        <f>'Hybrid - Mag - Mirror - Straigh'!#REF!</f>
        <v>#REF!</v>
      </c>
      <c r="K21" s="93"/>
      <c r="L21" s="2"/>
      <c r="M21" s="69"/>
    </row>
    <row r="22" spans="1:13" ht="24.75" customHeight="1" x14ac:dyDescent="0.25">
      <c r="A22" t="e">
        <f>'Hybrid - Mag - Mirror - Straigh'!#REF!</f>
        <v>#REF!</v>
      </c>
      <c r="B22" s="14" t="str">
        <f t="shared" si="0"/>
        <v/>
      </c>
      <c r="C22" s="163" t="e">
        <f>'Hybrid - Mag - Mirror - Straigh'!#REF!</f>
        <v>#REF!</v>
      </c>
      <c r="D22" t="e">
        <f>'Hybrid - Mag - Mirror - Straigh'!#REF!</f>
        <v>#REF!</v>
      </c>
      <c r="E22" t="e">
        <f>'Hybrid - Mag - Mirror - Straigh'!#REF!</f>
        <v>#REF!</v>
      </c>
      <c r="F22" s="165" t="e">
        <f t="shared" si="1"/>
        <v>#REF!</v>
      </c>
      <c r="H22" s="163" t="e">
        <f>'Hybrid - Mag - Mirror - Straigh'!#REF!</f>
        <v>#REF!</v>
      </c>
      <c r="I22" s="163" t="e">
        <f>'Hybrid - Mag - Mirror - Straigh'!#REF!</f>
        <v>#REF!</v>
      </c>
      <c r="K22" s="93"/>
      <c r="L22" s="2"/>
      <c r="M22" s="2"/>
    </row>
    <row r="23" spans="1:13" ht="24.75" customHeight="1" x14ac:dyDescent="0.25">
      <c r="A23" t="e">
        <f>'Hybrid - Mag - Mirror - Straigh'!#REF!</f>
        <v>#REF!</v>
      </c>
      <c r="B23" s="14" t="str">
        <f t="shared" si="0"/>
        <v/>
      </c>
      <c r="C23" s="163" t="e">
        <f>'Hybrid - Mag - Mirror - Straigh'!#REF!</f>
        <v>#REF!</v>
      </c>
      <c r="D23" t="e">
        <f>'Hybrid - Mag - Mirror - Straigh'!#REF!</f>
        <v>#REF!</v>
      </c>
      <c r="E23" t="e">
        <f>'Hybrid - Mag - Mirror - Straigh'!#REF!</f>
        <v>#REF!</v>
      </c>
      <c r="F23" s="165" t="e">
        <f t="shared" si="1"/>
        <v>#REF!</v>
      </c>
      <c r="H23" s="163" t="e">
        <f>'Hybrid - Mag - Mirror - Straigh'!#REF!</f>
        <v>#REF!</v>
      </c>
      <c r="I23" s="163" t="e">
        <f>'Hybrid - Mag - Mirror - Straigh'!#REF!</f>
        <v>#REF!</v>
      </c>
      <c r="K23" s="93"/>
      <c r="L23" s="2"/>
      <c r="M23" s="2"/>
    </row>
    <row r="24" spans="1:13" ht="24.75" customHeight="1" x14ac:dyDescent="0.25">
      <c r="A24" t="e">
        <f>'Hybrid - Mag - Mirror - Straigh'!#REF!</f>
        <v>#REF!</v>
      </c>
      <c r="B24" s="14" t="str">
        <f t="shared" si="0"/>
        <v/>
      </c>
      <c r="C24" s="163" t="e">
        <f>'Hybrid - Mag - Mirror - Straigh'!#REF!</f>
        <v>#REF!</v>
      </c>
      <c r="D24" t="e">
        <f>'Hybrid - Mag - Mirror - Straigh'!#REF!</f>
        <v>#REF!</v>
      </c>
      <c r="E24" t="e">
        <f>'Hybrid - Mag - Mirror - Straigh'!#REF!</f>
        <v>#REF!</v>
      </c>
      <c r="F24" s="164" t="e">
        <f t="shared" si="1"/>
        <v>#REF!</v>
      </c>
      <c r="H24" s="163" t="e">
        <f>'Hybrid - Mag - Mirror - Straigh'!#REF!</f>
        <v>#REF!</v>
      </c>
      <c r="I24" s="163" t="e">
        <f>'Hybrid - Mag - Mirror - Straigh'!#REF!</f>
        <v>#REF!</v>
      </c>
      <c r="K24" s="94"/>
      <c r="L24" s="2"/>
      <c r="M24" s="2"/>
    </row>
    <row r="25" spans="1:13" ht="24.75" customHeight="1" x14ac:dyDescent="0.25">
      <c r="A25" t="e">
        <f>'Hybrid - Mag - Mirror - Straigh'!#REF!</f>
        <v>#REF!</v>
      </c>
      <c r="B25" s="14" t="str">
        <f t="shared" si="0"/>
        <v/>
      </c>
      <c r="C25" s="163" t="e">
        <f>'Hybrid - Mag - Mirror - Straigh'!#REF!</f>
        <v>#REF!</v>
      </c>
      <c r="D25" t="e">
        <f>'Hybrid - Mag - Mirror - Straigh'!#REF!</f>
        <v>#REF!</v>
      </c>
      <c r="E25" t="e">
        <f>'Hybrid - Mag - Mirror - Straigh'!#REF!</f>
        <v>#REF!</v>
      </c>
      <c r="F25" s="164" t="e">
        <f t="shared" si="1"/>
        <v>#REF!</v>
      </c>
      <c r="H25" s="163" t="e">
        <f>'Hybrid - Mag - Mirror - Straigh'!#REF!</f>
        <v>#REF!</v>
      </c>
      <c r="I25" s="163" t="e">
        <f>'Hybrid - Mag - Mirror - Straigh'!#REF!</f>
        <v>#REF!</v>
      </c>
      <c r="K25" s="93"/>
      <c r="L25" s="2"/>
      <c r="M25" s="2"/>
    </row>
    <row r="26" spans="1:13" ht="24.75" customHeight="1" x14ac:dyDescent="0.25">
      <c r="K26" s="2"/>
      <c r="L26" s="2"/>
      <c r="M26" s="2"/>
    </row>
    <row r="27" spans="1:13" ht="24.75" customHeight="1" x14ac:dyDescent="0.25">
      <c r="A27" t="e">
        <f>'Hybrid - Mag - Mirror - Straigh'!#REF!</f>
        <v>#REF!</v>
      </c>
      <c r="B27" s="14" t="str">
        <f t="shared" si="0"/>
        <v/>
      </c>
      <c r="C27" s="163" t="e">
        <f>'Hybrid - Mag - Mirror - Straigh'!#REF!</f>
        <v>#REF!</v>
      </c>
      <c r="D27" t="e">
        <f>'Hybrid - Mag - Mirror - Straigh'!#REF!</f>
        <v>#REF!</v>
      </c>
      <c r="E27" t="e">
        <f>'Hybrid - Mag - Mirror - Straigh'!#REF!</f>
        <v>#REF!</v>
      </c>
      <c r="F27" s="165" t="e">
        <f t="shared" si="1"/>
        <v>#REF!</v>
      </c>
      <c r="H27" s="163" t="e">
        <f>'Hybrid - Mag - Mirror - Straigh'!#REF!</f>
        <v>#REF!</v>
      </c>
      <c r="I27" s="163" t="e">
        <f>'Hybrid - Mag - Mirror - Straigh'!#REF!</f>
        <v>#REF!</v>
      </c>
      <c r="K27" s="93"/>
      <c r="L27" s="2"/>
      <c r="M27" s="2"/>
    </row>
    <row r="28" spans="1:13" ht="24.75" customHeight="1" x14ac:dyDescent="0.25">
      <c r="A28" t="e">
        <f>'Hybrid - Mag - Mirror - Straigh'!#REF!</f>
        <v>#REF!</v>
      </c>
      <c r="B28" s="14" t="str">
        <f t="shared" si="0"/>
        <v/>
      </c>
      <c r="C28" s="163" t="e">
        <f>'Hybrid - Mag - Mirror - Straigh'!#REF!</f>
        <v>#REF!</v>
      </c>
      <c r="D28" t="e">
        <f>'Hybrid - Mag - Mirror - Straigh'!#REF!</f>
        <v>#REF!</v>
      </c>
      <c r="E28" t="e">
        <f>'Hybrid - Mag - Mirror - Straigh'!#REF!</f>
        <v>#REF!</v>
      </c>
      <c r="F28" s="165" t="e">
        <f t="shared" si="1"/>
        <v>#REF!</v>
      </c>
      <c r="H28" s="163" t="e">
        <f>'Hybrid - Mag - Mirror - Straigh'!#REF!</f>
        <v>#REF!</v>
      </c>
      <c r="I28" s="163" t="e">
        <f>'Hybrid - Mag - Mirror - Straigh'!#REF!</f>
        <v>#REF!</v>
      </c>
      <c r="K28" s="95"/>
      <c r="L28" s="2"/>
      <c r="M28" s="2"/>
    </row>
    <row r="29" spans="1:13" ht="24.75" customHeight="1" x14ac:dyDescent="0.25">
      <c r="A29" t="e">
        <f>'Hybrid - Mag - Mirror - Straigh'!#REF!</f>
        <v>#REF!</v>
      </c>
      <c r="B29" s="14" t="str">
        <f t="shared" si="0"/>
        <v/>
      </c>
      <c r="C29" s="163" t="e">
        <f>'Hybrid - Mag - Mirror - Straigh'!#REF!</f>
        <v>#REF!</v>
      </c>
      <c r="D29" t="e">
        <f>'Hybrid - Mag - Mirror - Straigh'!#REF!</f>
        <v>#REF!</v>
      </c>
      <c r="E29" t="e">
        <f>'Hybrid - Mag - Mirror - Straigh'!#REF!</f>
        <v>#REF!</v>
      </c>
      <c r="F29" s="163" t="e">
        <f t="shared" si="1"/>
        <v>#REF!</v>
      </c>
      <c r="H29" s="163" t="e">
        <f>'Hybrid - Mag - Mirror - Straigh'!#REF!</f>
        <v>#REF!</v>
      </c>
      <c r="I29" s="163" t="e">
        <f>'Hybrid - Mag - Mirror - Straigh'!#REF!</f>
        <v>#REF!</v>
      </c>
      <c r="K29" s="93"/>
      <c r="L29" s="2"/>
      <c r="M29" s="2"/>
    </row>
    <row r="30" spans="1:13" ht="24.75" customHeight="1" x14ac:dyDescent="0.25">
      <c r="A30" t="e">
        <f>'Hybrid - Mag - Mirror - Straigh'!#REF!</f>
        <v>#REF!</v>
      </c>
      <c r="B30" s="14" t="str">
        <f t="shared" si="0"/>
        <v/>
      </c>
      <c r="C30" s="163" t="e">
        <f>'Hybrid - Mag - Mirror - Straigh'!#REF!</f>
        <v>#REF!</v>
      </c>
      <c r="D30" t="e">
        <f>'Hybrid - Mag - Mirror - Straigh'!#REF!</f>
        <v>#REF!</v>
      </c>
      <c r="E30" t="e">
        <f>'Hybrid - Mag - Mirror - Straigh'!#REF!</f>
        <v>#REF!</v>
      </c>
      <c r="F30" s="163" t="e">
        <f t="shared" si="1"/>
        <v>#REF!</v>
      </c>
      <c r="H30" s="163" t="e">
        <f>'Hybrid - Mag - Mirror - Straigh'!#REF!</f>
        <v>#REF!</v>
      </c>
      <c r="I30" s="163" t="e">
        <f>'Hybrid - Mag - Mirror - Straigh'!#REF!</f>
        <v>#REF!</v>
      </c>
      <c r="K30" s="93"/>
      <c r="L30" s="2"/>
      <c r="M30" s="2"/>
    </row>
    <row r="31" spans="1:13" ht="24.75" customHeight="1" x14ac:dyDescent="0.25">
      <c r="A31" t="e">
        <f>'Hybrid - Mag - Mirror - Straigh'!#REF!</f>
        <v>#REF!</v>
      </c>
      <c r="B31" s="14" t="str">
        <f t="shared" si="0"/>
        <v/>
      </c>
      <c r="C31" s="163" t="e">
        <f>'Hybrid - Mag - Mirror - Straigh'!#REF!</f>
        <v>#REF!</v>
      </c>
      <c r="D31" t="e">
        <f>'Hybrid - Mag - Mirror - Straigh'!#REF!</f>
        <v>#REF!</v>
      </c>
      <c r="E31" t="e">
        <f>'Hybrid - Mag - Mirror - Straigh'!#REF!</f>
        <v>#REF!</v>
      </c>
      <c r="F31" s="164" t="e">
        <f t="shared" si="1"/>
        <v>#REF!</v>
      </c>
      <c r="H31" s="163" t="e">
        <f>'Hybrid - Mag - Mirror - Straigh'!#REF!</f>
        <v>#REF!</v>
      </c>
      <c r="I31" s="163" t="e">
        <f>'Hybrid - Mag - Mirror - Straigh'!#REF!</f>
        <v>#REF!</v>
      </c>
      <c r="K31" s="93"/>
      <c r="L31" s="2"/>
      <c r="M31" s="2"/>
    </row>
    <row r="32" spans="1:13" ht="24.75" customHeight="1" x14ac:dyDescent="0.25">
      <c r="A32" t="e">
        <f>'Hybrid - Mag - Mirror - Straigh'!#REF!</f>
        <v>#REF!</v>
      </c>
      <c r="B32" s="14" t="str">
        <f t="shared" si="0"/>
        <v/>
      </c>
      <c r="C32" s="163" t="e">
        <f>'Hybrid - Mag - Mirror - Straigh'!#REF!</f>
        <v>#REF!</v>
      </c>
      <c r="D32" t="e">
        <f>'Hybrid - Mag - Mirror - Straigh'!#REF!</f>
        <v>#REF!</v>
      </c>
      <c r="E32" t="e">
        <f>'Hybrid - Mag - Mirror - Straigh'!#REF!</f>
        <v>#REF!</v>
      </c>
      <c r="F32" s="164" t="e">
        <f t="shared" si="1"/>
        <v>#REF!</v>
      </c>
      <c r="H32" s="163" t="e">
        <f>'Hybrid - Mag - Mirror - Straigh'!#REF!</f>
        <v>#REF!</v>
      </c>
      <c r="I32" s="163" t="e">
        <f>'Hybrid - Mag - Mirror - Straigh'!#REF!</f>
        <v>#REF!</v>
      </c>
      <c r="K32" s="93"/>
      <c r="L32" s="2"/>
      <c r="M32" s="2"/>
    </row>
    <row r="33" spans="1:13" ht="24.75" customHeight="1" x14ac:dyDescent="0.25">
      <c r="A33" t="e">
        <f>'Hybrid - Mag - Mirror - Straigh'!#REF!</f>
        <v>#REF!</v>
      </c>
      <c r="B33" s="14" t="str">
        <f t="shared" si="0"/>
        <v/>
      </c>
      <c r="C33" s="163" t="e">
        <f>'Hybrid - Mag - Mirror - Straigh'!#REF!</f>
        <v>#REF!</v>
      </c>
      <c r="D33" t="e">
        <f>'Hybrid - Mag - Mirror - Straigh'!#REF!</f>
        <v>#REF!</v>
      </c>
      <c r="E33" t="e">
        <f>'Hybrid - Mag - Mirror - Straigh'!#REF!</f>
        <v>#REF!</v>
      </c>
      <c r="F33" s="165" t="e">
        <f t="shared" si="1"/>
        <v>#REF!</v>
      </c>
      <c r="H33" s="163" t="e">
        <f>'Hybrid - Mag - Mirror - Straigh'!#REF!</f>
        <v>#REF!</v>
      </c>
      <c r="I33" s="163" t="e">
        <f>'Hybrid - Mag - Mirror - Straigh'!#REF!</f>
        <v>#REF!</v>
      </c>
      <c r="K33" s="93"/>
      <c r="L33" s="2"/>
      <c r="M33" s="2"/>
    </row>
    <row r="34" spans="1:13" ht="24.75" customHeight="1" x14ac:dyDescent="0.25">
      <c r="A34" t="e">
        <f>'Hybrid - Mag - Mirror - Straigh'!#REF!</f>
        <v>#REF!</v>
      </c>
      <c r="B34" s="14" t="str">
        <f t="shared" si="0"/>
        <v/>
      </c>
      <c r="C34" s="163" t="e">
        <f>'Hybrid - Mag - Mirror - Straigh'!#REF!</f>
        <v>#REF!</v>
      </c>
      <c r="D34" t="e">
        <f>'Hybrid - Mag - Mirror - Straigh'!#REF!</f>
        <v>#REF!</v>
      </c>
      <c r="E34" t="e">
        <f>'Hybrid - Mag - Mirror - Straigh'!#REF!</f>
        <v>#REF!</v>
      </c>
      <c r="F34" s="165" t="e">
        <f t="shared" si="1"/>
        <v>#REF!</v>
      </c>
      <c r="H34" s="163" t="e">
        <f>'Hybrid - Mag - Mirror - Straigh'!#REF!</f>
        <v>#REF!</v>
      </c>
      <c r="I34" s="163" t="e">
        <f>'Hybrid - Mag - Mirror - Straigh'!#REF!</f>
        <v>#REF!</v>
      </c>
      <c r="K34" s="93"/>
      <c r="L34" s="2"/>
      <c r="M34" s="2"/>
    </row>
    <row r="35" spans="1:13" ht="24.75" customHeight="1" x14ac:dyDescent="0.25">
      <c r="A35" t="e">
        <f>'Hybrid - Mag - Mirror - Straigh'!#REF!</f>
        <v>#REF!</v>
      </c>
      <c r="B35" s="14" t="str">
        <f t="shared" si="0"/>
        <v/>
      </c>
      <c r="C35" s="163" t="e">
        <f>'Hybrid - Mag - Mirror - Straigh'!#REF!</f>
        <v>#REF!</v>
      </c>
      <c r="D35" t="e">
        <f>'Hybrid - Mag - Mirror - Straigh'!#REF!</f>
        <v>#REF!</v>
      </c>
      <c r="E35" t="e">
        <f>'Hybrid - Mag - Mirror - Straigh'!#REF!</f>
        <v>#REF!</v>
      </c>
      <c r="F35" s="163" t="e">
        <f t="shared" si="1"/>
        <v>#REF!</v>
      </c>
      <c r="H35" s="163" t="e">
        <f>'Hybrid - Mag - Mirror - Straigh'!#REF!</f>
        <v>#REF!</v>
      </c>
      <c r="I35" s="163" t="e">
        <f>'Hybrid - Mag - Mirror - Straigh'!#REF!</f>
        <v>#REF!</v>
      </c>
      <c r="K35" s="93"/>
      <c r="L35" s="2"/>
      <c r="M35" s="2"/>
    </row>
    <row r="36" spans="1:13" ht="24.75" customHeight="1" x14ac:dyDescent="0.25">
      <c r="A36" t="e">
        <f>'Hybrid - Mag - Mirror - Straigh'!#REF!</f>
        <v>#REF!</v>
      </c>
      <c r="B36" s="14" t="str">
        <f t="shared" si="0"/>
        <v/>
      </c>
      <c r="C36" s="163" t="e">
        <f>'Hybrid - Mag - Mirror - Straigh'!#REF!</f>
        <v>#REF!</v>
      </c>
      <c r="D36" t="e">
        <f>'Hybrid - Mag - Mirror - Straigh'!#REF!</f>
        <v>#REF!</v>
      </c>
      <c r="E36" t="e">
        <f>'Hybrid - Mag - Mirror - Straigh'!#REF!</f>
        <v>#REF!</v>
      </c>
      <c r="F36" s="164" t="e">
        <f t="shared" si="1"/>
        <v>#REF!</v>
      </c>
      <c r="H36" s="163" t="e">
        <f>'Hybrid - Mag - Mirror - Straigh'!#REF!</f>
        <v>#REF!</v>
      </c>
      <c r="I36" s="163" t="e">
        <f>'Hybrid - Mag - Mirror - Straigh'!#REF!</f>
        <v>#REF!</v>
      </c>
      <c r="K36" s="93"/>
      <c r="L36" s="2"/>
      <c r="M36" s="2"/>
    </row>
    <row r="37" spans="1:13" ht="24.75" customHeight="1" x14ac:dyDescent="0.25">
      <c r="A37" t="e">
        <f>'Hybrid - Mag - Mirror - Straigh'!#REF!</f>
        <v>#REF!</v>
      </c>
      <c r="B37" s="14" t="str">
        <f t="shared" si="0"/>
        <v/>
      </c>
      <c r="C37" s="163" t="e">
        <f>'Hybrid - Mag - Mirror - Straigh'!#REF!</f>
        <v>#REF!</v>
      </c>
      <c r="D37" t="e">
        <f>'Hybrid - Mag - Mirror - Straigh'!#REF!</f>
        <v>#REF!</v>
      </c>
      <c r="E37" t="e">
        <f>'Hybrid - Mag - Mirror - Straigh'!#REF!</f>
        <v>#REF!</v>
      </c>
      <c r="F37" s="164" t="e">
        <f t="shared" si="1"/>
        <v>#REF!</v>
      </c>
      <c r="H37" s="163" t="e">
        <f>'Hybrid - Mag - Mirror - Straigh'!#REF!</f>
        <v>#REF!</v>
      </c>
      <c r="I37" s="163" t="e">
        <f>'Hybrid - Mag - Mirror - Straigh'!#REF!</f>
        <v>#REF!</v>
      </c>
      <c r="K37" s="93"/>
      <c r="L37" s="2"/>
      <c r="M37" s="2"/>
    </row>
    <row r="38" spans="1:13" ht="24.75" customHeight="1" x14ac:dyDescent="0.25">
      <c r="A38" t="e">
        <f>'Hybrid - Mag - Mirror - Straigh'!#REF!</f>
        <v>#REF!</v>
      </c>
      <c r="B38" s="14" t="str">
        <f t="shared" si="0"/>
        <v/>
      </c>
      <c r="C38" s="163" t="e">
        <f>'Hybrid - Mag - Mirror - Straigh'!#REF!</f>
        <v>#REF!</v>
      </c>
      <c r="D38" t="e">
        <f>'Hybrid - Mag - Mirror - Straigh'!#REF!</f>
        <v>#REF!</v>
      </c>
      <c r="E38" t="e">
        <f>'Hybrid - Mag - Mirror - Straigh'!#REF!</f>
        <v>#REF!</v>
      </c>
      <c r="F38" s="165" t="e">
        <f t="shared" si="1"/>
        <v>#REF!</v>
      </c>
      <c r="H38" s="163" t="e">
        <f>'Hybrid - Mag - Mirror - Straigh'!#REF!</f>
        <v>#REF!</v>
      </c>
      <c r="I38" s="163" t="e">
        <f>'Hybrid - Mag - Mirror - Straigh'!#REF!</f>
        <v>#REF!</v>
      </c>
      <c r="K38" s="94"/>
      <c r="L38" s="2"/>
      <c r="M38" s="2"/>
    </row>
    <row r="39" spans="1:13" ht="24.75" customHeight="1" x14ac:dyDescent="0.25">
      <c r="A39" t="e">
        <f>'Hybrid - Mag - Mirror - Straigh'!#REF!</f>
        <v>#REF!</v>
      </c>
      <c r="B39" s="14" t="str">
        <f t="shared" si="0"/>
        <v/>
      </c>
      <c r="C39" s="163" t="e">
        <f>'Hybrid - Mag - Mirror - Straigh'!#REF!</f>
        <v>#REF!</v>
      </c>
      <c r="D39" t="e">
        <f>'Hybrid - Mag - Mirror - Straigh'!#REF!</f>
        <v>#REF!</v>
      </c>
      <c r="E39" t="e">
        <f>'Hybrid - Mag - Mirror - Straigh'!#REF!</f>
        <v>#REF!</v>
      </c>
      <c r="F39" s="165" t="e">
        <f t="shared" si="1"/>
        <v>#REF!</v>
      </c>
      <c r="H39" s="163" t="e">
        <f>'Hybrid - Mag - Mirror - Straigh'!#REF!</f>
        <v>#REF!</v>
      </c>
      <c r="I39" s="163" t="e">
        <f>'Hybrid - Mag - Mirror - Straigh'!#REF!</f>
        <v>#REF!</v>
      </c>
      <c r="K39" s="93"/>
      <c r="L39" s="2"/>
      <c r="M39" s="2"/>
    </row>
    <row r="40" spans="1:13" ht="24.75" customHeight="1" x14ac:dyDescent="0.25">
      <c r="K40" s="2"/>
      <c r="L40" s="2"/>
      <c r="M40" s="2"/>
    </row>
    <row r="41" spans="1:13" ht="24.75" customHeight="1" x14ac:dyDescent="0.25">
      <c r="A41" t="e">
        <f>'Hybrid - Mag - Mirror - Straigh'!#REF!</f>
        <v>#REF!</v>
      </c>
      <c r="B41" s="14" t="str">
        <f t="shared" si="0"/>
        <v/>
      </c>
      <c r="C41" s="163" t="e">
        <f>'Hybrid - Mag - Mirror - Straigh'!#REF!</f>
        <v>#REF!</v>
      </c>
      <c r="D41" t="e">
        <f>'Hybrid - Mag - Mirror - Straigh'!#REF!</f>
        <v>#REF!</v>
      </c>
      <c r="E41" t="e">
        <f>'Hybrid - Mag - Mirror - Straigh'!#REF!</f>
        <v>#REF!</v>
      </c>
      <c r="F41" s="163" t="e">
        <f t="shared" si="1"/>
        <v>#REF!</v>
      </c>
      <c r="H41" s="163" t="e">
        <f>'Hybrid - Mag - Mirror - Straigh'!#REF!</f>
        <v>#REF!</v>
      </c>
      <c r="I41" s="163" t="e">
        <f>'Hybrid - Mag - Mirror - Straigh'!#REF!</f>
        <v>#REF!</v>
      </c>
      <c r="K41" s="69"/>
      <c r="L41" s="2"/>
      <c r="M41" s="98"/>
    </row>
    <row r="42" spans="1:13" ht="24.75" customHeight="1" x14ac:dyDescent="0.25">
      <c r="A42" t="e">
        <f>'Hybrid - Mag - Mirror - Straigh'!#REF!</f>
        <v>#REF!</v>
      </c>
      <c r="B42" s="14" t="str">
        <f t="shared" si="0"/>
        <v/>
      </c>
      <c r="C42" s="163" t="e">
        <f>'Hybrid - Mag - Mirror - Straigh'!#REF!</f>
        <v>#REF!</v>
      </c>
      <c r="D42" t="e">
        <f>'Hybrid - Mag - Mirror - Straigh'!#REF!</f>
        <v>#REF!</v>
      </c>
      <c r="E42" t="e">
        <f>'Hybrid - Mag - Mirror - Straigh'!#REF!</f>
        <v>#REF!</v>
      </c>
      <c r="F42" s="163" t="e">
        <f t="shared" si="1"/>
        <v>#REF!</v>
      </c>
      <c r="H42" s="163" t="e">
        <f>'Hybrid - Mag - Mirror - Straigh'!#REF!</f>
        <v>#REF!</v>
      </c>
      <c r="I42" s="163" t="e">
        <f>'Hybrid - Mag - Mirror - Straigh'!#REF!</f>
        <v>#REF!</v>
      </c>
      <c r="K42" s="86"/>
      <c r="L42" s="2"/>
      <c r="M42" s="98"/>
    </row>
    <row r="43" spans="1:13" ht="24.75" customHeight="1" x14ac:dyDescent="0.25">
      <c r="A43" t="e">
        <f>'Hybrid - Mag - Mirror - Straigh'!#REF!</f>
        <v>#REF!</v>
      </c>
      <c r="B43" s="14" t="str">
        <f t="shared" si="0"/>
        <v/>
      </c>
      <c r="C43" s="163" t="e">
        <f>'Hybrid - Mag - Mirror - Straigh'!#REF!</f>
        <v>#REF!</v>
      </c>
      <c r="D43" t="e">
        <f>'Hybrid - Mag - Mirror - Straigh'!#REF!</f>
        <v>#REF!</v>
      </c>
      <c r="E43" t="e">
        <f>'Hybrid - Mag - Mirror - Straigh'!#REF!</f>
        <v>#REF!</v>
      </c>
      <c r="F43" s="163" t="e">
        <f t="shared" si="1"/>
        <v>#REF!</v>
      </c>
      <c r="H43" s="163" t="e">
        <f>'Hybrid - Mag - Mirror - Straigh'!#REF!</f>
        <v>#REF!</v>
      </c>
      <c r="I43" s="163" t="e">
        <f>'Hybrid - Mag - Mirror - Straigh'!#REF!</f>
        <v>#REF!</v>
      </c>
      <c r="K43" s="69"/>
      <c r="L43" s="2"/>
      <c r="M43" s="98"/>
    </row>
    <row r="44" spans="1:13" ht="24.75" customHeight="1" x14ac:dyDescent="0.25">
      <c r="K44" s="2"/>
      <c r="L44" s="2"/>
      <c r="M44" s="2"/>
    </row>
    <row r="45" spans="1:13" ht="24.75" customHeight="1" x14ac:dyDescent="0.25">
      <c r="A45" t="e">
        <f>'Hybrid - Mag - Mirror - Straigh'!#REF!</f>
        <v>#REF!</v>
      </c>
      <c r="B45" s="14" t="str">
        <f t="shared" si="0"/>
        <v/>
      </c>
      <c r="C45" s="163" t="e">
        <f>'Hybrid - Mag - Mirror - Straigh'!#REF!</f>
        <v>#REF!</v>
      </c>
      <c r="D45" t="e">
        <f>'Hybrid - Mag - Mirror - Straigh'!#REF!</f>
        <v>#REF!</v>
      </c>
      <c r="E45" t="e">
        <f>'Hybrid - Mag - Mirror - Straigh'!#REF!</f>
        <v>#REF!</v>
      </c>
      <c r="F45" s="163" t="e">
        <f t="shared" si="1"/>
        <v>#REF!</v>
      </c>
      <c r="H45" s="163" t="e">
        <f>'Hybrid - Mag - Mirror - Straigh'!#REF!</f>
        <v>#REF!</v>
      </c>
      <c r="I45" s="163" t="e">
        <f>'Hybrid - Mag - Mirror - Straigh'!#REF!</f>
        <v>#REF!</v>
      </c>
      <c r="K45" s="69"/>
      <c r="L45" s="2"/>
      <c r="M45" s="98"/>
    </row>
    <row r="46" spans="1:13" ht="9.75" customHeight="1" x14ac:dyDescent="0.25">
      <c r="K46" s="2"/>
      <c r="L46" s="2"/>
      <c r="M46" s="2"/>
    </row>
    <row r="47" spans="1:13" ht="9" customHeight="1" x14ac:dyDescent="0.25">
      <c r="K47" s="2"/>
      <c r="L47" s="2"/>
      <c r="M47" s="2"/>
    </row>
    <row r="48" spans="1:13" ht="8.25" customHeight="1" x14ac:dyDescent="0.25">
      <c r="K48" s="2"/>
      <c r="L48" s="2"/>
      <c r="M48" s="2"/>
    </row>
    <row r="49" spans="1:13" ht="7.5" customHeight="1" x14ac:dyDescent="0.25">
      <c r="K49" s="2"/>
      <c r="L49" s="2"/>
      <c r="M49" s="2"/>
    </row>
    <row r="50" spans="1:13" ht="24.75" customHeight="1" x14ac:dyDescent="0.25">
      <c r="A50" t="e">
        <f>'Hybrid - Mag - Mirror - Straigh'!#REF!</f>
        <v>#REF!</v>
      </c>
      <c r="B50" s="14" t="str">
        <f t="shared" si="0"/>
        <v/>
      </c>
      <c r="C50" s="163" t="e">
        <f>'Hybrid - Mag - Mirror - Straigh'!#REF!</f>
        <v>#REF!</v>
      </c>
      <c r="D50" t="e">
        <f>'Hybrid - Mag - Mirror - Straigh'!#REF!</f>
        <v>#REF!</v>
      </c>
      <c r="E50" t="e">
        <f>'Hybrid - Mag - Mirror - Straigh'!#REF!</f>
        <v>#REF!</v>
      </c>
      <c r="F50" s="163" t="e">
        <f t="shared" si="1"/>
        <v>#REF!</v>
      </c>
      <c r="H50" s="163" t="e">
        <f>'Hybrid - Mag - Mirror - Straigh'!#REF!</f>
        <v>#REF!</v>
      </c>
      <c r="I50" s="163" t="e">
        <f>'Hybrid - Mag - Mirror - Straigh'!#REF!</f>
        <v>#REF!</v>
      </c>
      <c r="K50" s="98"/>
      <c r="L50" s="2"/>
      <c r="M50" s="2"/>
    </row>
    <row r="51" spans="1:13" ht="24.75" customHeight="1" x14ac:dyDescent="0.25">
      <c r="A51" t="e">
        <f>'Hybrid - Mag - Mirror - Straigh'!#REF!</f>
        <v>#REF!</v>
      </c>
      <c r="B51" s="14" t="str">
        <f t="shared" si="0"/>
        <v/>
      </c>
      <c r="C51" s="163" t="e">
        <f>'Hybrid - Mag - Mirror - Straigh'!#REF!</f>
        <v>#REF!</v>
      </c>
      <c r="D51" t="e">
        <f>'Hybrid - Mag - Mirror - Straigh'!#REF!</f>
        <v>#REF!</v>
      </c>
      <c r="E51" t="e">
        <f>'Hybrid - Mag - Mirror - Straigh'!#REF!</f>
        <v>#REF!</v>
      </c>
      <c r="F51" s="163" t="e">
        <f t="shared" si="1"/>
        <v>#REF!</v>
      </c>
      <c r="H51" s="163" t="e">
        <f>'Hybrid - Mag - Mirror - Straigh'!#REF!</f>
        <v>#REF!</v>
      </c>
      <c r="I51" s="163" t="e">
        <f>'Hybrid - Mag - Mirror - Straigh'!#REF!</f>
        <v>#REF!</v>
      </c>
      <c r="K51" s="98"/>
      <c r="L51" s="2"/>
      <c r="M51" s="2"/>
    </row>
    <row r="52" spans="1:13" ht="24.75" customHeight="1" x14ac:dyDescent="0.25">
      <c r="A52" t="e">
        <f>'Hybrid - Mag - Mirror - Straigh'!#REF!</f>
        <v>#REF!</v>
      </c>
      <c r="B52" s="14" t="str">
        <f t="shared" si="0"/>
        <v/>
      </c>
      <c r="C52" s="163" t="e">
        <f>'Hybrid - Mag - Mirror - Straigh'!#REF!</f>
        <v>#REF!</v>
      </c>
      <c r="D52" t="e">
        <f>'Hybrid - Mag - Mirror - Straigh'!#REF!</f>
        <v>#REF!</v>
      </c>
      <c r="E52" t="e">
        <f>'Hybrid - Mag - Mirror - Straigh'!#REF!</f>
        <v>#REF!</v>
      </c>
      <c r="F52" s="163" t="e">
        <f t="shared" si="1"/>
        <v>#REF!</v>
      </c>
      <c r="H52" s="163" t="e">
        <f>'Hybrid - Mag - Mirror - Straigh'!#REF!</f>
        <v>#REF!</v>
      </c>
      <c r="I52" s="163" t="e">
        <f>'Hybrid - Mag - Mirror - Straigh'!#REF!</f>
        <v>#REF!</v>
      </c>
      <c r="K52" s="98"/>
      <c r="L52" s="2"/>
      <c r="M52" s="2"/>
    </row>
    <row r="53" spans="1:13" ht="24.75" customHeight="1" x14ac:dyDescent="0.25">
      <c r="A53" t="e">
        <f>'Hybrid - Mag - Mirror - Straigh'!#REF!</f>
        <v>#REF!</v>
      </c>
      <c r="B53" s="14" t="str">
        <f t="shared" si="0"/>
        <v/>
      </c>
      <c r="C53" s="163" t="e">
        <f>'Hybrid - Mag - Mirror - Straigh'!#REF!</f>
        <v>#REF!</v>
      </c>
      <c r="D53" t="e">
        <f>'Hybrid - Mag - Mirror - Straigh'!#REF!</f>
        <v>#REF!</v>
      </c>
      <c r="E53" t="e">
        <f>'Hybrid - Mag - Mirror - Straigh'!#REF!</f>
        <v>#REF!</v>
      </c>
      <c r="F53" s="163" t="e">
        <f t="shared" si="1"/>
        <v>#REF!</v>
      </c>
      <c r="H53" s="163" t="e">
        <f>'Hybrid - Mag - Mirror - Straigh'!#REF!</f>
        <v>#REF!</v>
      </c>
      <c r="I53" s="163" t="e">
        <f>'Hybrid - Mag - Mirror - Straigh'!#REF!</f>
        <v>#REF!</v>
      </c>
      <c r="K53" s="98"/>
      <c r="L53" s="2"/>
      <c r="M53" s="2"/>
    </row>
    <row r="54" spans="1:13" ht="24.75" customHeight="1" x14ac:dyDescent="0.25">
      <c r="A54" t="e">
        <f>'Hybrid - Mag - Mirror - Straigh'!#REF!</f>
        <v>#REF!</v>
      </c>
      <c r="B54" s="14" t="str">
        <f t="shared" si="0"/>
        <v/>
      </c>
      <c r="C54" s="163" t="e">
        <f>'Hybrid - Mag - Mirror - Straigh'!#REF!</f>
        <v>#REF!</v>
      </c>
      <c r="D54" t="e">
        <f>'Hybrid - Mag - Mirror - Straigh'!#REF!</f>
        <v>#REF!</v>
      </c>
      <c r="E54" t="e">
        <f>'Hybrid - Mag - Mirror - Straigh'!#REF!</f>
        <v>#REF!</v>
      </c>
      <c r="F54" s="163" t="e">
        <f t="shared" si="1"/>
        <v>#REF!</v>
      </c>
      <c r="H54" s="163" t="e">
        <f>'Hybrid - Mag - Mirror - Straigh'!#REF!</f>
        <v>#REF!</v>
      </c>
      <c r="I54" s="163" t="e">
        <f>'Hybrid - Mag - Mirror - Straigh'!#REF!</f>
        <v>#REF!</v>
      </c>
      <c r="K54" s="98"/>
      <c r="L54" s="2"/>
      <c r="M54" s="2"/>
    </row>
    <row r="55" spans="1:13" ht="24.75" customHeight="1" x14ac:dyDescent="0.25">
      <c r="A55" t="e">
        <f>'Hybrid - Mag - Mirror - Straigh'!#REF!</f>
        <v>#REF!</v>
      </c>
      <c r="B55" s="14" t="str">
        <f t="shared" si="0"/>
        <v/>
      </c>
      <c r="C55" s="163" t="e">
        <f>'Hybrid - Mag - Mirror - Straigh'!#REF!</f>
        <v>#REF!</v>
      </c>
      <c r="D55" t="e">
        <f>'Hybrid - Mag - Mirror - Straigh'!#REF!</f>
        <v>#REF!</v>
      </c>
      <c r="E55" t="e">
        <f>'Hybrid - Mag - Mirror - Straigh'!#REF!</f>
        <v>#REF!</v>
      </c>
      <c r="F55" s="163" t="e">
        <f t="shared" si="1"/>
        <v>#REF!</v>
      </c>
      <c r="H55" s="163" t="e">
        <f>'Hybrid - Mag - Mirror - Straigh'!#REF!</f>
        <v>#REF!</v>
      </c>
      <c r="I55" s="163" t="e">
        <f>'Hybrid - Mag - Mirror - Straigh'!#REF!</f>
        <v>#REF!</v>
      </c>
      <c r="K55" s="98"/>
      <c r="L55" s="2"/>
      <c r="M55" s="69"/>
    </row>
    <row r="56" spans="1:13" ht="10.5" customHeight="1" x14ac:dyDescent="0.25">
      <c r="K56" s="2"/>
      <c r="L56" s="2"/>
      <c r="M56" s="2"/>
    </row>
    <row r="57" spans="1:13" ht="13.5" customHeight="1" x14ac:dyDescent="0.25">
      <c r="K57" s="2"/>
      <c r="L57" s="2"/>
      <c r="M57" s="2"/>
    </row>
    <row r="58" spans="1:13" ht="13.5" customHeight="1" x14ac:dyDescent="0.25">
      <c r="K58" s="2"/>
      <c r="L58" s="2"/>
      <c r="M58" s="2"/>
    </row>
    <row r="59" spans="1:13" ht="24.75" customHeight="1" x14ac:dyDescent="0.25">
      <c r="A59" t="e">
        <f>'Hybrid - Mag - Mirror - Straigh'!#REF!</f>
        <v>#REF!</v>
      </c>
      <c r="B59" s="14" t="str">
        <f t="shared" si="0"/>
        <v/>
      </c>
      <c r="C59" s="163" t="e">
        <f>'Hybrid - Mag - Mirror - Straigh'!#REF!</f>
        <v>#REF!</v>
      </c>
      <c r="D59" t="e">
        <f>'Hybrid - Mag - Mirror - Straigh'!#REF!</f>
        <v>#REF!</v>
      </c>
      <c r="E59" t="e">
        <f>'Hybrid - Mag - Mirror - Straigh'!#REF!</f>
        <v>#REF!</v>
      </c>
      <c r="F59" s="163" t="e">
        <f t="shared" si="1"/>
        <v>#REF!</v>
      </c>
      <c r="H59" s="163" t="e">
        <f>'Hybrid - Mag - Mirror - Straigh'!#REF!</f>
        <v>#REF!</v>
      </c>
      <c r="I59" s="163" t="e">
        <f>'Hybrid - Mag - Mirror - Straigh'!#REF!</f>
        <v>#REF!</v>
      </c>
      <c r="K59" s="94"/>
      <c r="L59" s="2"/>
      <c r="M59" s="2"/>
    </row>
    <row r="60" spans="1:13" ht="24.75" customHeight="1" x14ac:dyDescent="0.25">
      <c r="A60" t="e">
        <f>'Hybrid - Mag - Mirror - Straigh'!#REF!</f>
        <v>#REF!</v>
      </c>
      <c r="B60" s="14" t="str">
        <f t="shared" si="0"/>
        <v/>
      </c>
      <c r="C60" s="163" t="e">
        <f>'Hybrid - Mag - Mirror - Straigh'!#REF!</f>
        <v>#REF!</v>
      </c>
      <c r="D60" t="e">
        <f>'Hybrid - Mag - Mirror - Straigh'!#REF!</f>
        <v>#REF!</v>
      </c>
      <c r="E60" t="e">
        <f>'Hybrid - Mag - Mirror - Straigh'!#REF!</f>
        <v>#REF!</v>
      </c>
      <c r="F60" s="163" t="e">
        <f t="shared" si="1"/>
        <v>#REF!</v>
      </c>
      <c r="H60" s="163" t="e">
        <f>'Hybrid - Mag - Mirror - Straigh'!#REF!</f>
        <v>#REF!</v>
      </c>
      <c r="I60" s="163" t="e">
        <f>'Hybrid - Mag - Mirror - Straigh'!#REF!</f>
        <v>#REF!</v>
      </c>
      <c r="K60" s="94"/>
      <c r="L60" s="2"/>
      <c r="M60" s="2"/>
    </row>
    <row r="61" spans="1:13" ht="24.75" customHeight="1" x14ac:dyDescent="0.25">
      <c r="A61" t="e">
        <f>'Hybrid - Mag - Mirror - Straigh'!#REF!</f>
        <v>#REF!</v>
      </c>
      <c r="B61" s="14" t="str">
        <f t="shared" si="0"/>
        <v/>
      </c>
      <c r="C61" s="163" t="e">
        <f>'Hybrid - Mag - Mirror - Straigh'!#REF!</f>
        <v>#REF!</v>
      </c>
      <c r="D61" t="e">
        <f>'Hybrid - Mag - Mirror - Straigh'!#REF!</f>
        <v>#REF!</v>
      </c>
      <c r="E61" t="e">
        <f>'Hybrid - Mag - Mirror - Straigh'!#REF!</f>
        <v>#REF!</v>
      </c>
      <c r="F61" s="163" t="e">
        <f t="shared" si="1"/>
        <v>#REF!</v>
      </c>
      <c r="H61" s="163" t="e">
        <f>'Hybrid - Mag - Mirror - Straigh'!#REF!</f>
        <v>#REF!</v>
      </c>
      <c r="I61" s="163" t="e">
        <f>'Hybrid - Mag - Mirror - Straigh'!#REF!</f>
        <v>#REF!</v>
      </c>
      <c r="K61" s="94"/>
      <c r="L61" s="2"/>
      <c r="M61" s="2"/>
    </row>
    <row r="62" spans="1:13" ht="24.75" customHeight="1" x14ac:dyDescent="0.25">
      <c r="A62" t="e">
        <f>'Hybrid - Mag - Mirror - Straigh'!#REF!</f>
        <v>#REF!</v>
      </c>
      <c r="B62" s="14" t="str">
        <f t="shared" si="0"/>
        <v/>
      </c>
      <c r="C62" s="163" t="e">
        <f>'Hybrid - Mag - Mirror - Straigh'!#REF!</f>
        <v>#REF!</v>
      </c>
      <c r="D62" t="e">
        <f>'Hybrid - Mag - Mirror - Straigh'!#REF!</f>
        <v>#REF!</v>
      </c>
      <c r="E62" t="e">
        <f>'Hybrid - Mag - Mirror - Straigh'!#REF!</f>
        <v>#REF!</v>
      </c>
      <c r="F62" s="163" t="e">
        <f t="shared" si="1"/>
        <v>#REF!</v>
      </c>
      <c r="H62" s="163" t="e">
        <f>'Hybrid - Mag - Mirror - Straigh'!#REF!</f>
        <v>#REF!</v>
      </c>
      <c r="I62" s="163" t="e">
        <f>'Hybrid - Mag - Mirror - Straigh'!#REF!</f>
        <v>#REF!</v>
      </c>
      <c r="K62" s="94"/>
      <c r="L62" s="2"/>
      <c r="M62" s="2"/>
    </row>
    <row r="63" spans="1:13" ht="24.75" customHeight="1" x14ac:dyDescent="0.25">
      <c r="A63" t="e">
        <f>'Hybrid - Mag - Mirror - Straigh'!#REF!</f>
        <v>#REF!</v>
      </c>
      <c r="B63" s="14" t="str">
        <f t="shared" si="0"/>
        <v/>
      </c>
      <c r="C63" s="163" t="e">
        <f>'Hybrid - Mag - Mirror - Straigh'!#REF!</f>
        <v>#REF!</v>
      </c>
      <c r="D63" t="e">
        <f>'Hybrid - Mag - Mirror - Straigh'!#REF!</f>
        <v>#REF!</v>
      </c>
      <c r="E63" t="e">
        <f>'Hybrid - Mag - Mirror - Straigh'!#REF!</f>
        <v>#REF!</v>
      </c>
      <c r="F63" s="163" t="e">
        <f t="shared" si="1"/>
        <v>#REF!</v>
      </c>
      <c r="H63" s="163" t="e">
        <f>'Hybrid - Mag - Mirror - Straigh'!#REF!</f>
        <v>#REF!</v>
      </c>
      <c r="I63" s="163" t="e">
        <f>'Hybrid - Mag - Mirror - Straigh'!#REF!</f>
        <v>#REF!</v>
      </c>
      <c r="K63" s="94"/>
      <c r="L63" s="2"/>
      <c r="M63" s="2"/>
    </row>
    <row r="64" spans="1:13" ht="24.75" customHeight="1" x14ac:dyDescent="0.25">
      <c r="A64" t="e">
        <f>'Hybrid - Mag - Mirror - Straigh'!#REF!</f>
        <v>#REF!</v>
      </c>
      <c r="B64" s="14" t="str">
        <f t="shared" si="0"/>
        <v/>
      </c>
      <c r="C64" s="163" t="e">
        <f>'Hybrid - Mag - Mirror - Straigh'!#REF!</f>
        <v>#REF!</v>
      </c>
      <c r="D64" t="e">
        <f>'Hybrid - Mag - Mirror - Straigh'!#REF!</f>
        <v>#REF!</v>
      </c>
      <c r="E64" t="e">
        <f>'Hybrid - Mag - Mirror - Straigh'!#REF!</f>
        <v>#REF!</v>
      </c>
      <c r="F64" s="163" t="e">
        <f t="shared" si="1"/>
        <v>#REF!</v>
      </c>
      <c r="H64" s="163" t="e">
        <f>'Hybrid - Mag - Mirror - Straigh'!#REF!</f>
        <v>#REF!</v>
      </c>
      <c r="I64" s="163" t="e">
        <f>'Hybrid - Mag - Mirror - Straigh'!#REF!</f>
        <v>#REF!</v>
      </c>
      <c r="K64" s="93"/>
      <c r="L64" s="2"/>
      <c r="M64" s="69"/>
    </row>
    <row r="65" spans="1:13" ht="12.75" customHeight="1" x14ac:dyDescent="0.25">
      <c r="K65" s="2"/>
      <c r="L65" s="2"/>
      <c r="M65" s="2"/>
    </row>
    <row r="66" spans="1:13" ht="12" customHeight="1" x14ac:dyDescent="0.25">
      <c r="K66" s="2"/>
      <c r="L66" s="2"/>
      <c r="M66" s="2"/>
    </row>
    <row r="67" spans="1:13" ht="11.25" customHeight="1" x14ac:dyDescent="0.25">
      <c r="K67" s="2"/>
      <c r="L67" s="2"/>
      <c r="M67" s="2"/>
    </row>
    <row r="68" spans="1:13" ht="24.75" customHeight="1" x14ac:dyDescent="0.25">
      <c r="A68" t="e">
        <f>'Hybrid - Mag - Mirror - Straigh'!#REF!</f>
        <v>#REF!</v>
      </c>
      <c r="B68" s="14" t="str">
        <f t="shared" ref="B68:B115" si="2">IF(ISNUMBER(SEARCH("_LV",A68)),LEFT(A68,FIND("_LV",A68)-1),"")</f>
        <v/>
      </c>
      <c r="C68" s="163" t="e">
        <f>'Hybrid - Mag - Mirror - Straigh'!#REF!</f>
        <v>#REF!</v>
      </c>
      <c r="D68" t="e">
        <f>'Hybrid - Mag - Mirror - Straigh'!#REF!</f>
        <v>#REF!</v>
      </c>
      <c r="E68" t="e">
        <f>'Hybrid - Mag - Mirror - Straigh'!#REF!</f>
        <v>#REF!</v>
      </c>
      <c r="F68" s="163" t="e">
        <f t="shared" si="1"/>
        <v>#REF!</v>
      </c>
      <c r="H68" s="163" t="e">
        <f>'Hybrid - Mag - Mirror - Straigh'!#REF!</f>
        <v>#REF!</v>
      </c>
      <c r="I68" s="163" t="e">
        <f>'Hybrid - Mag - Mirror - Straigh'!#REF!</f>
        <v>#REF!</v>
      </c>
      <c r="K68" s="94"/>
      <c r="L68" s="2"/>
      <c r="M68" s="2"/>
    </row>
    <row r="69" spans="1:13" ht="24.75" customHeight="1" x14ac:dyDescent="0.25">
      <c r="A69" t="e">
        <f>'Hybrid - Mag - Mirror - Straigh'!#REF!</f>
        <v>#REF!</v>
      </c>
      <c r="B69" s="14" t="str">
        <f t="shared" si="2"/>
        <v/>
      </c>
      <c r="C69" s="163" t="e">
        <f>'Hybrid - Mag - Mirror - Straigh'!#REF!</f>
        <v>#REF!</v>
      </c>
      <c r="D69" t="e">
        <f>'Hybrid - Mag - Mirror - Straigh'!#REF!</f>
        <v>#REF!</v>
      </c>
      <c r="E69" t="e">
        <f>'Hybrid - Mag - Mirror - Straigh'!#REF!</f>
        <v>#REF!</v>
      </c>
      <c r="F69" s="163" t="e">
        <f t="shared" ref="F69:F115" si="3">CONCATENATE(D69,"   ",E69)</f>
        <v>#REF!</v>
      </c>
      <c r="H69" s="163" t="e">
        <f>'Hybrid - Mag - Mirror - Straigh'!#REF!</f>
        <v>#REF!</v>
      </c>
      <c r="I69" s="163" t="e">
        <f>'Hybrid - Mag - Mirror - Straigh'!#REF!</f>
        <v>#REF!</v>
      </c>
      <c r="K69" s="94"/>
      <c r="L69" s="2"/>
      <c r="M69" s="2"/>
    </row>
    <row r="70" spans="1:13" ht="24.75" customHeight="1" x14ac:dyDescent="0.25">
      <c r="A70" t="e">
        <f>'Hybrid - Mag - Mirror - Straigh'!#REF!</f>
        <v>#REF!</v>
      </c>
      <c r="B70" s="14" t="str">
        <f t="shared" si="2"/>
        <v/>
      </c>
      <c r="C70" s="163" t="e">
        <f>'Hybrid - Mag - Mirror - Straigh'!#REF!</f>
        <v>#REF!</v>
      </c>
      <c r="D70" t="e">
        <f>'Hybrid - Mag - Mirror - Straigh'!#REF!</f>
        <v>#REF!</v>
      </c>
      <c r="E70" t="e">
        <f>'Hybrid - Mag - Mirror - Straigh'!#REF!</f>
        <v>#REF!</v>
      </c>
      <c r="F70" s="163" t="e">
        <f t="shared" si="3"/>
        <v>#REF!</v>
      </c>
      <c r="H70" s="163" t="e">
        <f>'Hybrid - Mag - Mirror - Straigh'!#REF!</f>
        <v>#REF!</v>
      </c>
      <c r="I70" s="163" t="e">
        <f>'Hybrid - Mag - Mirror - Straigh'!#REF!</f>
        <v>#REF!</v>
      </c>
      <c r="K70" s="94"/>
      <c r="L70" s="2"/>
      <c r="M70" s="2"/>
    </row>
    <row r="71" spans="1:13" ht="24.75" customHeight="1" x14ac:dyDescent="0.25">
      <c r="A71" t="e">
        <f>'Hybrid - Mag - Mirror - Straigh'!#REF!</f>
        <v>#REF!</v>
      </c>
      <c r="B71" s="14" t="str">
        <f t="shared" si="2"/>
        <v/>
      </c>
      <c r="C71" s="163" t="e">
        <f>'Hybrid - Mag - Mirror - Straigh'!#REF!</f>
        <v>#REF!</v>
      </c>
      <c r="D71" t="e">
        <f>'Hybrid - Mag - Mirror - Straigh'!#REF!</f>
        <v>#REF!</v>
      </c>
      <c r="E71" t="e">
        <f>'Hybrid - Mag - Mirror - Straigh'!#REF!</f>
        <v>#REF!</v>
      </c>
      <c r="F71" s="163" t="e">
        <f t="shared" si="3"/>
        <v>#REF!</v>
      </c>
      <c r="H71" s="163" t="e">
        <f>'Hybrid - Mag - Mirror - Straigh'!#REF!</f>
        <v>#REF!</v>
      </c>
      <c r="I71" s="163" t="e">
        <f>'Hybrid - Mag - Mirror - Straigh'!#REF!</f>
        <v>#REF!</v>
      </c>
      <c r="K71" s="94"/>
      <c r="L71" s="2"/>
      <c r="M71" s="2"/>
    </row>
    <row r="72" spans="1:13" ht="24.75" customHeight="1" x14ac:dyDescent="0.25">
      <c r="A72" t="e">
        <f>'Hybrid - Mag - Mirror - Straigh'!#REF!</f>
        <v>#REF!</v>
      </c>
      <c r="B72" s="14" t="str">
        <f t="shared" si="2"/>
        <v/>
      </c>
      <c r="C72" s="163" t="e">
        <f>'Hybrid - Mag - Mirror - Straigh'!#REF!</f>
        <v>#REF!</v>
      </c>
      <c r="D72" t="e">
        <f>'Hybrid - Mag - Mirror - Straigh'!#REF!</f>
        <v>#REF!</v>
      </c>
      <c r="E72" t="e">
        <f>'Hybrid - Mag - Mirror - Straigh'!#REF!</f>
        <v>#REF!</v>
      </c>
      <c r="F72" s="163" t="e">
        <f t="shared" si="3"/>
        <v>#REF!</v>
      </c>
      <c r="H72" s="163" t="e">
        <f>'Hybrid - Mag - Mirror - Straigh'!#REF!</f>
        <v>#REF!</v>
      </c>
      <c r="I72" s="163" t="e">
        <f>'Hybrid - Mag - Mirror - Straigh'!#REF!</f>
        <v>#REF!</v>
      </c>
      <c r="K72" s="94"/>
      <c r="L72" s="2"/>
      <c r="M72" s="2"/>
    </row>
    <row r="73" spans="1:13" ht="24.75" customHeight="1" x14ac:dyDescent="0.25">
      <c r="A73" t="e">
        <f>'Hybrid - Mag - Mirror - Straigh'!#REF!</f>
        <v>#REF!</v>
      </c>
      <c r="B73" s="14" t="str">
        <f t="shared" si="2"/>
        <v/>
      </c>
      <c r="C73" s="163" t="e">
        <f>'Hybrid - Mag - Mirror - Straigh'!#REF!</f>
        <v>#REF!</v>
      </c>
      <c r="D73" t="e">
        <f>'Hybrid - Mag - Mirror - Straigh'!#REF!</f>
        <v>#REF!</v>
      </c>
      <c r="E73" t="e">
        <f>'Hybrid - Mag - Mirror - Straigh'!#REF!</f>
        <v>#REF!</v>
      </c>
      <c r="F73" s="163" t="e">
        <f t="shared" si="3"/>
        <v>#REF!</v>
      </c>
      <c r="H73" s="163" t="e">
        <f>'Hybrid - Mag - Mirror - Straigh'!#REF!</f>
        <v>#REF!</v>
      </c>
      <c r="I73" s="163" t="e">
        <f>'Hybrid - Mag - Mirror - Straigh'!#REF!</f>
        <v>#REF!</v>
      </c>
      <c r="K73" s="93"/>
      <c r="L73" s="2"/>
      <c r="M73" s="2"/>
    </row>
    <row r="74" spans="1:13" ht="7.5" customHeight="1" x14ac:dyDescent="0.25">
      <c r="K74" s="2"/>
      <c r="L74" s="2"/>
      <c r="M74" s="2"/>
    </row>
    <row r="75" spans="1:13" ht="9.75" customHeight="1" x14ac:dyDescent="0.25">
      <c r="K75" s="2"/>
      <c r="L75" s="2"/>
      <c r="M75" s="2"/>
    </row>
    <row r="76" spans="1:13" ht="8.25" customHeight="1" x14ac:dyDescent="0.25">
      <c r="K76" s="2"/>
      <c r="L76" s="2"/>
      <c r="M76" s="2"/>
    </row>
    <row r="77" spans="1:13" ht="24.75" customHeight="1" x14ac:dyDescent="0.25">
      <c r="A77" t="e">
        <f>'Hybrid - Mag - Mirror - Straigh'!#REF!</f>
        <v>#REF!</v>
      </c>
      <c r="B77" s="14" t="str">
        <f t="shared" si="2"/>
        <v/>
      </c>
      <c r="C77" s="163" t="e">
        <f>'Hybrid - Mag - Mirror - Straigh'!#REF!</f>
        <v>#REF!</v>
      </c>
      <c r="D77" t="e">
        <f>'Hybrid - Mag - Mirror - Straigh'!#REF!</f>
        <v>#REF!</v>
      </c>
      <c r="E77" t="e">
        <f>'Hybrid - Mag - Mirror - Straigh'!#REF!</f>
        <v>#REF!</v>
      </c>
      <c r="F77" s="163" t="e">
        <f t="shared" si="3"/>
        <v>#REF!</v>
      </c>
      <c r="H77" s="163" t="e">
        <f>'Hybrid - Mag - Mirror - Straigh'!#REF!</f>
        <v>#REF!</v>
      </c>
      <c r="I77" s="163" t="e">
        <f>'Hybrid - Mag - Mirror - Straigh'!#REF!</f>
        <v>#REF!</v>
      </c>
      <c r="K77" s="69"/>
      <c r="L77" s="2"/>
      <c r="M77" s="94"/>
    </row>
    <row r="78" spans="1:13" ht="24.75" customHeight="1" x14ac:dyDescent="0.25">
      <c r="A78" t="e">
        <f>'Hybrid - Mag - Mirror - Straigh'!#REF!</f>
        <v>#REF!</v>
      </c>
      <c r="B78" s="14" t="str">
        <f t="shared" si="2"/>
        <v/>
      </c>
      <c r="C78" s="163" t="e">
        <f>'Hybrid - Mag - Mirror - Straigh'!#REF!</f>
        <v>#REF!</v>
      </c>
      <c r="D78" t="e">
        <f>'Hybrid - Mag - Mirror - Straigh'!#REF!</f>
        <v>#REF!</v>
      </c>
      <c r="E78" t="e">
        <f>'Hybrid - Mag - Mirror - Straigh'!#REF!</f>
        <v>#REF!</v>
      </c>
      <c r="F78" s="163" t="e">
        <f t="shared" si="3"/>
        <v>#REF!</v>
      </c>
      <c r="H78" s="163" t="e">
        <f>'Hybrid - Mag - Mirror - Straigh'!#REF!</f>
        <v>#REF!</v>
      </c>
      <c r="I78" s="163" t="e">
        <f>'Hybrid - Mag - Mirror - Straigh'!#REF!</f>
        <v>#REF!</v>
      </c>
      <c r="K78" s="86"/>
      <c r="L78" s="2"/>
      <c r="M78" s="94"/>
    </row>
    <row r="79" spans="1:13" ht="24.75" customHeight="1" x14ac:dyDescent="0.25">
      <c r="A79" t="e">
        <f>'Hybrid - Mag - Mirror - Straigh'!#REF!</f>
        <v>#REF!</v>
      </c>
      <c r="B79" s="14" t="str">
        <f t="shared" si="2"/>
        <v/>
      </c>
      <c r="C79" s="163" t="e">
        <f>'Hybrid - Mag - Mirror - Straigh'!#REF!</f>
        <v>#REF!</v>
      </c>
      <c r="D79" t="e">
        <f>'Hybrid - Mag - Mirror - Straigh'!#REF!</f>
        <v>#REF!</v>
      </c>
      <c r="E79" t="e">
        <f>'Hybrid - Mag - Mirror - Straigh'!#REF!</f>
        <v>#REF!</v>
      </c>
      <c r="F79" s="163" t="e">
        <f t="shared" si="3"/>
        <v>#REF!</v>
      </c>
      <c r="H79" s="163" t="e">
        <f>'Hybrid - Mag - Mirror - Straigh'!#REF!</f>
        <v>#REF!</v>
      </c>
      <c r="I79" s="163" t="e">
        <f>'Hybrid - Mag - Mirror - Straigh'!#REF!</f>
        <v>#REF!</v>
      </c>
      <c r="K79" s="69"/>
      <c r="L79" s="2"/>
      <c r="M79" s="93"/>
    </row>
    <row r="80" spans="1:13" ht="10.5" customHeight="1" x14ac:dyDescent="0.25">
      <c r="K80" s="2"/>
      <c r="L80" s="2"/>
      <c r="M80" s="2"/>
    </row>
    <row r="81" spans="1:13" ht="11.25" customHeight="1" x14ac:dyDescent="0.25">
      <c r="K81" s="2"/>
      <c r="L81" s="2"/>
      <c r="M81" s="2"/>
    </row>
    <row r="82" spans="1:13" ht="9" customHeight="1" x14ac:dyDescent="0.25">
      <c r="K82" s="2"/>
      <c r="L82" s="2"/>
      <c r="M82" s="2"/>
    </row>
    <row r="83" spans="1:13" ht="9.75" customHeight="1" x14ac:dyDescent="0.25">
      <c r="K83" s="2"/>
      <c r="L83" s="2"/>
      <c r="M83" s="2"/>
    </row>
    <row r="84" spans="1:13" ht="10.5" customHeight="1" x14ac:dyDescent="0.25">
      <c r="K84" s="2"/>
      <c r="L84" s="2"/>
      <c r="M84" s="2"/>
    </row>
    <row r="85" spans="1:13" ht="9.75" customHeight="1" x14ac:dyDescent="0.25">
      <c r="K85" s="2"/>
      <c r="L85" s="2"/>
      <c r="M85" s="2"/>
    </row>
    <row r="86" spans="1:13" ht="24.75" customHeight="1" x14ac:dyDescent="0.25">
      <c r="A86" t="e">
        <f>'Hybrid - Mag - Mirror - Straigh'!#REF!</f>
        <v>#REF!</v>
      </c>
      <c r="B86" s="14" t="str">
        <f t="shared" si="2"/>
        <v/>
      </c>
      <c r="C86" s="163" t="e">
        <f>'Hybrid - Mag - Mirror - Straigh'!#REF!</f>
        <v>#REF!</v>
      </c>
      <c r="D86" t="e">
        <f>'Hybrid - Mag - Mirror - Straigh'!#REF!</f>
        <v>#REF!</v>
      </c>
      <c r="E86" t="e">
        <f>'Hybrid - Mag - Mirror - Straigh'!#REF!</f>
        <v>#REF!</v>
      </c>
      <c r="F86" s="163" t="e">
        <f t="shared" si="3"/>
        <v>#REF!</v>
      </c>
      <c r="H86" s="163" t="e">
        <f>'Hybrid - Mag - Mirror - Straigh'!#REF!</f>
        <v>#REF!</v>
      </c>
      <c r="I86" s="163" t="e">
        <f>'Hybrid - Mag - Mirror - Straigh'!#REF!</f>
        <v>#REF!</v>
      </c>
      <c r="K86" s="94"/>
      <c r="L86" s="2"/>
      <c r="M86" s="2"/>
    </row>
    <row r="87" spans="1:13" ht="24.75" customHeight="1" x14ac:dyDescent="0.25">
      <c r="A87" t="e">
        <f>'Hybrid - Mag - Mirror - Straigh'!#REF!</f>
        <v>#REF!</v>
      </c>
      <c r="B87" s="14" t="str">
        <f t="shared" si="2"/>
        <v/>
      </c>
      <c r="C87" s="163" t="e">
        <f>'Hybrid - Mag - Mirror - Straigh'!#REF!</f>
        <v>#REF!</v>
      </c>
      <c r="D87" t="e">
        <f>'Hybrid - Mag - Mirror - Straigh'!#REF!</f>
        <v>#REF!</v>
      </c>
      <c r="E87" t="e">
        <f>'Hybrid - Mag - Mirror - Straigh'!#REF!</f>
        <v>#REF!</v>
      </c>
      <c r="F87" s="163" t="e">
        <f t="shared" si="3"/>
        <v>#REF!</v>
      </c>
      <c r="H87" s="163" t="e">
        <f>'Hybrid - Mag - Mirror - Straigh'!#REF!</f>
        <v>#REF!</v>
      </c>
      <c r="I87" s="163" t="e">
        <f>'Hybrid - Mag - Mirror - Straigh'!#REF!</f>
        <v>#REF!</v>
      </c>
      <c r="K87" s="94"/>
      <c r="L87" s="2"/>
      <c r="M87" s="2"/>
    </row>
    <row r="88" spans="1:13" ht="24.75" customHeight="1" x14ac:dyDescent="0.25">
      <c r="A88" t="e">
        <f>'Hybrid - Mag - Mirror - Straigh'!#REF!</f>
        <v>#REF!</v>
      </c>
      <c r="B88" s="14" t="str">
        <f t="shared" si="2"/>
        <v/>
      </c>
      <c r="C88" s="163" t="e">
        <f>'Hybrid - Mag - Mirror - Straigh'!#REF!</f>
        <v>#REF!</v>
      </c>
      <c r="D88" t="e">
        <f>'Hybrid - Mag - Mirror - Straigh'!#REF!</f>
        <v>#REF!</v>
      </c>
      <c r="E88" t="e">
        <f>'Hybrid - Mag - Mirror - Straigh'!#REF!</f>
        <v>#REF!</v>
      </c>
      <c r="F88" s="163" t="e">
        <f t="shared" si="3"/>
        <v>#REF!</v>
      </c>
      <c r="H88" s="163" t="e">
        <f>'Hybrid - Mag - Mirror - Straigh'!#REF!</f>
        <v>#REF!</v>
      </c>
      <c r="I88" s="163" t="e">
        <f>'Hybrid - Mag - Mirror - Straigh'!#REF!</f>
        <v>#REF!</v>
      </c>
      <c r="K88" s="94"/>
      <c r="L88" s="2"/>
      <c r="M88" s="2"/>
    </row>
    <row r="89" spans="1:13" ht="24.75" customHeight="1" x14ac:dyDescent="0.25">
      <c r="A89" t="e">
        <f>'Hybrid - Mag - Mirror - Straigh'!#REF!</f>
        <v>#REF!</v>
      </c>
      <c r="B89" s="14" t="str">
        <f t="shared" si="2"/>
        <v/>
      </c>
      <c r="C89" s="163" t="e">
        <f>'Hybrid - Mag - Mirror - Straigh'!#REF!</f>
        <v>#REF!</v>
      </c>
      <c r="D89" t="e">
        <f>'Hybrid - Mag - Mirror - Straigh'!#REF!</f>
        <v>#REF!</v>
      </c>
      <c r="E89" t="e">
        <f>'Hybrid - Mag - Mirror - Straigh'!#REF!</f>
        <v>#REF!</v>
      </c>
      <c r="F89" s="163" t="e">
        <f t="shared" si="3"/>
        <v>#REF!</v>
      </c>
      <c r="H89" s="163" t="e">
        <f>'Hybrid - Mag - Mirror - Straigh'!#REF!</f>
        <v>#REF!</v>
      </c>
      <c r="I89" s="163" t="e">
        <f>'Hybrid - Mag - Mirror - Straigh'!#REF!</f>
        <v>#REF!</v>
      </c>
      <c r="K89" s="94"/>
      <c r="L89" s="2"/>
      <c r="M89" s="2"/>
    </row>
    <row r="90" spans="1:13" ht="24.75" customHeight="1" x14ac:dyDescent="0.25">
      <c r="A90" t="e">
        <f>'Hybrid - Mag - Mirror - Straigh'!#REF!</f>
        <v>#REF!</v>
      </c>
      <c r="B90" s="14" t="str">
        <f t="shared" si="2"/>
        <v/>
      </c>
      <c r="C90" s="163" t="e">
        <f>'Hybrid - Mag - Mirror - Straigh'!#REF!</f>
        <v>#REF!</v>
      </c>
      <c r="D90" t="e">
        <f>'Hybrid - Mag - Mirror - Straigh'!#REF!</f>
        <v>#REF!</v>
      </c>
      <c r="E90" t="e">
        <f>'Hybrid - Mag - Mirror - Straigh'!#REF!</f>
        <v>#REF!</v>
      </c>
      <c r="F90" s="163" t="e">
        <f t="shared" si="3"/>
        <v>#REF!</v>
      </c>
      <c r="H90" s="163" t="e">
        <f>'Hybrid - Mag - Mirror - Straigh'!#REF!</f>
        <v>#REF!</v>
      </c>
      <c r="I90" s="163" t="e">
        <f>'Hybrid - Mag - Mirror - Straigh'!#REF!</f>
        <v>#REF!</v>
      </c>
      <c r="K90" s="94"/>
      <c r="L90" s="2"/>
      <c r="M90" s="2"/>
    </row>
    <row r="91" spans="1:13" ht="24.75" customHeight="1" x14ac:dyDescent="0.25">
      <c r="A91" t="e">
        <f>'Hybrid - Mag - Mirror - Straigh'!#REF!</f>
        <v>#REF!</v>
      </c>
      <c r="B91" s="14" t="str">
        <f t="shared" si="2"/>
        <v/>
      </c>
      <c r="C91" s="163" t="e">
        <f>'Hybrid - Mag - Mirror - Straigh'!#REF!</f>
        <v>#REF!</v>
      </c>
      <c r="D91" t="e">
        <f>'Hybrid - Mag - Mirror - Straigh'!#REF!</f>
        <v>#REF!</v>
      </c>
      <c r="E91" t="e">
        <f>'Hybrid - Mag - Mirror - Straigh'!#REF!</f>
        <v>#REF!</v>
      </c>
      <c r="F91" s="163" t="e">
        <f t="shared" si="3"/>
        <v>#REF!</v>
      </c>
      <c r="H91" s="163" t="e">
        <f>'Hybrid - Mag - Mirror - Straigh'!#REF!</f>
        <v>#REF!</v>
      </c>
      <c r="I91" s="163" t="e">
        <f>'Hybrid - Mag - Mirror - Straigh'!#REF!</f>
        <v>#REF!</v>
      </c>
      <c r="K91" s="94"/>
      <c r="L91" s="2"/>
      <c r="M91" s="69"/>
    </row>
    <row r="92" spans="1:13" ht="12.75" customHeight="1" x14ac:dyDescent="0.25">
      <c r="K92" s="2"/>
      <c r="L92" s="2"/>
      <c r="M92" s="2"/>
    </row>
    <row r="93" spans="1:13" ht="10.5" customHeight="1" x14ac:dyDescent="0.25">
      <c r="K93" s="2"/>
      <c r="L93" s="2"/>
      <c r="M93" s="2"/>
    </row>
    <row r="94" spans="1:13" ht="12" customHeight="1" x14ac:dyDescent="0.25">
      <c r="K94" s="2"/>
      <c r="L94" s="2"/>
      <c r="M94" s="2"/>
    </row>
    <row r="95" spans="1:13" ht="24.75" customHeight="1" x14ac:dyDescent="0.25">
      <c r="A95" t="e">
        <f>'Hybrid - Mag - Mirror - Straigh'!#REF!</f>
        <v>#REF!</v>
      </c>
      <c r="B95" s="14" t="str">
        <f t="shared" si="2"/>
        <v/>
      </c>
      <c r="C95" s="163" t="e">
        <f>'Hybrid - Mag - Mirror - Straigh'!#REF!</f>
        <v>#REF!</v>
      </c>
      <c r="D95" t="e">
        <f>'Hybrid - Mag - Mirror - Straigh'!#REF!</f>
        <v>#REF!</v>
      </c>
      <c r="E95" t="e">
        <f>'Hybrid - Mag - Mirror - Straigh'!#REF!</f>
        <v>#REF!</v>
      </c>
      <c r="F95" s="163" t="e">
        <f t="shared" si="3"/>
        <v>#REF!</v>
      </c>
      <c r="H95" s="163" t="e">
        <f>'Hybrid - Mag - Mirror - Straigh'!#REF!</f>
        <v>#REF!</v>
      </c>
      <c r="I95" s="163" t="e">
        <f>'Hybrid - Mag - Mirror - Straigh'!#REF!</f>
        <v>#REF!</v>
      </c>
      <c r="K95" s="94"/>
      <c r="L95" s="2"/>
      <c r="M95" s="2"/>
    </row>
    <row r="96" spans="1:13" ht="24.75" customHeight="1" x14ac:dyDescent="0.25">
      <c r="A96" t="e">
        <f>'Hybrid - Mag - Mirror - Straigh'!#REF!</f>
        <v>#REF!</v>
      </c>
      <c r="B96" s="14" t="str">
        <f t="shared" si="2"/>
        <v/>
      </c>
      <c r="C96" s="163" t="e">
        <f>'Hybrid - Mag - Mirror - Straigh'!#REF!</f>
        <v>#REF!</v>
      </c>
      <c r="D96" t="e">
        <f>'Hybrid - Mag - Mirror - Straigh'!#REF!</f>
        <v>#REF!</v>
      </c>
      <c r="E96" t="e">
        <f>'Hybrid - Mag - Mirror - Straigh'!#REF!</f>
        <v>#REF!</v>
      </c>
      <c r="F96" s="163" t="e">
        <f t="shared" si="3"/>
        <v>#REF!</v>
      </c>
      <c r="H96" s="163" t="e">
        <f>'Hybrid - Mag - Mirror - Straigh'!#REF!</f>
        <v>#REF!</v>
      </c>
      <c r="I96" s="163" t="e">
        <f>'Hybrid - Mag - Mirror - Straigh'!#REF!</f>
        <v>#REF!</v>
      </c>
      <c r="K96" s="94"/>
      <c r="L96" s="2"/>
      <c r="M96" s="2"/>
    </row>
    <row r="97" spans="1:13" ht="24.75" customHeight="1" x14ac:dyDescent="0.25">
      <c r="A97" t="e">
        <f>'Hybrid - Mag - Mirror - Straigh'!#REF!</f>
        <v>#REF!</v>
      </c>
      <c r="B97" s="14" t="str">
        <f t="shared" si="2"/>
        <v/>
      </c>
      <c r="C97" s="163" t="e">
        <f>'Hybrid - Mag - Mirror - Straigh'!#REF!</f>
        <v>#REF!</v>
      </c>
      <c r="D97" t="e">
        <f>'Hybrid - Mag - Mirror - Straigh'!#REF!</f>
        <v>#REF!</v>
      </c>
      <c r="E97" t="e">
        <f>'Hybrid - Mag - Mirror - Straigh'!#REF!</f>
        <v>#REF!</v>
      </c>
      <c r="F97" s="163" t="e">
        <f t="shared" si="3"/>
        <v>#REF!</v>
      </c>
      <c r="H97" s="163" t="e">
        <f>'Hybrid - Mag - Mirror - Straigh'!#REF!</f>
        <v>#REF!</v>
      </c>
      <c r="I97" s="163" t="e">
        <f>'Hybrid - Mag - Mirror - Straigh'!#REF!</f>
        <v>#REF!</v>
      </c>
      <c r="K97" s="94"/>
      <c r="L97" s="2"/>
      <c r="M97" s="84"/>
    </row>
    <row r="98" spans="1:13" ht="24.75" customHeight="1" x14ac:dyDescent="0.25">
      <c r="A98" t="e">
        <f>'Hybrid - Mag - Mirror - Straigh'!#REF!</f>
        <v>#REF!</v>
      </c>
      <c r="B98" s="14" t="str">
        <f t="shared" si="2"/>
        <v/>
      </c>
      <c r="C98" s="163" t="e">
        <f>'Hybrid - Mag - Mirror - Straigh'!#REF!</f>
        <v>#REF!</v>
      </c>
      <c r="D98" t="e">
        <f>'Hybrid - Mag - Mirror - Straigh'!#REF!</f>
        <v>#REF!</v>
      </c>
      <c r="E98" t="e">
        <f>'Hybrid - Mag - Mirror - Straigh'!#REF!</f>
        <v>#REF!</v>
      </c>
      <c r="F98" s="163" t="e">
        <f t="shared" si="3"/>
        <v>#REF!</v>
      </c>
      <c r="H98" s="163" t="e">
        <f>'Hybrid - Mag - Mirror - Straigh'!#REF!</f>
        <v>#REF!</v>
      </c>
      <c r="I98" s="163" t="e">
        <f>'Hybrid - Mag - Mirror - Straigh'!#REF!</f>
        <v>#REF!</v>
      </c>
      <c r="K98" s="94"/>
      <c r="L98" s="2"/>
      <c r="M98" s="2"/>
    </row>
    <row r="99" spans="1:13" ht="24.75" customHeight="1" x14ac:dyDescent="0.25">
      <c r="A99" t="e">
        <f>'Hybrid - Mag - Mirror - Straigh'!#REF!</f>
        <v>#REF!</v>
      </c>
      <c r="B99" s="14" t="str">
        <f t="shared" si="2"/>
        <v/>
      </c>
      <c r="C99" s="163" t="e">
        <f>'Hybrid - Mag - Mirror - Straigh'!#REF!</f>
        <v>#REF!</v>
      </c>
      <c r="D99" t="e">
        <f>'Hybrid - Mag - Mirror - Straigh'!#REF!</f>
        <v>#REF!</v>
      </c>
      <c r="E99" t="e">
        <f>'Hybrid - Mag - Mirror - Straigh'!#REF!</f>
        <v>#REF!</v>
      </c>
      <c r="F99" s="163" t="e">
        <f t="shared" si="3"/>
        <v>#REF!</v>
      </c>
      <c r="H99" s="163" t="e">
        <f>'Hybrid - Mag - Mirror - Straigh'!#REF!</f>
        <v>#REF!</v>
      </c>
      <c r="I99" s="163" t="e">
        <f>'Hybrid - Mag - Mirror - Straigh'!#REF!</f>
        <v>#REF!</v>
      </c>
      <c r="K99" s="94"/>
      <c r="L99" s="2"/>
      <c r="M99" s="2"/>
    </row>
    <row r="100" spans="1:13" ht="24.75" customHeight="1" x14ac:dyDescent="0.25">
      <c r="A100" t="e">
        <f>'Hybrid - Mag - Mirror - Straigh'!#REF!</f>
        <v>#REF!</v>
      </c>
      <c r="B100" s="14" t="str">
        <f t="shared" si="2"/>
        <v/>
      </c>
      <c r="C100" s="163" t="e">
        <f>'Hybrid - Mag - Mirror - Straigh'!#REF!</f>
        <v>#REF!</v>
      </c>
      <c r="D100" t="e">
        <f>'Hybrid - Mag - Mirror - Straigh'!#REF!</f>
        <v>#REF!</v>
      </c>
      <c r="E100" t="e">
        <f>'Hybrid - Mag - Mirror - Straigh'!#REF!</f>
        <v>#REF!</v>
      </c>
      <c r="F100" s="163" t="e">
        <f t="shared" si="3"/>
        <v>#REF!</v>
      </c>
      <c r="H100" s="163" t="e">
        <f>'Hybrid - Mag - Mirror - Straigh'!#REF!</f>
        <v>#REF!</v>
      </c>
      <c r="I100" s="163" t="e">
        <f>'Hybrid - Mag - Mirror - Straigh'!#REF!</f>
        <v>#REF!</v>
      </c>
      <c r="K100" s="94"/>
      <c r="L100" s="2"/>
      <c r="M100" s="69"/>
    </row>
    <row r="101" spans="1:13" ht="12" customHeight="1" x14ac:dyDescent="0.25">
      <c r="K101" s="2"/>
      <c r="L101" s="2"/>
      <c r="M101" s="2"/>
    </row>
    <row r="102" spans="1:13" ht="12" customHeight="1" x14ac:dyDescent="0.25">
      <c r="K102" s="2"/>
      <c r="L102" s="2"/>
      <c r="M102" s="2"/>
    </row>
    <row r="103" spans="1:13" ht="59.25" customHeight="1" x14ac:dyDescent="0.25">
      <c r="K103" s="2"/>
      <c r="L103" s="2"/>
      <c r="M103" s="2"/>
    </row>
    <row r="104" spans="1:13" ht="24.75" customHeight="1" x14ac:dyDescent="0.25">
      <c r="A104" t="e">
        <f>'Hybrid - Mag - Mirror - Straigh'!#REF!</f>
        <v>#REF!</v>
      </c>
      <c r="B104" s="14" t="str">
        <f t="shared" si="2"/>
        <v/>
      </c>
      <c r="C104" s="163" t="e">
        <f>'Hybrid - Mag - Mirror - Straigh'!#REF!</f>
        <v>#REF!</v>
      </c>
      <c r="D104" t="e">
        <f>'Hybrid - Mag - Mirror - Straigh'!#REF!</f>
        <v>#REF!</v>
      </c>
      <c r="E104" t="e">
        <f>'Hybrid - Mag - Mirror - Straigh'!#REF!</f>
        <v>#REF!</v>
      </c>
      <c r="F104" s="163" t="e">
        <f t="shared" si="3"/>
        <v>#REF!</v>
      </c>
      <c r="H104" s="163" t="e">
        <f>'Hybrid - Mag - Mirror - Straigh'!#REF!</f>
        <v>#REF!</v>
      </c>
      <c r="I104" s="163" t="e">
        <f>'Hybrid - Mag - Mirror - Straigh'!#REF!</f>
        <v>#REF!</v>
      </c>
      <c r="K104" s="94"/>
      <c r="L104" s="2"/>
      <c r="M104" s="2"/>
    </row>
    <row r="105" spans="1:13" ht="24.75" customHeight="1" x14ac:dyDescent="0.25">
      <c r="A105" t="e">
        <f>'Hybrid - Mag - Mirror - Straigh'!#REF!</f>
        <v>#REF!</v>
      </c>
      <c r="B105" s="14" t="str">
        <f t="shared" si="2"/>
        <v/>
      </c>
      <c r="C105" s="163" t="e">
        <f>'Hybrid - Mag - Mirror - Straigh'!#REF!</f>
        <v>#REF!</v>
      </c>
      <c r="D105" t="e">
        <f>'Hybrid - Mag - Mirror - Straigh'!#REF!</f>
        <v>#REF!</v>
      </c>
      <c r="E105" t="e">
        <f>'Hybrid - Mag - Mirror - Straigh'!#REF!</f>
        <v>#REF!</v>
      </c>
      <c r="F105" s="163" t="e">
        <f t="shared" si="3"/>
        <v>#REF!</v>
      </c>
      <c r="H105" s="163" t="e">
        <f>'Hybrid - Mag - Mirror - Straigh'!#REF!</f>
        <v>#REF!</v>
      </c>
      <c r="I105" s="163" t="e">
        <f>'Hybrid - Mag - Mirror - Straigh'!#REF!</f>
        <v>#REF!</v>
      </c>
      <c r="K105" s="93"/>
      <c r="L105" s="2"/>
      <c r="M105" s="2"/>
    </row>
    <row r="106" spans="1:13" ht="24.75" customHeight="1" x14ac:dyDescent="0.25">
      <c r="A106" t="e">
        <f>'Hybrid - Mag - Mirror - Straigh'!#REF!</f>
        <v>#REF!</v>
      </c>
      <c r="B106" s="14" t="str">
        <f t="shared" si="2"/>
        <v/>
      </c>
      <c r="C106" s="163" t="e">
        <f>'Hybrid - Mag - Mirror - Straigh'!#REF!</f>
        <v>#REF!</v>
      </c>
      <c r="D106" t="e">
        <f>'Hybrid - Mag - Mirror - Straigh'!#REF!</f>
        <v>#REF!</v>
      </c>
      <c r="E106" t="e">
        <f>'Hybrid - Mag - Mirror - Straigh'!#REF!</f>
        <v>#REF!</v>
      </c>
      <c r="F106" s="163" t="e">
        <f t="shared" si="3"/>
        <v>#REF!</v>
      </c>
      <c r="H106" s="163" t="e">
        <f>'Hybrid - Mag - Mirror - Straigh'!#REF!</f>
        <v>#REF!</v>
      </c>
      <c r="I106" s="163" t="e">
        <f>'Hybrid - Mag - Mirror - Straigh'!#REF!</f>
        <v>#REF!</v>
      </c>
      <c r="K106" s="93"/>
      <c r="L106" s="2"/>
      <c r="M106" s="2"/>
    </row>
    <row r="107" spans="1:13" ht="24.75" customHeight="1" x14ac:dyDescent="0.25">
      <c r="A107" t="e">
        <f>'Hybrid - Mag - Mirror - Straigh'!#REF!</f>
        <v>#REF!</v>
      </c>
      <c r="B107" s="14" t="str">
        <f t="shared" si="2"/>
        <v/>
      </c>
      <c r="C107" s="163" t="e">
        <f>'Hybrid - Mag - Mirror - Straigh'!#REF!</f>
        <v>#REF!</v>
      </c>
      <c r="D107" t="e">
        <f>'Hybrid - Mag - Mirror - Straigh'!#REF!</f>
        <v>#REF!</v>
      </c>
      <c r="E107" t="e">
        <f>'Hybrid - Mag - Mirror - Straigh'!#REF!</f>
        <v>#REF!</v>
      </c>
      <c r="F107" s="163" t="e">
        <f t="shared" si="3"/>
        <v>#REF!</v>
      </c>
      <c r="H107" s="163" t="e">
        <f>'Hybrid - Mag - Mirror - Straigh'!#REF!</f>
        <v>#REF!</v>
      </c>
      <c r="I107" s="163" t="e">
        <f>'Hybrid - Mag - Mirror - Straigh'!#REF!</f>
        <v>#REF!</v>
      </c>
      <c r="K107" s="93"/>
      <c r="L107" s="2"/>
      <c r="M107" s="2"/>
    </row>
    <row r="108" spans="1:13" ht="24.75" customHeight="1" x14ac:dyDescent="0.25">
      <c r="A108" t="e">
        <f>'Hybrid - Mag - Mirror - Straigh'!#REF!</f>
        <v>#REF!</v>
      </c>
      <c r="B108" s="14" t="str">
        <f t="shared" si="2"/>
        <v/>
      </c>
      <c r="C108" s="163" t="e">
        <f>'Hybrid - Mag - Mirror - Straigh'!#REF!</f>
        <v>#REF!</v>
      </c>
      <c r="D108" t="e">
        <f>'Hybrid - Mag - Mirror - Straigh'!#REF!</f>
        <v>#REF!</v>
      </c>
      <c r="E108" t="e">
        <f>'Hybrid - Mag - Mirror - Straigh'!#REF!</f>
        <v>#REF!</v>
      </c>
      <c r="F108" s="163" t="e">
        <f t="shared" si="3"/>
        <v>#REF!</v>
      </c>
      <c r="H108" s="163" t="e">
        <f>'Hybrid - Mag - Mirror - Straigh'!#REF!</f>
        <v>#REF!</v>
      </c>
      <c r="I108" s="163" t="e">
        <f>'Hybrid - Mag - Mirror - Straigh'!#REF!</f>
        <v>#REF!</v>
      </c>
      <c r="K108" s="93"/>
      <c r="L108" s="2"/>
      <c r="M108" s="2"/>
    </row>
    <row r="109" spans="1:13" ht="24.75" customHeight="1" x14ac:dyDescent="0.25">
      <c r="A109" t="e">
        <f>'Hybrid - Mag - Mirror - Straigh'!#REF!</f>
        <v>#REF!</v>
      </c>
      <c r="B109" s="14" t="str">
        <f t="shared" si="2"/>
        <v/>
      </c>
      <c r="C109" s="163" t="e">
        <f>'Hybrid - Mag - Mirror - Straigh'!#REF!</f>
        <v>#REF!</v>
      </c>
      <c r="D109" t="e">
        <f>'Hybrid - Mag - Mirror - Straigh'!#REF!</f>
        <v>#REF!</v>
      </c>
      <c r="E109" t="e">
        <f>'Hybrid - Mag - Mirror - Straigh'!#REF!</f>
        <v>#REF!</v>
      </c>
      <c r="F109" s="163" t="e">
        <f t="shared" si="3"/>
        <v>#REF!</v>
      </c>
      <c r="H109" s="163" t="e">
        <f>'Hybrid - Mag - Mirror - Straigh'!#REF!</f>
        <v>#REF!</v>
      </c>
      <c r="I109" s="163" t="e">
        <f>'Hybrid - Mag - Mirror - Straigh'!#REF!</f>
        <v>#REF!</v>
      </c>
      <c r="K109" s="93"/>
      <c r="L109" s="2"/>
      <c r="M109" s="2"/>
    </row>
    <row r="110" spans="1:13" ht="24.75" customHeight="1" x14ac:dyDescent="0.25">
      <c r="K110" s="2"/>
      <c r="L110" s="2"/>
      <c r="M110" s="2"/>
    </row>
    <row r="113" spans="1:13" ht="24.75" customHeight="1" x14ac:dyDescent="0.25">
      <c r="A113" t="e">
        <f>'Hybrid - Mag - Mirror - Straigh'!#REF!</f>
        <v>#REF!</v>
      </c>
      <c r="B113" s="14" t="str">
        <f t="shared" si="2"/>
        <v/>
      </c>
      <c r="C113" s="163" t="e">
        <f>'Hybrid - Mag - Mirror - Straigh'!#REF!</f>
        <v>#REF!</v>
      </c>
      <c r="D113" t="e">
        <f>'Hybrid - Mag - Mirror - Straigh'!#REF!</f>
        <v>#REF!</v>
      </c>
      <c r="E113" t="e">
        <f>'Hybrid - Mag - Mirror - Straigh'!#REF!</f>
        <v>#REF!</v>
      </c>
      <c r="F113" s="163" t="e">
        <f t="shared" si="3"/>
        <v>#REF!</v>
      </c>
      <c r="H113" s="163" t="e">
        <f>'Hybrid - Mag - Mirror - Straigh'!#REF!</f>
        <v>#REF!</v>
      </c>
      <c r="I113" s="163" t="e">
        <f>'Hybrid - Mag - Mirror - Straigh'!#REF!</f>
        <v>#REF!</v>
      </c>
      <c r="K113" s="69"/>
      <c r="M113" s="94"/>
    </row>
    <row r="114" spans="1:13" ht="24.75" customHeight="1" x14ac:dyDescent="0.25">
      <c r="A114" t="e">
        <f>'Hybrid - Mag - Mirror - Straigh'!#REF!</f>
        <v>#REF!</v>
      </c>
      <c r="B114" s="14" t="str">
        <f t="shared" si="2"/>
        <v/>
      </c>
      <c r="C114" s="163" t="e">
        <f>'Hybrid - Mag - Mirror - Straigh'!#REF!</f>
        <v>#REF!</v>
      </c>
      <c r="D114" t="e">
        <f>'Hybrid - Mag - Mirror - Straigh'!#REF!</f>
        <v>#REF!</v>
      </c>
      <c r="E114" t="e">
        <f>'Hybrid - Mag - Mirror - Straigh'!#REF!</f>
        <v>#REF!</v>
      </c>
      <c r="F114" s="163" t="e">
        <f t="shared" si="3"/>
        <v>#REF!</v>
      </c>
      <c r="H114" s="163" t="e">
        <f>'Hybrid - Mag - Mirror - Straigh'!#REF!</f>
        <v>#REF!</v>
      </c>
      <c r="I114" s="163" t="e">
        <f>'Hybrid - Mag - Mirror - Straigh'!#REF!</f>
        <v>#REF!</v>
      </c>
      <c r="K114" s="69"/>
      <c r="M114" s="94"/>
    </row>
    <row r="115" spans="1:13" ht="24.75" customHeight="1" x14ac:dyDescent="0.25">
      <c r="A115" t="e">
        <f>'Hybrid - Mag - Mirror - Straigh'!#REF!</f>
        <v>#REF!</v>
      </c>
      <c r="B115" s="14" t="str">
        <f t="shared" si="2"/>
        <v/>
      </c>
      <c r="C115" s="163" t="e">
        <f>'Hybrid - Mag - Mirror - Straigh'!#REF!</f>
        <v>#REF!</v>
      </c>
      <c r="D115" t="e">
        <f>'Hybrid - Mag - Mirror - Straigh'!#REF!</f>
        <v>#REF!</v>
      </c>
      <c r="E115" t="e">
        <f>'Hybrid - Mag - Mirror - Straigh'!#REF!</f>
        <v>#REF!</v>
      </c>
      <c r="F115" s="163" t="e">
        <f t="shared" si="3"/>
        <v>#REF!</v>
      </c>
      <c r="H115" s="163" t="e">
        <f>'Hybrid - Mag - Mirror - Straigh'!#REF!</f>
        <v>#REF!</v>
      </c>
      <c r="I115" s="163" t="e">
        <f>'Hybrid - Mag - Mirror - Straigh'!#REF!</f>
        <v>#REF!</v>
      </c>
      <c r="K115" s="69"/>
      <c r="M115" s="93"/>
    </row>
    <row r="116" spans="1:13" ht="24.75" customHeight="1" x14ac:dyDescent="0.25">
      <c r="K116" s="2"/>
    </row>
    <row r="117" spans="1:13" ht="24.75" customHeight="1" x14ac:dyDescent="0.25">
      <c r="K117" s="2"/>
    </row>
    <row r="118" spans="1:13" ht="24.75" customHeight="1" x14ac:dyDescent="0.25">
      <c r="K118" s="2"/>
    </row>
    <row r="119" spans="1:13" ht="24.75" customHeight="1" x14ac:dyDescent="0.25">
      <c r="K119" s="2"/>
    </row>
    <row r="120" spans="1:13" ht="24.75" customHeight="1" x14ac:dyDescent="0.25">
      <c r="K120" s="2"/>
    </row>
  </sheetData>
  <mergeCells count="2">
    <mergeCell ref="B1:C1"/>
    <mergeCell ref="K2:M2"/>
  </mergeCells>
  <pageMargins left="0.25" right="0.25" top="0.75" bottom="0.75" header="0.3" footer="0.3"/>
  <pageSetup paperSize="9" scale="6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98E2-39D6-4666-B3C9-40547145C8DE}">
  <sheetPr>
    <pageSetUpPr fitToPage="1"/>
  </sheetPr>
  <dimension ref="A1:Y140"/>
  <sheetViews>
    <sheetView topLeftCell="A27" zoomScale="70" zoomScaleNormal="70" workbookViewId="0">
      <selection activeCell="N52" sqref="N52"/>
    </sheetView>
  </sheetViews>
  <sheetFormatPr defaultColWidth="8.7109375" defaultRowHeight="15" x14ac:dyDescent="0.25"/>
  <cols>
    <col min="1" max="1" width="8.7109375" style="2"/>
    <col min="2" max="2" width="4.42578125" style="2" customWidth="1"/>
    <col min="3" max="3" width="40.28515625" style="32" customWidth="1"/>
    <col min="4" max="4" width="38.42578125" style="32" customWidth="1"/>
    <col min="5" max="5" width="11.7109375" style="2" customWidth="1"/>
    <col min="6" max="6" width="14.28515625" style="2" customWidth="1"/>
    <col min="7" max="8" width="5.85546875" style="14" customWidth="1"/>
    <col min="9" max="10" width="1.5703125" style="150" customWidth="1"/>
    <col min="11" max="11" width="1.7109375" style="150"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28" style="2" customWidth="1"/>
    <col min="24" max="24" width="34.28515625" style="2" customWidth="1"/>
    <col min="25" max="25" width="43.85546875" style="2" customWidth="1"/>
    <col min="26" max="16384" width="8.7109375" style="2"/>
  </cols>
  <sheetData>
    <row r="1" spans="1:25" ht="15" customHeight="1" x14ac:dyDescent="0.25">
      <c r="A1" s="14"/>
      <c r="B1" s="14"/>
      <c r="C1" s="24"/>
      <c r="D1" s="24"/>
      <c r="E1" s="14"/>
      <c r="F1" s="14"/>
      <c r="H1" s="336" t="s">
        <v>1391</v>
      </c>
      <c r="L1" s="189"/>
      <c r="M1" s="337" t="s">
        <v>1390</v>
      </c>
    </row>
    <row r="2" spans="1:25" ht="23.25" customHeight="1" x14ac:dyDescent="0.3">
      <c r="A2" s="14"/>
      <c r="B2" s="14"/>
      <c r="C2" s="350" t="s">
        <v>817</v>
      </c>
      <c r="D2" s="350"/>
      <c r="E2" s="350"/>
      <c r="F2" s="350"/>
      <c r="G2" s="21" t="s">
        <v>1363</v>
      </c>
      <c r="H2" s="336"/>
      <c r="I2" s="352" t="s">
        <v>1389</v>
      </c>
      <c r="J2" s="352"/>
      <c r="K2" s="352"/>
      <c r="L2" s="189"/>
      <c r="M2" s="338"/>
      <c r="N2" s="14" t="s">
        <v>1367</v>
      </c>
      <c r="O2" s="14" t="s">
        <v>1368</v>
      </c>
      <c r="P2" s="64" t="str">
        <f>N2</f>
        <v>A-top</v>
      </c>
      <c r="R2" s="64" t="str">
        <f>O2</f>
        <v>C-bot</v>
      </c>
      <c r="U2" s="1" t="s">
        <v>1282</v>
      </c>
      <c r="V2"/>
    </row>
    <row r="3" spans="1:25" ht="67.5" customHeight="1" thickBot="1" x14ac:dyDescent="0.3">
      <c r="A3" s="14"/>
      <c r="B3" s="14"/>
      <c r="C3" s="50" t="s">
        <v>237</v>
      </c>
      <c r="D3" s="50" t="s">
        <v>238</v>
      </c>
      <c r="E3" s="128" t="s">
        <v>239</v>
      </c>
      <c r="F3" s="128" t="s">
        <v>240</v>
      </c>
      <c r="H3" s="336"/>
      <c r="L3" s="189" t="s">
        <v>1434</v>
      </c>
      <c r="M3" s="338"/>
      <c r="N3" s="14" t="s">
        <v>1668</v>
      </c>
      <c r="O3" s="14" t="s">
        <v>1669</v>
      </c>
      <c r="P3" s="21" t="s">
        <v>1386</v>
      </c>
      <c r="Q3" s="14" t="s">
        <v>1387</v>
      </c>
      <c r="R3" s="21" t="s">
        <v>1388</v>
      </c>
      <c r="S3" s="14" t="s">
        <v>1387</v>
      </c>
      <c r="U3" s="63" t="s">
        <v>546</v>
      </c>
      <c r="V3" s="85" t="b">
        <v>1</v>
      </c>
    </row>
    <row r="4" spans="1:25" x14ac:dyDescent="0.25">
      <c r="C4" s="265" t="s">
        <v>618</v>
      </c>
      <c r="D4" s="266" t="s">
        <v>1</v>
      </c>
      <c r="E4" s="15" t="s">
        <v>2</v>
      </c>
      <c r="F4" s="23" t="s">
        <v>802</v>
      </c>
      <c r="G4" s="65" t="str">
        <f>IF(LEFT(F4,3)="2.5", MID(F4,7,2),LEFT(F4,2))</f>
        <v>55</v>
      </c>
      <c r="H4" s="14" t="s">
        <v>1379</v>
      </c>
      <c r="I4" s="151"/>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6">_xlfn._xlws.FILTER(_xlfn.UNIQUE(N4:N11),_xlfn.UNIQUE(N4:N11)&lt;&gt;"")</f>
        <v>7.8000000000000007</v>
      </c>
      <c r="Q4" s="14">
        <f>COUNTIF(N4:N11,P4)</f>
        <v>5</v>
      </c>
      <c r="R4" s="21" cm="1">
        <f t="array" ref="R4:R6">_xlfn._xlws.FILTER(_xlfn.UNIQUE(O4:O11),_xlfn.UNIQUE(O4:O11)&lt;&gt;"")</f>
        <v>7.6000000000000005</v>
      </c>
      <c r="S4" s="14">
        <f>COUNTIF(O4:O11,R4)</f>
        <v>5</v>
      </c>
      <c r="U4" s="2" t="s">
        <v>545</v>
      </c>
      <c r="V4" s="2" t="s">
        <v>553</v>
      </c>
      <c r="X4" s="332" t="s">
        <v>1326</v>
      </c>
      <c r="Y4" s="333"/>
    </row>
    <row r="5" spans="1:25" ht="15.75" thickBot="1" x14ac:dyDescent="0.3">
      <c r="C5" s="267" t="s">
        <v>619</v>
      </c>
      <c r="D5" s="268" t="s">
        <v>5</v>
      </c>
      <c r="E5" s="14" t="s">
        <v>6</v>
      </c>
      <c r="F5" s="17" t="s">
        <v>780</v>
      </c>
      <c r="G5" s="65" t="str">
        <f t="shared" ref="G5:G68" si="0">IF(LEFT(F5,3)="2.5", MID(F5,7,2),LEFT(F5,2))</f>
        <v>51</v>
      </c>
      <c r="H5" s="2" t="s">
        <v>1379</v>
      </c>
      <c r="I5" s="152"/>
      <c r="J5" s="153"/>
      <c r="K5" s="153"/>
      <c r="L5" s="14" t="str" cm="1">
        <f t="array" ref="L5">INDEX(Cable_L!$B$3:$B$77,MATCH(1,COUNTIFS($G5,Cable_L!$A$3:$A$77,$H5,Cable_L!$C$3:$C$77),0))</f>
        <v>4b</v>
      </c>
      <c r="M5" s="21" t="str">
        <v>47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547</v>
      </c>
      <c r="V5" s="2" t="s">
        <v>553</v>
      </c>
      <c r="X5" s="334"/>
      <c r="Y5" s="335"/>
    </row>
    <row r="6" spans="1:25" x14ac:dyDescent="0.25">
      <c r="C6" s="267" t="s">
        <v>406</v>
      </c>
      <c r="D6" s="268"/>
      <c r="E6" s="14" t="s">
        <v>671</v>
      </c>
      <c r="F6" s="17"/>
      <c r="G6" s="65" t="str">
        <f t="shared" si="0"/>
        <v/>
      </c>
      <c r="H6" s="2"/>
      <c r="I6" s="153"/>
      <c r="J6" s="153"/>
      <c r="K6" s="153"/>
      <c r="M6" s="21" t="str">
        <v>49</v>
      </c>
      <c r="P6" s="21" t="str">
        <v>splice</v>
      </c>
      <c r="R6" s="21" t="str">
        <v>splice</v>
      </c>
      <c r="U6" s="32" t="s">
        <v>548</v>
      </c>
      <c r="V6" s="35" t="b">
        <v>1</v>
      </c>
      <c r="X6" s="53"/>
      <c r="Y6" s="53"/>
    </row>
    <row r="7" spans="1:25" x14ac:dyDescent="0.25">
      <c r="C7" s="267" t="s">
        <v>620</v>
      </c>
      <c r="D7" s="268" t="s">
        <v>9</v>
      </c>
      <c r="E7" s="14" t="s">
        <v>10</v>
      </c>
      <c r="F7" s="17" t="s">
        <v>779</v>
      </c>
      <c r="G7" s="65" t="str">
        <f t="shared" si="0"/>
        <v>51</v>
      </c>
      <c r="H7" s="2" t="s">
        <v>1379</v>
      </c>
      <c r="I7" s="154"/>
      <c r="J7" s="153"/>
      <c r="K7" s="153"/>
      <c r="L7" s="14" t="str" cm="1">
        <f t="array" ref="L7">INDEX(Cable_L!$B$3:$B$77,MATCH(1,COUNTIFS($G7,Cable_L!$A$3:$A$77,$H7,Cable_L!$C$3:$C$77),0))</f>
        <v>4b</v>
      </c>
      <c r="M7" s="21" t="str">
        <v>51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549</v>
      </c>
      <c r="V7" s="2" t="s">
        <v>553</v>
      </c>
    </row>
    <row r="8" spans="1:25" x14ac:dyDescent="0.25">
      <c r="C8" s="267" t="s">
        <v>621</v>
      </c>
      <c r="D8" s="268" t="s">
        <v>13</v>
      </c>
      <c r="E8" s="14" t="s">
        <v>14</v>
      </c>
      <c r="F8" s="17" t="s">
        <v>769</v>
      </c>
      <c r="G8" s="65" t="str">
        <f t="shared" si="0"/>
        <v>49</v>
      </c>
      <c r="H8" s="2" t="s">
        <v>1379</v>
      </c>
      <c r="I8" s="155"/>
      <c r="J8" s="153"/>
      <c r="K8" s="153"/>
      <c r="L8" s="14" t="str" cm="1">
        <f t="array" ref="L8">INDEX(Cable_L!$B$3:$B$77,MATCH(1,COUNTIFS($G8,Cable_L!$A$3:$A$77,$H8,Cable_L!$C$3:$C$77),0))</f>
        <v>4b</v>
      </c>
      <c r="M8" s="21" t="str">
        <v>55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550</v>
      </c>
      <c r="V8" s="35" t="b">
        <v>1</v>
      </c>
    </row>
    <row r="9" spans="1:25" x14ac:dyDescent="0.25">
      <c r="C9" s="267" t="s">
        <v>622</v>
      </c>
      <c r="D9" s="268" t="s">
        <v>17</v>
      </c>
      <c r="E9" s="14" t="s">
        <v>18</v>
      </c>
      <c r="F9" s="17" t="s">
        <v>738</v>
      </c>
      <c r="G9" s="65" t="str">
        <f t="shared" si="0"/>
        <v>47</v>
      </c>
      <c r="H9" s="2" t="s">
        <v>1379</v>
      </c>
      <c r="I9" s="155"/>
      <c r="J9" s="153"/>
      <c r="K9" s="153"/>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551</v>
      </c>
      <c r="V9" s="85" t="b">
        <v>1</v>
      </c>
    </row>
    <row r="10" spans="1:25" x14ac:dyDescent="0.25">
      <c r="C10" s="267" t="s">
        <v>623</v>
      </c>
      <c r="D10" s="268" t="s">
        <v>104</v>
      </c>
      <c r="E10" s="14" t="s">
        <v>105</v>
      </c>
      <c r="F10" s="17" t="s">
        <v>801</v>
      </c>
      <c r="G10" s="65" t="str">
        <f t="shared" si="0"/>
        <v>55</v>
      </c>
      <c r="H10" s="2" t="s">
        <v>1379</v>
      </c>
      <c r="I10" s="155"/>
      <c r="J10" s="153"/>
      <c r="K10" s="153"/>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W10" s="2" t="s">
        <v>432</v>
      </c>
    </row>
    <row r="11" spans="1:25" x14ac:dyDescent="0.25">
      <c r="C11" s="269" t="s">
        <v>623</v>
      </c>
      <c r="D11" s="270" t="s">
        <v>104</v>
      </c>
      <c r="E11" s="270" t="s">
        <v>105</v>
      </c>
      <c r="F11" s="271" t="s">
        <v>1274</v>
      </c>
      <c r="G11" s="65" t="str">
        <f t="shared" si="0"/>
        <v>55</v>
      </c>
      <c r="H11" s="2" t="s">
        <v>1379</v>
      </c>
      <c r="I11" s="152"/>
      <c r="J11" s="153"/>
      <c r="K11" s="153"/>
      <c r="L11" s="14" t="str" cm="1">
        <f t="array" ref="L11">INDEX(Cable_L!$B$3:$B$77,MATCH(1,COUNTIFS($G11,Cable_L!$A$3:$A$77,$H11,Cable_L!$C$3:$C$77),0))</f>
        <v>4b</v>
      </c>
      <c r="N11" s="14" t="s">
        <v>1670</v>
      </c>
      <c r="O11" s="14" t="s">
        <v>1670</v>
      </c>
      <c r="U11" s="2" t="s">
        <v>552</v>
      </c>
      <c r="V11" s="2" t="s">
        <v>553</v>
      </c>
      <c r="W11" s="2" t="s">
        <v>422</v>
      </c>
      <c r="Y11" s="2" t="s">
        <v>1283</v>
      </c>
    </row>
    <row r="12" spans="1:25" x14ac:dyDescent="0.25">
      <c r="C12" s="272" t="s">
        <v>406</v>
      </c>
      <c r="D12" s="273"/>
      <c r="E12" s="19" t="s">
        <v>672</v>
      </c>
      <c r="F12" s="20"/>
      <c r="G12" s="65" t="str">
        <f t="shared" si="0"/>
        <v/>
      </c>
      <c r="H12" s="2"/>
      <c r="I12" s="153"/>
      <c r="J12" s="153"/>
      <c r="K12" s="153"/>
    </row>
    <row r="13" spans="1:25" x14ac:dyDescent="0.25">
      <c r="C13" s="268"/>
      <c r="D13" s="268"/>
      <c r="E13" s="14"/>
      <c r="F13" s="14"/>
      <c r="G13" s="65" t="str">
        <f t="shared" si="0"/>
        <v/>
      </c>
      <c r="H13" s="2"/>
      <c r="I13" s="153"/>
      <c r="J13" s="153"/>
      <c r="K13" s="153"/>
    </row>
    <row r="14" spans="1:25" x14ac:dyDescent="0.25">
      <c r="C14" s="274" t="s">
        <v>624</v>
      </c>
      <c r="D14" s="275" t="s">
        <v>21</v>
      </c>
      <c r="E14" s="5" t="s">
        <v>617</v>
      </c>
      <c r="F14" s="6" t="s">
        <v>800</v>
      </c>
      <c r="G14" s="65" t="str">
        <f t="shared" si="0"/>
        <v>55</v>
      </c>
      <c r="H14" s="2" t="s">
        <v>1379</v>
      </c>
      <c r="I14" s="154"/>
      <c r="J14" s="153"/>
      <c r="K14" s="153"/>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6">_xlfn._xlws.FILTER(_xlfn.UNIQUE(N14:N25),_xlfn.UNIQUE(N14:N25)&lt;&gt;"")</f>
        <v>7.8000000000000007</v>
      </c>
      <c r="Q14" s="14">
        <f>COUNTIF(N14:N25,P14)</f>
        <v>7</v>
      </c>
      <c r="R14" s="21" cm="1">
        <f t="array" ref="R14:R16">_xlfn._xlws.FILTER(_xlfn.UNIQUE(O14:O25),_xlfn.UNIQUE(O14:O25)&lt;&gt;"")</f>
        <v>7.6000000000000005</v>
      </c>
      <c r="S14" s="14">
        <f>COUNTIF(O14:O25,R14)</f>
        <v>7</v>
      </c>
      <c r="U14" s="62"/>
      <c r="W14" s="2" t="s">
        <v>432</v>
      </c>
    </row>
    <row r="15" spans="1:25" x14ac:dyDescent="0.25">
      <c r="C15" s="276" t="s">
        <v>624</v>
      </c>
      <c r="D15" s="277" t="s">
        <v>21</v>
      </c>
      <c r="E15" s="277" t="s">
        <v>617</v>
      </c>
      <c r="F15" s="278" t="s">
        <v>1275</v>
      </c>
      <c r="G15" s="65" t="str">
        <f t="shared" si="0"/>
        <v>55</v>
      </c>
      <c r="H15" s="2" t="s">
        <v>1379</v>
      </c>
      <c r="I15" s="155"/>
      <c r="J15" s="153"/>
      <c r="K15" s="153"/>
      <c r="L15" s="14" t="str" cm="1">
        <f t="array" ref="L15">INDEX(Cable_L!$B$3:$B$77,MATCH(1,COUNTIFS($G15,Cable_L!$A$3:$A$77,$H15,Cable_L!$C$3:$C$77),0))</f>
        <v>4b</v>
      </c>
      <c r="N15" s="14" t="s">
        <v>1670</v>
      </c>
      <c r="O15" s="14" t="s">
        <v>1670</v>
      </c>
      <c r="P15" s="21" t="str">
        <v>splice</v>
      </c>
      <c r="Q15" s="14">
        <f>COUNTIF(N14:N25,P15)</f>
        <v>4</v>
      </c>
      <c r="R15" s="21" t="str">
        <v>splice</v>
      </c>
      <c r="S15" s="14">
        <f>COUNTIF(O14:O25,R15)</f>
        <v>4</v>
      </c>
      <c r="W15" s="2" t="s">
        <v>422</v>
      </c>
      <c r="Y15" s="2" t="s">
        <v>1283</v>
      </c>
    </row>
    <row r="16" spans="1:25" x14ac:dyDescent="0.25">
      <c r="C16" s="279" t="s">
        <v>625</v>
      </c>
      <c r="D16" s="280" t="s">
        <v>24</v>
      </c>
      <c r="E16" s="2" t="s">
        <v>25</v>
      </c>
      <c r="F16" s="8" t="s">
        <v>491</v>
      </c>
      <c r="G16" s="65" t="str">
        <f t="shared" si="0"/>
        <v>51</v>
      </c>
      <c r="H16" s="2" t="s">
        <v>1379</v>
      </c>
      <c r="I16" s="155"/>
      <c r="J16" s="153"/>
      <c r="K16" s="153"/>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c r="P16" s="21">
        <v>8.3999999999999986</v>
      </c>
      <c r="R16" s="21">
        <v>8</v>
      </c>
    </row>
    <row r="17" spans="3:25" x14ac:dyDescent="0.25">
      <c r="C17" s="279" t="s">
        <v>626</v>
      </c>
      <c r="D17" s="280" t="s">
        <v>28</v>
      </c>
      <c r="E17" s="2" t="s">
        <v>29</v>
      </c>
      <c r="F17" s="8" t="s">
        <v>764</v>
      </c>
      <c r="G17" s="65" t="str">
        <f t="shared" si="0"/>
        <v>49</v>
      </c>
      <c r="H17" s="2" t="s">
        <v>1379</v>
      </c>
      <c r="I17" s="155"/>
      <c r="J17" s="153"/>
      <c r="K17" s="153"/>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5" x14ac:dyDescent="0.25">
      <c r="C18" s="279" t="s">
        <v>627</v>
      </c>
      <c r="D18" s="280" t="s">
        <v>32</v>
      </c>
      <c r="E18" s="2" t="s">
        <v>33</v>
      </c>
      <c r="F18" s="8" t="s">
        <v>797</v>
      </c>
      <c r="G18" s="65" t="str">
        <f t="shared" si="0"/>
        <v>53</v>
      </c>
      <c r="H18" s="2" t="s">
        <v>1379</v>
      </c>
      <c r="I18" s="155"/>
      <c r="J18" s="153"/>
      <c r="K18" s="153"/>
      <c r="L18" s="14" t="str" cm="1">
        <f t="array" ref="L18">INDEX(Cable_L!$B$3:$B$77,MATCH(1,COUNTIFS($G18,Cable_L!$A$3:$A$77,$H18,Cable_L!$C$3:$C$77),0))</f>
        <v>4b</v>
      </c>
      <c r="M18" s="21" t="str" cm="1">
        <f t="array" ref="M18:M22">_xlfn._xlws.SORT(_xlfn.UNIQUE(G14:G25))</f>
        <v>47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W18" s="2" t="s">
        <v>432</v>
      </c>
    </row>
    <row r="19" spans="3:25" x14ac:dyDescent="0.25">
      <c r="C19" s="276" t="s">
        <v>627</v>
      </c>
      <c r="D19" s="280" t="s">
        <v>32</v>
      </c>
      <c r="E19" s="277" t="s">
        <v>33</v>
      </c>
      <c r="F19" s="278" t="s">
        <v>1268</v>
      </c>
      <c r="G19" s="65" t="str">
        <f t="shared" si="0"/>
        <v>53</v>
      </c>
      <c r="H19" s="2" t="s">
        <v>1379</v>
      </c>
      <c r="I19" s="155"/>
      <c r="J19" s="153"/>
      <c r="K19" s="153"/>
      <c r="L19" s="14" t="str" cm="1">
        <f t="array" ref="L19">INDEX(Cable_L!$B$3:$B$77,MATCH(1,COUNTIFS($G19,Cable_L!$A$3:$A$77,$H19,Cable_L!$C$3:$C$77),0))</f>
        <v>4b</v>
      </c>
      <c r="M19" s="21" t="str">
        <v>49</v>
      </c>
      <c r="N19" s="14" t="s">
        <v>1670</v>
      </c>
      <c r="O19" s="14" t="s">
        <v>1670</v>
      </c>
      <c r="W19" s="2" t="s">
        <v>422</v>
      </c>
      <c r="Y19" s="2" t="s">
        <v>1283</v>
      </c>
    </row>
    <row r="20" spans="3:25" x14ac:dyDescent="0.25">
      <c r="C20" s="279" t="s">
        <v>628</v>
      </c>
      <c r="D20" s="280" t="s">
        <v>36</v>
      </c>
      <c r="E20" s="2" t="s">
        <v>37</v>
      </c>
      <c r="F20" s="8" t="s">
        <v>766</v>
      </c>
      <c r="G20" s="65" t="str">
        <f t="shared" si="0"/>
        <v>49</v>
      </c>
      <c r="H20" s="2" t="s">
        <v>1379</v>
      </c>
      <c r="I20" s="155"/>
      <c r="J20" s="153"/>
      <c r="K20" s="153"/>
      <c r="L20" s="14" t="str" cm="1">
        <f t="array" ref="L20">INDEX(Cable_L!$B$3:$B$77,MATCH(1,COUNTIFS($G20,Cable_L!$A$3:$A$77,$H20,Cable_L!$C$3:$C$77),0))</f>
        <v>4b</v>
      </c>
      <c r="M20" s="21" t="str">
        <v>51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5" x14ac:dyDescent="0.25">
      <c r="C21" s="279" t="s">
        <v>629</v>
      </c>
      <c r="D21" s="280" t="s">
        <v>40</v>
      </c>
      <c r="E21" s="2" t="s">
        <v>41</v>
      </c>
      <c r="F21" s="8" t="s">
        <v>737</v>
      </c>
      <c r="G21" s="65" t="str">
        <f t="shared" si="0"/>
        <v>47</v>
      </c>
      <c r="H21" s="2" t="s">
        <v>1379</v>
      </c>
      <c r="I21" s="155"/>
      <c r="J21" s="153"/>
      <c r="K21" s="156"/>
      <c r="L21" s="14" t="str" cm="1">
        <f t="array" ref="L21">INDEX(Cable_L!$B$3:$B$77,MATCH(1,COUNTIFS($G21,Cable_L!$A$3:$A$77,$H21,Cable_L!$C$3:$C$77),0))</f>
        <v>3d</v>
      </c>
      <c r="M21" s="21" t="str">
        <v>53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5" x14ac:dyDescent="0.25">
      <c r="C22" s="279" t="s">
        <v>630</v>
      </c>
      <c r="D22" s="280" t="s">
        <v>88</v>
      </c>
      <c r="E22" s="2" t="s">
        <v>89</v>
      </c>
      <c r="F22" s="8" t="s">
        <v>794</v>
      </c>
      <c r="G22" s="65" t="str">
        <f t="shared" si="0"/>
        <v>53</v>
      </c>
      <c r="H22" s="2" t="s">
        <v>1379</v>
      </c>
      <c r="I22" s="155"/>
      <c r="J22" s="153"/>
      <c r="K22" s="153"/>
      <c r="L22" s="14" t="str" cm="1">
        <f t="array" ref="L22">INDEX(Cable_L!$B$3:$B$77,MATCH(1,COUNTIFS($G22,Cable_L!$A$3:$A$77,$H22,Cable_L!$C$3:$C$77),0))</f>
        <v>4b</v>
      </c>
      <c r="M22" s="21" t="str">
        <v>55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W22" s="2" t="s">
        <v>432</v>
      </c>
    </row>
    <row r="23" spans="3:25" x14ac:dyDescent="0.25">
      <c r="C23" s="276" t="s">
        <v>630</v>
      </c>
      <c r="D23" s="277" t="s">
        <v>88</v>
      </c>
      <c r="E23" s="277" t="s">
        <v>89</v>
      </c>
      <c r="F23" s="278" t="s">
        <v>1267</v>
      </c>
      <c r="G23" s="65" t="str">
        <f t="shared" si="0"/>
        <v>53</v>
      </c>
      <c r="H23" s="2" t="s">
        <v>1379</v>
      </c>
      <c r="I23" s="155"/>
      <c r="J23" s="153"/>
      <c r="K23" s="153"/>
      <c r="L23" s="14" t="str" cm="1">
        <f t="array" ref="L23">INDEX(Cable_L!$B$3:$B$77,MATCH(1,COUNTIFS($G23,Cable_L!$A$3:$A$77,$H23,Cable_L!$C$3:$C$77),0))</f>
        <v>4b</v>
      </c>
      <c r="N23" s="14" t="s">
        <v>1670</v>
      </c>
      <c r="O23" s="14" t="s">
        <v>1670</v>
      </c>
      <c r="W23" s="2" t="s">
        <v>422</v>
      </c>
      <c r="Y23" s="2" t="s">
        <v>1283</v>
      </c>
    </row>
    <row r="24" spans="3:25" x14ac:dyDescent="0.25">
      <c r="C24" s="279" t="s">
        <v>631</v>
      </c>
      <c r="D24" s="280" t="s">
        <v>92</v>
      </c>
      <c r="E24" s="2" t="s">
        <v>93</v>
      </c>
      <c r="F24" s="8" t="s">
        <v>796</v>
      </c>
      <c r="G24" s="65" t="str">
        <f t="shared" si="0"/>
        <v>53</v>
      </c>
      <c r="H24" s="2" t="s">
        <v>1379</v>
      </c>
      <c r="I24" s="155"/>
      <c r="J24" s="153"/>
      <c r="K24" s="153"/>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W24" s="2" t="s">
        <v>432</v>
      </c>
    </row>
    <row r="25" spans="3:25" x14ac:dyDescent="0.25">
      <c r="C25" s="281" t="s">
        <v>631</v>
      </c>
      <c r="D25" s="282" t="s">
        <v>92</v>
      </c>
      <c r="E25" s="282" t="s">
        <v>93</v>
      </c>
      <c r="F25" s="283" t="s">
        <v>1269</v>
      </c>
      <c r="G25" s="65" t="str">
        <f t="shared" si="0"/>
        <v>53</v>
      </c>
      <c r="H25" s="2" t="s">
        <v>1379</v>
      </c>
      <c r="I25" s="152"/>
      <c r="J25" s="153"/>
      <c r="K25" s="153"/>
      <c r="L25" s="14" t="str" cm="1">
        <f t="array" ref="L25">INDEX(Cable_L!$B$3:$B$77,MATCH(1,COUNTIFS($G25,Cable_L!$A$3:$A$77,$H25,Cable_L!$C$3:$C$77),0))</f>
        <v>4b</v>
      </c>
      <c r="N25" s="14" t="s">
        <v>1670</v>
      </c>
      <c r="O25" s="14" t="s">
        <v>1670</v>
      </c>
      <c r="W25" s="2" t="s">
        <v>422</v>
      </c>
      <c r="Y25" s="2" t="s">
        <v>1283</v>
      </c>
    </row>
    <row r="26" spans="3:25" x14ac:dyDescent="0.25">
      <c r="C26" s="280"/>
      <c r="D26" s="280"/>
      <c r="G26" s="65" t="str">
        <f t="shared" si="0"/>
        <v/>
      </c>
      <c r="H26" s="2"/>
      <c r="I26" s="153"/>
      <c r="J26" s="153"/>
      <c r="K26" s="153"/>
    </row>
    <row r="27" spans="3:25" x14ac:dyDescent="0.25">
      <c r="C27" s="274" t="s">
        <v>632</v>
      </c>
      <c r="D27" s="275" t="s">
        <v>44</v>
      </c>
      <c r="E27" s="5" t="s">
        <v>45</v>
      </c>
      <c r="F27" s="6" t="s">
        <v>810</v>
      </c>
      <c r="G27" s="65" t="str">
        <f t="shared" si="0"/>
        <v>54</v>
      </c>
      <c r="H27" s="2" t="s">
        <v>1379</v>
      </c>
      <c r="I27" s="154"/>
      <c r="J27" s="153"/>
      <c r="K27" s="153"/>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P28">_xlfn._xlws.FILTER(_xlfn.UNIQUE(N27:N39),_xlfn.UNIQUE(N27:N39)&lt;&gt;"")</f>
        <v>7.8000000000000007</v>
      </c>
      <c r="Q27" s="14">
        <f>COUNTIF(N27:N39,P27)</f>
        <v>8</v>
      </c>
      <c r="R27" s="21" cm="1">
        <f t="array" ref="R27:R28">_xlfn._xlws.FILTER(_xlfn.UNIQUE(O27:O39),_xlfn.UNIQUE(O27:O39)&lt;&gt;"")</f>
        <v>7.6000000000000005</v>
      </c>
      <c r="S27" s="14">
        <f>COUNTIF(O27:O39,R27)</f>
        <v>8</v>
      </c>
      <c r="W27" s="2" t="s">
        <v>432</v>
      </c>
    </row>
    <row r="28" spans="3:25" x14ac:dyDescent="0.25">
      <c r="C28" s="276" t="s">
        <v>632</v>
      </c>
      <c r="D28" s="277" t="s">
        <v>44</v>
      </c>
      <c r="E28" s="277" t="s">
        <v>45</v>
      </c>
      <c r="F28" s="278" t="s">
        <v>1272</v>
      </c>
      <c r="G28" s="65" t="str">
        <f t="shared" si="0"/>
        <v>54</v>
      </c>
      <c r="H28" s="2" t="s">
        <v>1379</v>
      </c>
      <c r="I28" s="155"/>
      <c r="J28" s="153"/>
      <c r="K28" s="153"/>
      <c r="L28" s="14" t="str" cm="1">
        <f t="array" ref="L28">INDEX(Cable_L!$B$3:$B$77,MATCH(1,COUNTIFS($G28,Cable_L!$A$3:$A$77,$H28,Cable_L!$C$3:$C$77),0))</f>
        <v>4b</v>
      </c>
      <c r="N28" s="14" t="s">
        <v>1670</v>
      </c>
      <c r="O28" s="14" t="s">
        <v>1670</v>
      </c>
      <c r="P28" s="21" t="str">
        <v>splice</v>
      </c>
      <c r="R28" s="21" t="str">
        <v>splice</v>
      </c>
      <c r="W28" s="2" t="s">
        <v>422</v>
      </c>
      <c r="Y28" s="2" t="s">
        <v>1283</v>
      </c>
    </row>
    <row r="29" spans="3:25" x14ac:dyDescent="0.25">
      <c r="C29" s="279" t="s">
        <v>633</v>
      </c>
      <c r="D29" s="280" t="s">
        <v>48</v>
      </c>
      <c r="E29" s="2" t="s">
        <v>49</v>
      </c>
      <c r="F29" s="8" t="s">
        <v>781</v>
      </c>
      <c r="G29" s="65" t="str">
        <f t="shared" si="0"/>
        <v>51</v>
      </c>
      <c r="H29" s="2" t="s">
        <v>1379</v>
      </c>
      <c r="I29" s="155"/>
      <c r="J29" s="153"/>
      <c r="K29" s="153"/>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5" x14ac:dyDescent="0.25">
      <c r="C30" s="279" t="s">
        <v>634</v>
      </c>
      <c r="D30" s="280" t="s">
        <v>52</v>
      </c>
      <c r="E30" s="2" t="s">
        <v>53</v>
      </c>
      <c r="F30" s="8" t="s">
        <v>763</v>
      </c>
      <c r="G30" s="65" t="str">
        <f t="shared" si="0"/>
        <v>49</v>
      </c>
      <c r="H30" s="2" t="s">
        <v>1379</v>
      </c>
      <c r="I30" s="155"/>
      <c r="J30" s="153"/>
      <c r="K30" s="153"/>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5" x14ac:dyDescent="0.25">
      <c r="C31" s="279" t="s">
        <v>635</v>
      </c>
      <c r="D31" s="280" t="s">
        <v>56</v>
      </c>
      <c r="E31" s="2" t="s">
        <v>57</v>
      </c>
      <c r="F31" s="8" t="s">
        <v>798</v>
      </c>
      <c r="G31" s="65" t="str">
        <f t="shared" si="0"/>
        <v>54</v>
      </c>
      <c r="H31" s="2" t="s">
        <v>1379</v>
      </c>
      <c r="I31" s="155"/>
      <c r="J31" s="153"/>
      <c r="K31" s="153"/>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W31" s="2" t="s">
        <v>432</v>
      </c>
    </row>
    <row r="32" spans="3:25" x14ac:dyDescent="0.25">
      <c r="C32" s="276" t="s">
        <v>635</v>
      </c>
      <c r="D32" s="277" t="s">
        <v>56</v>
      </c>
      <c r="E32" s="277" t="s">
        <v>57</v>
      </c>
      <c r="F32" s="278" t="s">
        <v>1271</v>
      </c>
      <c r="G32" s="65" t="str">
        <f t="shared" si="0"/>
        <v>54</v>
      </c>
      <c r="H32" s="2" t="s">
        <v>1379</v>
      </c>
      <c r="I32" s="155"/>
      <c r="J32" s="153"/>
      <c r="K32" s="153"/>
      <c r="L32" s="14" t="str" cm="1">
        <f t="array" ref="L32">INDEX(Cable_L!$B$3:$B$77,MATCH(1,COUNTIFS($G32,Cable_L!$A$3:$A$77,$H32,Cable_L!$C$3:$C$77),0))</f>
        <v>4b</v>
      </c>
      <c r="N32" s="14" t="s">
        <v>1670</v>
      </c>
      <c r="O32" s="14" t="s">
        <v>1670</v>
      </c>
      <c r="W32" s="2" t="s">
        <v>422</v>
      </c>
      <c r="Y32" s="2" t="s">
        <v>1283</v>
      </c>
    </row>
    <row r="33" spans="2:25" x14ac:dyDescent="0.25">
      <c r="C33" s="279" t="s">
        <v>636</v>
      </c>
      <c r="D33" s="280" t="s">
        <v>60</v>
      </c>
      <c r="E33" s="2" t="s">
        <v>61</v>
      </c>
      <c r="F33" s="8" t="s">
        <v>795</v>
      </c>
      <c r="G33" s="65" t="str">
        <f t="shared" si="0"/>
        <v>53</v>
      </c>
      <c r="H33" s="2" t="s">
        <v>1379</v>
      </c>
      <c r="I33" s="155"/>
      <c r="J33" s="153"/>
      <c r="K33" s="153"/>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W33" s="2" t="s">
        <v>432</v>
      </c>
    </row>
    <row r="34" spans="2:25" x14ac:dyDescent="0.25">
      <c r="C34" s="276" t="s">
        <v>636</v>
      </c>
      <c r="D34" s="277" t="s">
        <v>60</v>
      </c>
      <c r="E34" s="277" t="s">
        <v>61</v>
      </c>
      <c r="F34" s="278" t="s">
        <v>1266</v>
      </c>
      <c r="G34" s="65" t="str">
        <f t="shared" si="0"/>
        <v>53</v>
      </c>
      <c r="H34" s="2" t="s">
        <v>1379</v>
      </c>
      <c r="I34" s="155"/>
      <c r="J34" s="153"/>
      <c r="K34" s="153"/>
      <c r="L34" s="14" t="str" cm="1">
        <f t="array" ref="L34">INDEX(Cable_L!$B$3:$B$77,MATCH(1,COUNTIFS($G34,Cable_L!$A$3:$A$77,$H34,Cable_L!$C$3:$C$77),0))</f>
        <v>4b</v>
      </c>
      <c r="N34" s="14" t="s">
        <v>1670</v>
      </c>
      <c r="O34" s="14" t="s">
        <v>1670</v>
      </c>
      <c r="W34" s="2" t="s">
        <v>422</v>
      </c>
      <c r="Y34" s="2" t="s">
        <v>1283</v>
      </c>
    </row>
    <row r="35" spans="2:25" x14ac:dyDescent="0.25">
      <c r="C35" s="279" t="s">
        <v>637</v>
      </c>
      <c r="D35" s="280" t="s">
        <v>64</v>
      </c>
      <c r="E35" s="2" t="s">
        <v>65</v>
      </c>
      <c r="F35" s="8" t="s">
        <v>765</v>
      </c>
      <c r="G35" s="65" t="str">
        <f t="shared" si="0"/>
        <v>49</v>
      </c>
      <c r="H35" s="2" t="s">
        <v>1379</v>
      </c>
      <c r="I35" s="155"/>
      <c r="J35" s="153"/>
      <c r="K35" s="153"/>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2:25" x14ac:dyDescent="0.25">
      <c r="C36" s="279" t="s">
        <v>638</v>
      </c>
      <c r="D36" s="280" t="s">
        <v>96</v>
      </c>
      <c r="E36" s="2" t="s">
        <v>97</v>
      </c>
      <c r="F36" s="8" t="s">
        <v>811</v>
      </c>
      <c r="G36" s="65" t="str">
        <f t="shared" si="0"/>
        <v>54</v>
      </c>
      <c r="H36" s="2" t="s">
        <v>1379</v>
      </c>
      <c r="I36" s="155"/>
      <c r="J36" s="153"/>
      <c r="K36" s="153"/>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W36" s="2" t="s">
        <v>432</v>
      </c>
    </row>
    <row r="37" spans="2:25" x14ac:dyDescent="0.25">
      <c r="C37" s="276" t="s">
        <v>638</v>
      </c>
      <c r="D37" s="277" t="s">
        <v>96</v>
      </c>
      <c r="E37" s="277" t="s">
        <v>97</v>
      </c>
      <c r="F37" s="278" t="s">
        <v>1273</v>
      </c>
      <c r="G37" s="65" t="str">
        <f t="shared" si="0"/>
        <v>54</v>
      </c>
      <c r="H37" s="2" t="s">
        <v>1379</v>
      </c>
      <c r="I37" s="155"/>
      <c r="J37" s="153"/>
      <c r="K37" s="153"/>
      <c r="L37" s="14" t="str" cm="1">
        <f t="array" ref="L37">INDEX(Cable_L!$B$3:$B$77,MATCH(1,COUNTIFS($G37,Cable_L!$A$3:$A$77,$H37,Cable_L!$C$3:$C$77),0))</f>
        <v>4b</v>
      </c>
      <c r="N37" s="14" t="s">
        <v>1670</v>
      </c>
      <c r="O37" s="14" t="s">
        <v>1670</v>
      </c>
      <c r="W37" s="2" t="s">
        <v>422</v>
      </c>
      <c r="Y37" s="2" t="s">
        <v>1283</v>
      </c>
    </row>
    <row r="38" spans="2:25" x14ac:dyDescent="0.25">
      <c r="C38" s="279" t="s">
        <v>639</v>
      </c>
      <c r="D38" s="280" t="s">
        <v>100</v>
      </c>
      <c r="E38" s="2" t="s">
        <v>101</v>
      </c>
      <c r="F38" s="8" t="s">
        <v>799</v>
      </c>
      <c r="G38" s="65" t="str">
        <f t="shared" si="0"/>
        <v>54</v>
      </c>
      <c r="H38" s="2" t="s">
        <v>1379</v>
      </c>
      <c r="I38" s="155"/>
      <c r="J38" s="153"/>
      <c r="K38" s="153"/>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W38" s="2" t="s">
        <v>432</v>
      </c>
    </row>
    <row r="39" spans="2:25" x14ac:dyDescent="0.25">
      <c r="C39" s="281" t="s">
        <v>639</v>
      </c>
      <c r="D39" s="282" t="s">
        <v>100</v>
      </c>
      <c r="E39" s="282" t="s">
        <v>101</v>
      </c>
      <c r="F39" s="283" t="s">
        <v>1270</v>
      </c>
      <c r="G39" s="65" t="str">
        <f t="shared" si="0"/>
        <v>54</v>
      </c>
      <c r="H39" s="2" t="s">
        <v>1379</v>
      </c>
      <c r="I39" s="155"/>
      <c r="J39" s="153"/>
      <c r="K39" s="153"/>
      <c r="L39" s="14" t="str" cm="1">
        <f t="array" ref="L39">INDEX(Cable_L!$B$3:$B$77,MATCH(1,COUNTIFS($G39,Cable_L!$A$3:$A$77,$H39,Cable_L!$C$3:$C$77),0))</f>
        <v>4b</v>
      </c>
      <c r="N39" s="14" t="s">
        <v>1670</v>
      </c>
      <c r="O39" s="14" t="s">
        <v>1670</v>
      </c>
      <c r="W39" s="2" t="s">
        <v>422</v>
      </c>
      <c r="Y39" s="2" t="s">
        <v>1283</v>
      </c>
    </row>
    <row r="40" spans="2:25" x14ac:dyDescent="0.25">
      <c r="C40" s="280"/>
      <c r="D40" s="280"/>
      <c r="G40" s="65" t="str">
        <f t="shared" si="0"/>
        <v/>
      </c>
    </row>
    <row r="41" spans="2:25" x14ac:dyDescent="0.25">
      <c r="C41" s="265" t="s">
        <v>640</v>
      </c>
      <c r="D41" s="266" t="s">
        <v>68</v>
      </c>
      <c r="E41" s="15" t="s">
        <v>69</v>
      </c>
      <c r="F41" s="6" t="s">
        <v>735</v>
      </c>
      <c r="G41" s="65" t="str">
        <f t="shared" si="0"/>
        <v>47</v>
      </c>
      <c r="H41" s="2" t="s">
        <v>1357</v>
      </c>
      <c r="I41" s="156"/>
      <c r="J41" s="153"/>
      <c r="K41" s="155"/>
      <c r="L41" s="14" t="str" cm="1">
        <f t="array" ref="L41">INDEX(Cable_L!$B$3:$B$77,MATCH(1,COUNTIFS($G41,Cable_L!$A$3:$A$77,$H41,Cable_L!$C$3:$C$77),0))</f>
        <v>3c</v>
      </c>
      <c r="M41" s="21" t="str" cm="1">
        <f t="array" ref="M41:M43">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5</v>
      </c>
      <c r="R41" s="21" cm="1">
        <f t="array" ref="R41">_xlfn._xlws.FILTER(_xlfn.UNIQUE(O41:O48),_xlfn.UNIQUE(O41:O48)&lt;&gt;"")</f>
        <v>8</v>
      </c>
      <c r="S41" s="14">
        <f>COUNTIF(O41:O48,R41)</f>
        <v>5</v>
      </c>
    </row>
    <row r="42" spans="2:25" x14ac:dyDescent="0.25">
      <c r="C42" s="267" t="s">
        <v>641</v>
      </c>
      <c r="D42" s="268" t="s">
        <v>72</v>
      </c>
      <c r="E42" s="14" t="s">
        <v>73</v>
      </c>
      <c r="F42" s="8" t="s">
        <v>736</v>
      </c>
      <c r="G42" s="65" t="str">
        <f t="shared" si="0"/>
        <v>47</v>
      </c>
      <c r="H42" s="2" t="s">
        <v>1357</v>
      </c>
      <c r="I42" s="157"/>
      <c r="J42" s="153"/>
      <c r="K42" s="152"/>
      <c r="L42" s="14" t="str" cm="1">
        <f t="array" ref="L42">INDEX(Cable_L!$B$3:$B$77,MATCH(1,COUNTIFS($G42,Cable_L!$A$3:$A$77,$H42,Cable_L!$C$3:$C$77),0))</f>
        <v>3c</v>
      </c>
      <c r="M42" s="21" t="str">
        <v>47</v>
      </c>
      <c r="N42" s="14" cm="1">
        <f t="array" ref="N42">INDEX(INDEX(Cable_L!$H$3:$K$77,,MATCH(N$2,Cable_L!$H$2:$K$2,0)),MATCH(1,COUNTIFS($G42,Cable_L!$A$3:$A$77,$H42,Cable_L!$C$3:$C$77),0))</f>
        <v>8</v>
      </c>
      <c r="O42" s="14" cm="1">
        <f t="array" ref="O42">INDEX(INDEX(Cable_L!$H$3:$K$77,,MATCH(O$2,Cable_L!$H$2:$K$2,0)),MATCH(1,COUNTIFS($G42,Cable_L!$A$3:$A$77,$H42,Cable_L!$C$3:$C$77),0))</f>
        <v>8</v>
      </c>
      <c r="Q42" s="14">
        <f>COUNTIF(N41:N48,P42)</f>
        <v>0</v>
      </c>
      <c r="S42" s="14">
        <f>COUNTIF(O41:O48,R42)</f>
        <v>0</v>
      </c>
    </row>
    <row r="43" spans="2:25" x14ac:dyDescent="0.25">
      <c r="C43" s="267" t="s">
        <v>642</v>
      </c>
      <c r="D43" s="268" t="s">
        <v>76</v>
      </c>
      <c r="E43" s="14" t="s">
        <v>77</v>
      </c>
      <c r="F43" s="8" t="s">
        <v>739</v>
      </c>
      <c r="G43" s="65" t="str">
        <f t="shared" si="0"/>
        <v>47</v>
      </c>
      <c r="H43" s="2" t="s">
        <v>1357</v>
      </c>
      <c r="I43" s="156"/>
      <c r="J43" s="153"/>
      <c r="K43" s="155"/>
      <c r="L43" s="14" t="str" cm="1">
        <f t="array" ref="L43">INDEX(Cable_L!$B$3:$B$77,MATCH(1,COUNTIFS($G43,Cable_L!$A$3:$A$77,$H43,Cable_L!$C$3:$C$77),0))</f>
        <v>3c</v>
      </c>
      <c r="M43" s="21" t="str">
        <v>49</v>
      </c>
      <c r="N43" s="14" cm="1">
        <f t="array" ref="N43">INDEX(INDEX(Cable_L!$H$3:$K$77,,MATCH(N$2,Cable_L!$H$2:$K$2,0)),MATCH(1,COUNTIFS($G43,Cable_L!$A$3:$A$77,$H43,Cable_L!$C$3:$C$77),0))</f>
        <v>8</v>
      </c>
      <c r="O43" s="14" cm="1">
        <f t="array" ref="O43">INDEX(INDEX(Cable_L!$H$3:$K$77,,MATCH(O$2,Cable_L!$H$2:$K$2,0)),MATCH(1,COUNTIFS($G43,Cable_L!$A$3:$A$77,$H43,Cable_L!$C$3:$C$77),0))</f>
        <v>8</v>
      </c>
    </row>
    <row r="44" spans="2:25" x14ac:dyDescent="0.25">
      <c r="B44" s="61"/>
      <c r="C44" s="267" t="s">
        <v>643</v>
      </c>
      <c r="D44" s="268" t="s">
        <v>80</v>
      </c>
      <c r="E44" s="14" t="s">
        <v>81</v>
      </c>
      <c r="F44" s="8" t="s">
        <v>767</v>
      </c>
      <c r="G44" s="65" t="str">
        <f t="shared" si="0"/>
        <v>49</v>
      </c>
      <c r="H44" s="2" t="s">
        <v>1379</v>
      </c>
      <c r="I44" s="156"/>
      <c r="J44" s="155"/>
      <c r="K44" s="155"/>
      <c r="L44" s="14" t="str" cm="1">
        <f t="array" ref="L44">INDEX(Cable_L!$B$3:$B$77,MATCH(1,COUNTIFS($G44,Cable_L!$A$3:$A$77,$H44,Cable_L!$C$3:$C$77),0))</f>
        <v>4b</v>
      </c>
      <c r="N44" s="99">
        <v>8</v>
      </c>
      <c r="O44" s="99">
        <v>8</v>
      </c>
      <c r="W44" s="149" t="s">
        <v>1427</v>
      </c>
    </row>
    <row r="45" spans="2:25" x14ac:dyDescent="0.25">
      <c r="C45" s="267" t="s">
        <v>644</v>
      </c>
      <c r="D45" s="268" t="s">
        <v>84</v>
      </c>
      <c r="E45" s="14" t="s">
        <v>85</v>
      </c>
      <c r="F45" s="8" t="s">
        <v>741</v>
      </c>
      <c r="G45" s="65" t="str">
        <f t="shared" si="0"/>
        <v>47</v>
      </c>
      <c r="H45" s="2" t="s">
        <v>1357</v>
      </c>
      <c r="I45" s="156"/>
      <c r="J45" s="153"/>
      <c r="K45" s="154"/>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2:25" x14ac:dyDescent="0.25">
      <c r="C46" s="267" t="s">
        <v>406</v>
      </c>
      <c r="D46" s="268"/>
      <c r="E46" s="14" t="s">
        <v>1303</v>
      </c>
      <c r="F46" s="8"/>
      <c r="G46" s="65" t="str">
        <f t="shared" si="0"/>
        <v/>
      </c>
      <c r="H46" s="2"/>
      <c r="I46" s="153"/>
      <c r="J46" s="153"/>
      <c r="K46" s="153"/>
    </row>
    <row r="47" spans="2:25" x14ac:dyDescent="0.25">
      <c r="C47" s="267" t="s">
        <v>406</v>
      </c>
      <c r="D47" s="268"/>
      <c r="E47" s="14" t="s">
        <v>1304</v>
      </c>
      <c r="F47" s="8"/>
      <c r="G47" s="65" t="str">
        <f t="shared" si="0"/>
        <v/>
      </c>
      <c r="H47" s="2"/>
      <c r="I47" s="153"/>
      <c r="J47" s="153"/>
      <c r="K47" s="153"/>
    </row>
    <row r="48" spans="2:25" x14ac:dyDescent="0.25">
      <c r="C48" s="272" t="s">
        <v>406</v>
      </c>
      <c r="D48" s="273"/>
      <c r="E48" s="19" t="s">
        <v>1305</v>
      </c>
      <c r="F48" s="11"/>
      <c r="G48" s="65" t="str">
        <f t="shared" si="0"/>
        <v/>
      </c>
      <c r="H48" s="2"/>
      <c r="I48" s="153"/>
      <c r="J48" s="153"/>
      <c r="K48" s="153"/>
    </row>
    <row r="49" spans="3:19" x14ac:dyDescent="0.25">
      <c r="C49" s="268"/>
      <c r="D49" s="268"/>
      <c r="E49" s="14"/>
      <c r="G49" s="65" t="str">
        <f t="shared" si="0"/>
        <v/>
      </c>
      <c r="H49" s="2"/>
      <c r="I49" s="153"/>
      <c r="J49" s="153"/>
      <c r="K49" s="153"/>
    </row>
    <row r="50" spans="3:19" x14ac:dyDescent="0.25">
      <c r="C50" s="274" t="s">
        <v>645</v>
      </c>
      <c r="D50" s="275" t="s">
        <v>1</v>
      </c>
      <c r="E50" s="5" t="s">
        <v>108</v>
      </c>
      <c r="F50" s="6" t="s">
        <v>804</v>
      </c>
      <c r="G50" s="65" t="str">
        <f t="shared" si="0"/>
        <v>56</v>
      </c>
      <c r="H50" s="2" t="s">
        <v>1379</v>
      </c>
      <c r="I50" s="155"/>
      <c r="J50" s="153"/>
      <c r="K50" s="153"/>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4</v>
      </c>
      <c r="R50" s="21" cm="1">
        <f t="array" ref="R50:R51">_xlfn._xlws.FILTER(_xlfn.UNIQUE(O50:O57),_xlfn.UNIQUE(O50:O57)&lt;&gt;"")</f>
        <v>7.6000000000000005</v>
      </c>
      <c r="S50" s="14">
        <f>COUNTIF(O50:O57,R50)</f>
        <v>4</v>
      </c>
    </row>
    <row r="51" spans="3:19" x14ac:dyDescent="0.25">
      <c r="C51" s="267" t="s">
        <v>646</v>
      </c>
      <c r="D51" s="268" t="s">
        <v>5</v>
      </c>
      <c r="E51" s="2" t="s">
        <v>111</v>
      </c>
      <c r="F51" s="8" t="s">
        <v>783</v>
      </c>
      <c r="G51" s="65" t="str">
        <f t="shared" si="0"/>
        <v>51</v>
      </c>
      <c r="H51" s="2" t="s">
        <v>1379</v>
      </c>
      <c r="I51" s="152"/>
      <c r="J51" s="153"/>
      <c r="K51" s="153"/>
      <c r="L51" s="14" t="str" cm="1">
        <f t="array" ref="L51">INDEX(Cable_L!$B$3:$B$77,MATCH(1,COUNTIFS($G51,Cable_L!$A$3:$A$77,$H51,Cable_L!$C$3:$C$77),0))</f>
        <v>4b</v>
      </c>
      <c r="M51" s="21" t="str">
        <v>48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267" t="s">
        <v>406</v>
      </c>
      <c r="D52" s="268"/>
      <c r="E52" s="2" t="s">
        <v>673</v>
      </c>
      <c r="F52" s="8"/>
      <c r="G52" s="65" t="str">
        <f t="shared" si="0"/>
        <v/>
      </c>
      <c r="H52" s="2"/>
      <c r="I52" s="153"/>
      <c r="J52" s="153"/>
      <c r="K52" s="153"/>
      <c r="M52" s="21" t="str">
        <v>49</v>
      </c>
    </row>
    <row r="53" spans="3:19" x14ac:dyDescent="0.25">
      <c r="C53" s="267" t="s">
        <v>647</v>
      </c>
      <c r="D53" s="268" t="s">
        <v>9</v>
      </c>
      <c r="E53" s="2" t="s">
        <v>114</v>
      </c>
      <c r="F53" s="8" t="s">
        <v>782</v>
      </c>
      <c r="G53" s="65" t="str">
        <f t="shared" si="0"/>
        <v>51</v>
      </c>
      <c r="H53" s="2" t="s">
        <v>1379</v>
      </c>
      <c r="I53" s="154"/>
      <c r="J53" s="153"/>
      <c r="K53" s="153"/>
      <c r="L53" s="14" t="str" cm="1">
        <f t="array" ref="L53">INDEX(Cable_L!$B$3:$B$77,MATCH(1,COUNTIFS($G53,Cable_L!$A$3:$A$77,$H53,Cable_L!$C$3:$C$77),0))</f>
        <v>4b</v>
      </c>
      <c r="M53" s="21" t="str">
        <v>51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267" t="s">
        <v>648</v>
      </c>
      <c r="D54" s="268" t="s">
        <v>13</v>
      </c>
      <c r="E54" s="2" t="s">
        <v>117</v>
      </c>
      <c r="F54" s="8" t="s">
        <v>770</v>
      </c>
      <c r="G54" s="65" t="str">
        <f t="shared" si="0"/>
        <v>49</v>
      </c>
      <c r="H54" s="2" t="s">
        <v>1379</v>
      </c>
      <c r="I54" s="155"/>
      <c r="J54" s="153"/>
      <c r="K54" s="153"/>
      <c r="L54" s="14" t="str" cm="1">
        <f t="array" ref="L54">INDEX(Cable_L!$B$3:$B$77,MATCH(1,COUNTIFS($G54,Cable_L!$A$3:$A$77,$H54,Cable_L!$C$3:$C$77),0))</f>
        <v>4b</v>
      </c>
      <c r="M54" s="21" t="str">
        <v>56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267" t="s">
        <v>649</v>
      </c>
      <c r="D55" s="268" t="s">
        <v>17</v>
      </c>
      <c r="E55" s="2" t="s">
        <v>120</v>
      </c>
      <c r="F55" s="8" t="s">
        <v>745</v>
      </c>
      <c r="G55" s="65" t="str">
        <f t="shared" si="0"/>
        <v>48</v>
      </c>
      <c r="H55" s="2" t="s">
        <v>1379</v>
      </c>
      <c r="I55" s="155"/>
      <c r="J55" s="153"/>
      <c r="K55" s="156"/>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267" t="s">
        <v>406</v>
      </c>
      <c r="D56" s="268"/>
      <c r="E56" s="2" t="s">
        <v>1306</v>
      </c>
      <c r="F56" s="8"/>
      <c r="G56" s="65" t="str">
        <f t="shared" si="0"/>
        <v/>
      </c>
      <c r="H56" s="2"/>
      <c r="I56" s="153"/>
      <c r="J56" s="153"/>
      <c r="K56" s="153"/>
    </row>
    <row r="57" spans="3:19" x14ac:dyDescent="0.25">
      <c r="C57" s="272" t="s">
        <v>406</v>
      </c>
      <c r="D57" s="273"/>
      <c r="E57" s="10" t="s">
        <v>1307</v>
      </c>
      <c r="F57" s="11"/>
      <c r="G57" s="65" t="str">
        <f t="shared" si="0"/>
        <v/>
      </c>
      <c r="H57" s="2"/>
      <c r="I57" s="153"/>
      <c r="J57" s="153"/>
      <c r="K57" s="153"/>
    </row>
    <row r="58" spans="3:19" x14ac:dyDescent="0.25">
      <c r="C58" s="268"/>
      <c r="D58" s="268"/>
      <c r="G58" s="65" t="str">
        <f t="shared" si="0"/>
        <v/>
      </c>
      <c r="H58" s="2"/>
      <c r="I58" s="153"/>
      <c r="J58" s="153"/>
      <c r="K58" s="153"/>
    </row>
    <row r="59" spans="3:19" x14ac:dyDescent="0.25">
      <c r="C59" s="274" t="s">
        <v>650</v>
      </c>
      <c r="D59" s="275" t="s">
        <v>21</v>
      </c>
      <c r="E59" s="5" t="s">
        <v>123</v>
      </c>
      <c r="F59" s="6" t="s">
        <v>803</v>
      </c>
      <c r="G59" s="65" t="str">
        <f t="shared" si="0"/>
        <v>56</v>
      </c>
      <c r="H59" s="2" t="s">
        <v>1379</v>
      </c>
      <c r="I59" s="155"/>
      <c r="J59" s="153"/>
      <c r="K59" s="153"/>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279" t="s">
        <v>651</v>
      </c>
      <c r="D60" s="280" t="s">
        <v>24</v>
      </c>
      <c r="E60" s="2" t="s">
        <v>126</v>
      </c>
      <c r="F60" s="8" t="s">
        <v>784</v>
      </c>
      <c r="G60" s="65" t="str">
        <f t="shared" si="0"/>
        <v>51</v>
      </c>
      <c r="H60" s="2" t="s">
        <v>1379</v>
      </c>
      <c r="I60" s="155"/>
      <c r="J60" s="153"/>
      <c r="K60" s="153"/>
      <c r="L60" s="14" t="str" cm="1">
        <f t="array" ref="L60">INDEX(Cable_L!$B$3:$B$77,MATCH(1,COUNTIFS($G60,Cable_L!$A$3:$A$77,$H60,Cable_L!$C$3:$C$77),0))</f>
        <v>4b</v>
      </c>
      <c r="M60" s="21" t="str">
        <v>48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279" t="s">
        <v>652</v>
      </c>
      <c r="D61" s="280" t="s">
        <v>28</v>
      </c>
      <c r="E61" s="2" t="s">
        <v>129</v>
      </c>
      <c r="F61" s="8" t="s">
        <v>772</v>
      </c>
      <c r="G61" s="65" t="str">
        <f t="shared" si="0"/>
        <v>50</v>
      </c>
      <c r="H61" s="2" t="s">
        <v>1379</v>
      </c>
      <c r="I61" s="155"/>
      <c r="J61" s="153"/>
      <c r="L61" s="14" t="str" cm="1">
        <f t="array" ref="L61">INDEX(Cable_L!$B$3:$B$77,MATCH(1,COUNTIFS($G61,Cable_L!$A$3:$A$77,$H61,Cable_L!$C$3:$C$77),0))</f>
        <v>4b</v>
      </c>
      <c r="M61" s="21" t="str">
        <v>50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279" t="s">
        <v>653</v>
      </c>
      <c r="D62" s="280" t="s">
        <v>32</v>
      </c>
      <c r="E62" s="2" t="s">
        <v>132</v>
      </c>
      <c r="F62" s="8" t="s">
        <v>787</v>
      </c>
      <c r="G62" s="65" t="str">
        <f t="shared" si="0"/>
        <v>52</v>
      </c>
      <c r="H62" s="2" t="s">
        <v>1379</v>
      </c>
      <c r="I62" s="155"/>
      <c r="J62" s="153"/>
      <c r="K62" s="153"/>
      <c r="L62" s="14" t="str" cm="1">
        <f t="array" ref="L62">INDEX(Cable_L!$B$3:$B$77,MATCH(1,COUNTIFS($G62,Cable_L!$A$3:$A$77,$H62,Cable_L!$C$3:$C$77),0))</f>
        <v>4b</v>
      </c>
      <c r="M62" s="21" t="str">
        <v>51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279" t="s">
        <v>654</v>
      </c>
      <c r="D63" s="280" t="s">
        <v>36</v>
      </c>
      <c r="E63" s="2" t="s">
        <v>135</v>
      </c>
      <c r="F63" s="8" t="s">
        <v>774</v>
      </c>
      <c r="G63" s="65" t="str">
        <f t="shared" si="0"/>
        <v>50</v>
      </c>
      <c r="H63" s="2" t="s">
        <v>1379</v>
      </c>
      <c r="I63" s="155"/>
      <c r="J63" s="153"/>
      <c r="K63" s="153"/>
      <c r="L63" s="14" t="str" cm="1">
        <f t="array" ref="L63">INDEX(Cable_L!$B$3:$B$77,MATCH(1,COUNTIFS($G63,Cable_L!$A$3:$A$77,$H63,Cable_L!$C$3:$C$77),0))</f>
        <v>4b</v>
      </c>
      <c r="M63" s="21" t="str">
        <v>52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279" t="s">
        <v>655</v>
      </c>
      <c r="D64" s="280" t="s">
        <v>40</v>
      </c>
      <c r="E64" s="2" t="s">
        <v>138</v>
      </c>
      <c r="F64" s="8" t="s">
        <v>744</v>
      </c>
      <c r="G64" s="65" t="str">
        <f t="shared" si="0"/>
        <v>48</v>
      </c>
      <c r="H64" s="2" t="s">
        <v>1379</v>
      </c>
      <c r="I64" s="155"/>
      <c r="J64" s="153"/>
      <c r="K64" s="156"/>
      <c r="L64" s="14" t="str" cm="1">
        <f t="array" ref="L64">INDEX(Cable_L!$B$3:$B$77,MATCH(1,COUNTIFS($G64,Cable_L!$A$3:$A$77,$H64,Cable_L!$C$3:$C$77),0))</f>
        <v>3d</v>
      </c>
      <c r="M64" s="21" t="str">
        <v>56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2:23" x14ac:dyDescent="0.25">
      <c r="C65" s="267" t="s">
        <v>406</v>
      </c>
      <c r="D65" s="280"/>
      <c r="E65" s="2" t="s">
        <v>1308</v>
      </c>
      <c r="F65" s="8"/>
      <c r="G65" s="65" t="str">
        <f t="shared" si="0"/>
        <v/>
      </c>
      <c r="H65" s="2"/>
      <c r="I65" s="153"/>
      <c r="J65" s="153"/>
      <c r="K65" s="153"/>
    </row>
    <row r="66" spans="2:23" x14ac:dyDescent="0.25">
      <c r="C66" s="272" t="s">
        <v>406</v>
      </c>
      <c r="D66" s="284"/>
      <c r="E66" s="10" t="s">
        <v>1309</v>
      </c>
      <c r="F66" s="11"/>
      <c r="G66" s="65" t="str">
        <f t="shared" si="0"/>
        <v/>
      </c>
      <c r="H66" s="2"/>
      <c r="I66" s="153"/>
      <c r="J66" s="153"/>
      <c r="K66" s="153"/>
    </row>
    <row r="67" spans="2:23" x14ac:dyDescent="0.25">
      <c r="C67" s="280"/>
      <c r="D67" s="280"/>
      <c r="G67" s="65" t="str">
        <f t="shared" si="0"/>
        <v/>
      </c>
      <c r="H67" s="2"/>
      <c r="I67" s="153"/>
      <c r="J67" s="153"/>
      <c r="K67" s="153"/>
    </row>
    <row r="68" spans="2:23" x14ac:dyDescent="0.25">
      <c r="C68" s="274" t="s">
        <v>656</v>
      </c>
      <c r="D68" s="275" t="s">
        <v>44</v>
      </c>
      <c r="E68" s="5" t="s">
        <v>141</v>
      </c>
      <c r="F68" s="6" t="s">
        <v>805</v>
      </c>
      <c r="G68" s="65" t="str">
        <f t="shared" si="0"/>
        <v>56</v>
      </c>
      <c r="H68" s="2" t="s">
        <v>1379</v>
      </c>
      <c r="I68" s="155"/>
      <c r="J68" s="153"/>
      <c r="K68" s="153"/>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2:23" x14ac:dyDescent="0.25">
      <c r="C69" s="279" t="s">
        <v>657</v>
      </c>
      <c r="D69" s="280" t="s">
        <v>48</v>
      </c>
      <c r="E69" s="2" t="s">
        <v>145</v>
      </c>
      <c r="F69" s="8" t="s">
        <v>785</v>
      </c>
      <c r="G69" s="65" t="str">
        <f t="shared" ref="G69:G110" si="1">IF(LEFT(F69,3)="2.5", MID(F69,7,2),LEFT(F69,2))</f>
        <v>51</v>
      </c>
      <c r="H69" s="2" t="s">
        <v>1379</v>
      </c>
      <c r="I69" s="155"/>
      <c r="J69" s="153"/>
      <c r="K69" s="153"/>
      <c r="L69" s="14" t="str" cm="1">
        <f t="array" ref="L69">INDEX(Cable_L!$B$3:$B$77,MATCH(1,COUNTIFS($G69,Cable_L!$A$3:$A$77,$H69,Cable_L!$C$3:$C$77),0))</f>
        <v>4b</v>
      </c>
      <c r="M69" s="21" t="str">
        <v>50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2:23" x14ac:dyDescent="0.25">
      <c r="C70" s="279" t="s">
        <v>658</v>
      </c>
      <c r="D70" s="280" t="s">
        <v>52</v>
      </c>
      <c r="E70" s="2" t="s">
        <v>148</v>
      </c>
      <c r="F70" s="8" t="s">
        <v>771</v>
      </c>
      <c r="G70" s="65" t="str">
        <f t="shared" si="1"/>
        <v>50</v>
      </c>
      <c r="H70" s="2" t="s">
        <v>1379</v>
      </c>
      <c r="I70" s="155"/>
      <c r="J70" s="153"/>
      <c r="K70" s="153"/>
      <c r="L70" s="14" t="str" cm="1">
        <f t="array" ref="L70">INDEX(Cable_L!$B$3:$B$77,MATCH(1,COUNTIFS($G70,Cable_L!$A$3:$A$77,$H70,Cable_L!$C$3:$C$77),0))</f>
        <v>4b</v>
      </c>
      <c r="M70" s="21" t="str">
        <v>51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2:23" x14ac:dyDescent="0.25">
      <c r="C71" s="279" t="s">
        <v>659</v>
      </c>
      <c r="D71" s="280" t="s">
        <v>56</v>
      </c>
      <c r="E71" s="2" t="s">
        <v>151</v>
      </c>
      <c r="F71" s="8" t="s">
        <v>789</v>
      </c>
      <c r="G71" s="65" t="str">
        <f t="shared" si="1"/>
        <v>52</v>
      </c>
      <c r="H71" s="2" t="s">
        <v>1379</v>
      </c>
      <c r="I71" s="155"/>
      <c r="J71" s="153"/>
      <c r="K71" s="153"/>
      <c r="L71" s="14" t="str" cm="1">
        <f t="array" ref="L71">INDEX(Cable_L!$B$3:$B$77,MATCH(1,COUNTIFS($G71,Cable_L!$A$3:$A$77,$H71,Cable_L!$C$3:$C$77),0))</f>
        <v>4b</v>
      </c>
      <c r="M71" s="21" t="str">
        <v>52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2:23" x14ac:dyDescent="0.25">
      <c r="C72" s="279" t="s">
        <v>660</v>
      </c>
      <c r="D72" s="280" t="s">
        <v>60</v>
      </c>
      <c r="E72" s="2" t="s">
        <v>154</v>
      </c>
      <c r="F72" s="8" t="s">
        <v>786</v>
      </c>
      <c r="G72" s="65" t="str">
        <f t="shared" si="1"/>
        <v>52</v>
      </c>
      <c r="H72" s="2" t="s">
        <v>1379</v>
      </c>
      <c r="I72" s="155"/>
      <c r="J72" s="153"/>
      <c r="K72" s="153"/>
      <c r="L72" s="14" t="str" cm="1">
        <f t="array" ref="L72">INDEX(Cable_L!$B$3:$B$77,MATCH(1,COUNTIFS($G72,Cable_L!$A$3:$A$77,$H72,Cable_L!$C$3:$C$77),0))</f>
        <v>4b</v>
      </c>
      <c r="M72" s="21" t="str">
        <v>56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2:23" x14ac:dyDescent="0.25">
      <c r="C73" s="279" t="s">
        <v>661</v>
      </c>
      <c r="D73" s="280" t="s">
        <v>64</v>
      </c>
      <c r="E73" s="2" t="s">
        <v>157</v>
      </c>
      <c r="F73" s="8" t="s">
        <v>773</v>
      </c>
      <c r="G73" s="65" t="str">
        <f t="shared" si="1"/>
        <v>50</v>
      </c>
      <c r="H73" s="2" t="s">
        <v>1379</v>
      </c>
      <c r="I73" s="155"/>
      <c r="J73" s="153"/>
      <c r="K73" s="153"/>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2:23" x14ac:dyDescent="0.25">
      <c r="C74" s="267" t="s">
        <v>406</v>
      </c>
      <c r="D74" s="280"/>
      <c r="E74" s="2" t="s">
        <v>1310</v>
      </c>
      <c r="F74" s="8"/>
      <c r="G74" s="65" t="str">
        <f t="shared" si="1"/>
        <v/>
      </c>
      <c r="H74" s="2"/>
      <c r="I74" s="153"/>
      <c r="J74" s="153"/>
      <c r="K74" s="153"/>
    </row>
    <row r="75" spans="2:23" x14ac:dyDescent="0.25">
      <c r="C75" s="272" t="s">
        <v>406</v>
      </c>
      <c r="D75" s="284"/>
      <c r="E75" s="10" t="s">
        <v>1311</v>
      </c>
      <c r="F75" s="11"/>
      <c r="G75" s="65" t="str">
        <f t="shared" si="1"/>
        <v/>
      </c>
      <c r="H75" s="2"/>
      <c r="I75" s="153"/>
      <c r="J75" s="153"/>
      <c r="K75" s="153"/>
    </row>
    <row r="76" spans="2:23" x14ac:dyDescent="0.25">
      <c r="C76" s="280"/>
      <c r="D76" s="280"/>
      <c r="G76" s="65" t="str">
        <f t="shared" si="1"/>
        <v/>
      </c>
      <c r="H76" s="2"/>
      <c r="I76" s="153"/>
      <c r="J76" s="153"/>
      <c r="K76" s="153"/>
    </row>
    <row r="77" spans="2:23" x14ac:dyDescent="0.25">
      <c r="C77" s="274" t="s">
        <v>662</v>
      </c>
      <c r="D77" s="285" t="s">
        <v>160</v>
      </c>
      <c r="E77" s="5" t="s">
        <v>161</v>
      </c>
      <c r="F77" s="6" t="s">
        <v>742</v>
      </c>
      <c r="G77" s="65" t="str">
        <f t="shared" si="1"/>
        <v>48</v>
      </c>
      <c r="H77" s="2" t="s">
        <v>1357</v>
      </c>
      <c r="I77" s="156"/>
      <c r="J77" s="153"/>
      <c r="K77" s="155"/>
      <c r="L77" s="14" t="str" cm="1">
        <f t="array" ref="L77">INDEX(Cable_L!$B$3:$B$77,MATCH(1,COUNTIFS($G77,Cable_L!$A$3:$A$77,$H77,Cable_L!$C$3:$C$77),0))</f>
        <v>3c</v>
      </c>
      <c r="M77" s="21" t="str" cm="1">
        <f t="array" ref="M77:M80">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4</v>
      </c>
      <c r="R77" s="21" cm="1">
        <f t="array" ref="R77">_xlfn._xlws.FILTER(_xlfn.UNIQUE(O77:O84),_xlfn.UNIQUE(O77:O84)&lt;&gt;"")</f>
        <v>8</v>
      </c>
      <c r="S77" s="14">
        <f>COUNTIF(O77:O84,R77)</f>
        <v>4</v>
      </c>
    </row>
    <row r="78" spans="2:23" x14ac:dyDescent="0.25">
      <c r="C78" s="279" t="s">
        <v>663</v>
      </c>
      <c r="D78" s="286" t="s">
        <v>164</v>
      </c>
      <c r="E78" s="2" t="s">
        <v>165</v>
      </c>
      <c r="F78" s="8" t="s">
        <v>743</v>
      </c>
      <c r="G78" s="65" t="str">
        <f t="shared" si="1"/>
        <v>48</v>
      </c>
      <c r="H78" s="2" t="s">
        <v>1357</v>
      </c>
      <c r="I78" s="156"/>
      <c r="J78" s="153"/>
      <c r="K78" s="155"/>
      <c r="L78" s="14" t="str" cm="1">
        <f t="array" ref="L78">INDEX(Cable_L!$B$3:$B$77,MATCH(1,COUNTIFS($G78,Cable_L!$A$3:$A$77,$H78,Cable_L!$C$3:$C$77),0))</f>
        <v>3c</v>
      </c>
      <c r="M78" s="21" t="str">
        <v>47</v>
      </c>
      <c r="N78" s="14" cm="1">
        <f t="array" ref="N78">INDEX(INDEX(Cable_L!$H$3:$K$77,,MATCH(N$2,Cable_L!$H$2:$K$2,0)),MATCH(1,COUNTIFS($G78,Cable_L!$A$3:$A$77,$H78,Cable_L!$C$3:$C$77),0))</f>
        <v>8</v>
      </c>
      <c r="O78" s="14" cm="1">
        <f t="array" ref="O78">INDEX(INDEX(Cable_L!$H$3:$K$77,,MATCH(O$2,Cable_L!$H$2:$K$2,0)),MATCH(1,COUNTIFS($G78,Cable_L!$A$3:$A$77,$H78,Cable_L!$C$3:$C$77),0))</f>
        <v>8</v>
      </c>
      <c r="Q78" s="14">
        <f>COUNTIF(N77:N84,P78)</f>
        <v>0</v>
      </c>
      <c r="S78" s="14">
        <f>COUNTIF(O77:O84,R78)</f>
        <v>0</v>
      </c>
    </row>
    <row r="79" spans="2:23" x14ac:dyDescent="0.25">
      <c r="C79" s="279" t="s">
        <v>664</v>
      </c>
      <c r="D79" s="286" t="s">
        <v>168</v>
      </c>
      <c r="E79" s="2" t="s">
        <v>169</v>
      </c>
      <c r="F79" s="8" t="s">
        <v>740</v>
      </c>
      <c r="G79" s="65" t="str">
        <f t="shared" si="1"/>
        <v>47</v>
      </c>
      <c r="H79" s="2" t="s">
        <v>1357</v>
      </c>
      <c r="I79" s="156"/>
      <c r="J79" s="153"/>
      <c r="K79" s="155"/>
      <c r="L79" s="14" t="str" cm="1">
        <f t="array" ref="L79">INDEX(Cable_L!$B$3:$B$77,MATCH(1,COUNTIFS($G79,Cable_L!$A$3:$A$77,$H79,Cable_L!$C$3:$C$77),0))</f>
        <v>3c</v>
      </c>
      <c r="M79" s="21" t="str">
        <v>48</v>
      </c>
      <c r="N79" s="14" cm="1">
        <f t="array" ref="N79">INDEX(INDEX(Cable_L!$H$3:$K$77,,MATCH(N$2,Cable_L!$H$2:$K$2,0)),MATCH(1,COUNTIFS($G79,Cable_L!$A$3:$A$77,$H79,Cable_L!$C$3:$C$77),0))</f>
        <v>8</v>
      </c>
      <c r="O79" s="14" cm="1">
        <f t="array" ref="O79">INDEX(INDEX(Cable_L!$H$3:$K$77,,MATCH(O$2,Cable_L!$H$2:$K$2,0)),MATCH(1,COUNTIFS($G79,Cable_L!$A$3:$A$77,$H79,Cable_L!$C$3:$C$77),0))</f>
        <v>8</v>
      </c>
    </row>
    <row r="80" spans="2:23" x14ac:dyDescent="0.25">
      <c r="B80" s="61"/>
      <c r="C80" s="279" t="s">
        <v>665</v>
      </c>
      <c r="D80" s="286" t="s">
        <v>172</v>
      </c>
      <c r="E80" s="2" t="s">
        <v>173</v>
      </c>
      <c r="F80" s="8" t="s">
        <v>768</v>
      </c>
      <c r="G80" s="65" t="str">
        <f t="shared" si="1"/>
        <v>49</v>
      </c>
      <c r="H80" s="2" t="s">
        <v>1379</v>
      </c>
      <c r="I80" s="156"/>
      <c r="J80" s="155"/>
      <c r="K80" s="155"/>
      <c r="L80" s="14" t="str" cm="1">
        <f t="array" ref="L80">INDEX(Cable_L!$B$3:$B$77,MATCH(1,COUNTIFS($G80,Cable_L!$A$3:$A$77,$H80,Cable_L!$C$3:$C$77),0))</f>
        <v>4b</v>
      </c>
      <c r="M80" s="21" t="str">
        <v>49</v>
      </c>
      <c r="N80" s="99">
        <v>8</v>
      </c>
      <c r="O80" s="99">
        <v>8</v>
      </c>
      <c r="W80" s="149" t="s">
        <v>1427</v>
      </c>
    </row>
    <row r="81" spans="3:19" x14ac:dyDescent="0.25">
      <c r="C81" s="267" t="s">
        <v>406</v>
      </c>
      <c r="D81" s="280"/>
      <c r="E81" s="2" t="s">
        <v>1312</v>
      </c>
      <c r="F81" s="8"/>
      <c r="G81" s="65" t="str">
        <f t="shared" si="1"/>
        <v/>
      </c>
      <c r="H81" s="2"/>
      <c r="I81" s="153"/>
      <c r="J81" s="153"/>
      <c r="K81" s="153"/>
    </row>
    <row r="82" spans="3:19" x14ac:dyDescent="0.25">
      <c r="C82" s="267" t="s">
        <v>406</v>
      </c>
      <c r="D82" s="280"/>
      <c r="E82" s="2" t="s">
        <v>1313</v>
      </c>
      <c r="F82" s="8"/>
      <c r="G82" s="65" t="str">
        <f t="shared" si="1"/>
        <v/>
      </c>
      <c r="H82" s="2"/>
      <c r="I82" s="153"/>
      <c r="J82" s="153"/>
      <c r="K82" s="153"/>
    </row>
    <row r="83" spans="3:19" x14ac:dyDescent="0.25">
      <c r="C83" s="267" t="s">
        <v>406</v>
      </c>
      <c r="D83" s="280"/>
      <c r="E83" s="2" t="s">
        <v>1314</v>
      </c>
      <c r="F83" s="8"/>
      <c r="G83" s="65" t="str">
        <f t="shared" si="1"/>
        <v/>
      </c>
      <c r="H83" s="2"/>
      <c r="I83" s="153"/>
      <c r="J83" s="153"/>
      <c r="K83" s="153"/>
    </row>
    <row r="84" spans="3:19" x14ac:dyDescent="0.25">
      <c r="C84" s="272" t="s">
        <v>406</v>
      </c>
      <c r="D84" s="284"/>
      <c r="E84" s="10" t="s">
        <v>1315</v>
      </c>
      <c r="F84" s="11"/>
      <c r="G84" s="65" t="str">
        <f t="shared" si="1"/>
        <v/>
      </c>
      <c r="H84" s="2"/>
      <c r="I84" s="153"/>
      <c r="J84" s="153"/>
      <c r="K84" s="153"/>
    </row>
    <row r="85" spans="3:19" x14ac:dyDescent="0.25">
      <c r="C85" s="280"/>
      <c r="D85" s="280"/>
      <c r="G85" s="65" t="str">
        <f t="shared" si="1"/>
        <v/>
      </c>
      <c r="H85" s="2"/>
      <c r="I85" s="153"/>
      <c r="J85" s="153"/>
      <c r="K85" s="153"/>
    </row>
    <row r="86" spans="3:19" x14ac:dyDescent="0.25">
      <c r="C86" s="274" t="s">
        <v>746</v>
      </c>
      <c r="D86" s="275" t="s">
        <v>21</v>
      </c>
      <c r="E86" s="5" t="s">
        <v>191</v>
      </c>
      <c r="F86" s="6" t="s">
        <v>806</v>
      </c>
      <c r="G86" s="65" t="str">
        <f t="shared" si="1"/>
        <v>56</v>
      </c>
      <c r="H86" s="2" t="s">
        <v>1379</v>
      </c>
      <c r="I86" s="155"/>
      <c r="J86" s="153"/>
      <c r="K86" s="153"/>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279" t="s">
        <v>747</v>
      </c>
      <c r="D87" s="280" t="s">
        <v>24</v>
      </c>
      <c r="E87" s="2" t="s">
        <v>193</v>
      </c>
      <c r="F87" s="8" t="s">
        <v>792</v>
      </c>
      <c r="G87" s="65" t="str">
        <f t="shared" si="1"/>
        <v>52</v>
      </c>
      <c r="H87" s="2" t="s">
        <v>1379</v>
      </c>
      <c r="I87" s="155"/>
      <c r="J87" s="153"/>
      <c r="K87" s="153"/>
      <c r="L87" s="14" t="str" cm="1">
        <f t="array" ref="L87">INDEX(Cable_L!$B$3:$B$77,MATCH(1,COUNTIFS($G87,Cable_L!$A$3:$A$77,$H87,Cable_L!$C$3:$C$77),0))</f>
        <v>4b</v>
      </c>
      <c r="M87" s="21" t="str">
        <v>48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279" t="s">
        <v>748</v>
      </c>
      <c r="D88" s="280" t="s">
        <v>28</v>
      </c>
      <c r="E88" s="2" t="s">
        <v>196</v>
      </c>
      <c r="F88" s="8" t="s">
        <v>776</v>
      </c>
      <c r="G88" s="65" t="str">
        <f t="shared" si="1"/>
        <v>50</v>
      </c>
      <c r="H88" s="2" t="s">
        <v>1379</v>
      </c>
      <c r="I88" s="155"/>
      <c r="J88" s="153"/>
      <c r="K88" s="153"/>
      <c r="L88" s="14" t="str" cm="1">
        <f t="array" ref="L88">INDEX(Cable_L!$B$3:$B$77,MATCH(1,COUNTIFS($G88,Cable_L!$A$3:$A$77,$H88,Cable_L!$C$3:$C$77),0))</f>
        <v>4b</v>
      </c>
      <c r="M88" s="21" t="str">
        <v>50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279" t="s">
        <v>749</v>
      </c>
      <c r="D89" s="280" t="s">
        <v>32</v>
      </c>
      <c r="E89" s="2" t="s">
        <v>199</v>
      </c>
      <c r="F89" s="8" t="s">
        <v>791</v>
      </c>
      <c r="G89" s="65" t="str">
        <f t="shared" si="1"/>
        <v>52</v>
      </c>
      <c r="H89" s="2" t="s">
        <v>1379</v>
      </c>
      <c r="I89" s="155"/>
      <c r="J89" s="153"/>
      <c r="K89" s="153"/>
      <c r="L89" s="14" t="str" cm="1">
        <f t="array" ref="L89">INDEX(Cable_L!$B$3:$B$77,MATCH(1,COUNTIFS($G89,Cable_L!$A$3:$A$77,$H89,Cable_L!$C$3:$C$77),0))</f>
        <v>4b</v>
      </c>
      <c r="M89" s="21" t="str">
        <v>52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279" t="s">
        <v>750</v>
      </c>
      <c r="D90" s="280" t="s">
        <v>36</v>
      </c>
      <c r="E90" s="2" t="s">
        <v>202</v>
      </c>
      <c r="F90" s="8" t="s">
        <v>778</v>
      </c>
      <c r="G90" s="65" t="str">
        <f t="shared" si="1"/>
        <v>50</v>
      </c>
      <c r="H90" s="2" t="s">
        <v>1379</v>
      </c>
      <c r="I90" s="155"/>
      <c r="J90" s="153"/>
      <c r="K90" s="153"/>
      <c r="L90" s="14" t="str" cm="1">
        <f t="array" ref="L90">INDEX(Cable_L!$B$3:$B$77,MATCH(1,COUNTIFS($G90,Cable_L!$A$3:$A$77,$H90,Cable_L!$C$3:$C$77),0))</f>
        <v>4b</v>
      </c>
      <c r="M90" s="21" t="str">
        <v>56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279" t="s">
        <v>751</v>
      </c>
      <c r="D91" s="280" t="s">
        <v>40</v>
      </c>
      <c r="E91" s="2" t="s">
        <v>205</v>
      </c>
      <c r="F91" s="8" t="s">
        <v>762</v>
      </c>
      <c r="G91" s="65" t="str">
        <f t="shared" si="1"/>
        <v>48</v>
      </c>
      <c r="H91" s="2" t="s">
        <v>1379</v>
      </c>
      <c r="I91" s="155"/>
      <c r="J91" s="153"/>
      <c r="K91" s="156"/>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267" t="s">
        <v>406</v>
      </c>
      <c r="D92" s="280"/>
      <c r="E92" s="2" t="s">
        <v>1318</v>
      </c>
      <c r="F92" s="8"/>
      <c r="G92" s="65" t="str">
        <f t="shared" si="1"/>
        <v/>
      </c>
      <c r="H92" s="2"/>
      <c r="I92" s="153"/>
      <c r="J92" s="153"/>
      <c r="K92" s="153"/>
    </row>
    <row r="93" spans="3:19" x14ac:dyDescent="0.25">
      <c r="C93" s="272" t="s">
        <v>406</v>
      </c>
      <c r="D93" s="284"/>
      <c r="E93" s="10" t="s">
        <v>1319</v>
      </c>
      <c r="F93" s="11"/>
      <c r="G93" s="65" t="str">
        <f t="shared" si="1"/>
        <v/>
      </c>
      <c r="H93" s="2"/>
      <c r="I93" s="153"/>
      <c r="J93" s="153"/>
      <c r="K93" s="153"/>
    </row>
    <row r="94" spans="3:19" x14ac:dyDescent="0.25">
      <c r="C94" s="280"/>
      <c r="D94" s="280"/>
      <c r="G94" s="65" t="str">
        <f t="shared" si="1"/>
        <v/>
      </c>
      <c r="H94" s="2"/>
      <c r="I94" s="153"/>
      <c r="J94" s="153"/>
      <c r="K94" s="153"/>
    </row>
    <row r="95" spans="3:19" x14ac:dyDescent="0.25">
      <c r="C95" s="274" t="s">
        <v>752</v>
      </c>
      <c r="D95" s="275" t="s">
        <v>44</v>
      </c>
      <c r="E95" s="5" t="s">
        <v>208</v>
      </c>
      <c r="F95" s="6" t="s">
        <v>807</v>
      </c>
      <c r="G95" s="65" t="str">
        <f t="shared" si="1"/>
        <v>56</v>
      </c>
      <c r="H95" s="2" t="s">
        <v>1379</v>
      </c>
      <c r="I95" s="155"/>
      <c r="J95" s="153"/>
      <c r="K95" s="153"/>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279" t="s">
        <v>753</v>
      </c>
      <c r="D96" s="280" t="s">
        <v>48</v>
      </c>
      <c r="E96" s="2" t="s">
        <v>211</v>
      </c>
      <c r="F96" s="8" t="s">
        <v>788</v>
      </c>
      <c r="G96" s="65" t="str">
        <f t="shared" si="1"/>
        <v>52</v>
      </c>
      <c r="H96" s="2" t="s">
        <v>1379</v>
      </c>
      <c r="I96" s="155"/>
      <c r="J96" s="153"/>
      <c r="K96" s="153"/>
      <c r="L96" s="14" t="str" cm="1">
        <f t="array" ref="L96">INDEX(Cable_L!$B$3:$B$77,MATCH(1,COUNTIFS($G96,Cable_L!$A$3:$A$77,$H96,Cable_L!$C$3:$C$77),0))</f>
        <v>4b</v>
      </c>
      <c r="M96" s="21" t="str">
        <v>50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279" t="s">
        <v>754</v>
      </c>
      <c r="D97" s="280" t="s">
        <v>52</v>
      </c>
      <c r="E97" s="2" t="s">
        <v>214</v>
      </c>
      <c r="F97" s="8" t="s">
        <v>775</v>
      </c>
      <c r="G97" s="65" t="str">
        <f t="shared" si="1"/>
        <v>50</v>
      </c>
      <c r="H97" s="2" t="s">
        <v>1379</v>
      </c>
      <c r="I97" s="155"/>
      <c r="J97" s="153"/>
      <c r="L97" s="14" t="str" cm="1">
        <f t="array" ref="L97">INDEX(Cable_L!$B$3:$B$77,MATCH(1,COUNTIFS($G97,Cable_L!$A$3:$A$77,$H97,Cable_L!$C$3:$C$77),0))</f>
        <v>4b</v>
      </c>
      <c r="M97" s="21" t="str">
        <v>52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279" t="s">
        <v>755</v>
      </c>
      <c r="D98" s="280" t="s">
        <v>56</v>
      </c>
      <c r="E98" s="2" t="s">
        <v>217</v>
      </c>
      <c r="F98" s="8" t="s">
        <v>793</v>
      </c>
      <c r="G98" s="65" t="str">
        <f t="shared" si="1"/>
        <v>52</v>
      </c>
      <c r="H98" s="2" t="s">
        <v>1379</v>
      </c>
      <c r="I98" s="155"/>
      <c r="J98" s="153"/>
      <c r="K98" s="153"/>
      <c r="L98" s="14" t="str" cm="1">
        <f t="array" ref="L98">INDEX(Cable_L!$B$3:$B$77,MATCH(1,COUNTIFS($G98,Cable_L!$A$3:$A$77,$H98,Cable_L!$C$3:$C$77),0))</f>
        <v>4b</v>
      </c>
      <c r="M98" s="21" t="str">
        <v>56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279" t="s">
        <v>756</v>
      </c>
      <c r="D99" s="280" t="s">
        <v>60</v>
      </c>
      <c r="E99" s="2" t="s">
        <v>220</v>
      </c>
      <c r="F99" s="8" t="s">
        <v>790</v>
      </c>
      <c r="G99" s="65" t="str">
        <f t="shared" si="1"/>
        <v>52</v>
      </c>
      <c r="H99" s="2" t="s">
        <v>1379</v>
      </c>
      <c r="I99" s="155"/>
      <c r="J99" s="153"/>
      <c r="K99" s="153"/>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279" t="s">
        <v>757</v>
      </c>
      <c r="D100" s="280" t="s">
        <v>64</v>
      </c>
      <c r="E100" s="2" t="s">
        <v>223</v>
      </c>
      <c r="F100" s="8" t="s">
        <v>777</v>
      </c>
      <c r="G100" s="65" t="str">
        <f t="shared" si="1"/>
        <v>50</v>
      </c>
      <c r="H100" s="2" t="s">
        <v>1379</v>
      </c>
      <c r="I100" s="155"/>
      <c r="J100" s="153"/>
      <c r="K100" s="153"/>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267" t="s">
        <v>406</v>
      </c>
      <c r="D101" s="280"/>
      <c r="E101" s="2" t="s">
        <v>1320</v>
      </c>
      <c r="F101" s="8"/>
      <c r="G101" s="65" t="str">
        <f t="shared" si="1"/>
        <v/>
      </c>
    </row>
    <row r="102" spans="3:19" x14ac:dyDescent="0.25">
      <c r="C102" s="272" t="s">
        <v>406</v>
      </c>
      <c r="D102" s="284"/>
      <c r="E102" s="10" t="s">
        <v>1321</v>
      </c>
      <c r="F102" s="11"/>
      <c r="G102" s="65" t="str">
        <f t="shared" si="1"/>
        <v/>
      </c>
      <c r="H102" s="2"/>
      <c r="I102" s="153"/>
      <c r="J102" s="153"/>
      <c r="K102" s="153"/>
    </row>
    <row r="103" spans="3:19" x14ac:dyDescent="0.25">
      <c r="C103" s="268"/>
      <c r="D103" s="268"/>
      <c r="E103" s="14"/>
      <c r="G103" s="65" t="str">
        <f t="shared" si="1"/>
        <v/>
      </c>
      <c r="H103" s="2"/>
      <c r="I103" s="153"/>
      <c r="J103" s="153"/>
      <c r="K103" s="153"/>
    </row>
    <row r="104" spans="3:19" x14ac:dyDescent="0.25">
      <c r="C104" s="351" t="s">
        <v>1353</v>
      </c>
      <c r="D104" s="351"/>
      <c r="E104" s="351"/>
      <c r="F104" s="351"/>
      <c r="G104" s="65" t="str">
        <f t="shared" si="1"/>
        <v/>
      </c>
      <c r="H104" s="2"/>
      <c r="I104" s="153"/>
      <c r="J104" s="153"/>
      <c r="K104" s="153"/>
    </row>
    <row r="105" spans="3:19" x14ac:dyDescent="0.25">
      <c r="C105" s="280"/>
      <c r="D105" s="280"/>
      <c r="G105" s="65" t="str">
        <f t="shared" si="1"/>
        <v/>
      </c>
    </row>
    <row r="106" spans="3:19" x14ac:dyDescent="0.25">
      <c r="C106" s="274" t="s">
        <v>758</v>
      </c>
      <c r="D106" s="285" t="s">
        <v>160</v>
      </c>
      <c r="E106" s="5" t="s">
        <v>226</v>
      </c>
      <c r="F106" s="6" t="s">
        <v>760</v>
      </c>
      <c r="G106" s="65" t="str">
        <f t="shared" si="1"/>
        <v>48</v>
      </c>
      <c r="H106" s="2" t="s">
        <v>1357</v>
      </c>
      <c r="I106" s="156"/>
      <c r="J106" s="153"/>
      <c r="K106" s="158"/>
      <c r="L106" s="14" t="str" cm="1">
        <f t="array" ref="L106">INDEX(Cable_L!$B$3:$B$77,MATCH(1,COUNTIFS($G106,Cable_L!$A$3:$A$77,$H106,Cable_L!$C$3:$C$77),0))</f>
        <v>3c</v>
      </c>
      <c r="M106" s="21" t="str" cm="1">
        <f t="array" ref="M106">_xlfn._xlws.SORT(_xlfn.UNIQUE(G106:G107))</f>
        <v>48</v>
      </c>
      <c r="N106" s="14" cm="1">
        <f t="array" ref="N106">INDEX(INDEX(Cable_L!$H$3:$K$77,,MATCH(N$2,Cable_L!$H$2:$K$2,0)),MATCH(1,COUNTIFS($G106,Cable_L!$A$3:$A$77,$H106,Cable_L!$C$3:$C$77),0))</f>
        <v>8</v>
      </c>
      <c r="O106" s="14" cm="1">
        <f t="array" ref="O106">INDEX(INDEX(Cable_L!$H$3:$K$77,,MATCH(O$2,Cable_L!$H$2:$K$2,0)),MATCH(1,COUNTIFS($G106,Cable_L!$A$3:$A$77,$H106,Cable_L!$C$3:$C$77),0))</f>
        <v>8</v>
      </c>
      <c r="P106" s="21" cm="1">
        <f t="array" ref="P106">_xlfn._xlws.FILTER(_xlfn.UNIQUE(N106:N113),_xlfn.UNIQUE(N106:N113)&lt;&gt;"")</f>
        <v>8</v>
      </c>
      <c r="Q106" s="14">
        <f>COUNTIF(N106:N113,P106)</f>
        <v>2</v>
      </c>
      <c r="R106" s="21" cm="1">
        <f t="array" ref="R106">_xlfn._xlws.FILTER(_xlfn.UNIQUE(O106:O113),_xlfn.UNIQUE(O106:O113)&lt;&gt;"")</f>
        <v>8</v>
      </c>
      <c r="S106" s="14">
        <f>COUNTIF(O106:O113,R106)</f>
        <v>2</v>
      </c>
    </row>
    <row r="107" spans="3:19" x14ac:dyDescent="0.25">
      <c r="C107" s="279" t="s">
        <v>759</v>
      </c>
      <c r="D107" s="286" t="s">
        <v>164</v>
      </c>
      <c r="E107" s="2" t="s">
        <v>229</v>
      </c>
      <c r="F107" s="8" t="s">
        <v>761</v>
      </c>
      <c r="G107" s="65" t="str">
        <f t="shared" si="1"/>
        <v>48</v>
      </c>
      <c r="H107" s="2" t="s">
        <v>1357</v>
      </c>
      <c r="I107" s="156"/>
      <c r="J107" s="153"/>
      <c r="K107" s="158"/>
      <c r="L107" s="14" t="str" cm="1">
        <f t="array" ref="L107">INDEX(Cable_L!$B$3:$B$77,MATCH(1,COUNTIFS($G107,Cable_L!$A$3:$A$77,$H107,Cable_L!$C$3:$C$77),0))</f>
        <v>3c</v>
      </c>
      <c r="N107" s="14" cm="1">
        <f t="array" ref="N107">INDEX(INDEX(Cable_L!$H$3:$K$77,,MATCH(N$2,Cable_L!$H$2:$K$2,0)),MATCH(1,COUNTIFS($G107,Cable_L!$A$3:$A$77,$H107,Cable_L!$C$3:$C$77),0))</f>
        <v>8</v>
      </c>
      <c r="O107" s="14" cm="1">
        <f t="array" ref="O107">INDEX(INDEX(Cable_L!$H$3:$K$77,,MATCH(O$2,Cable_L!$H$2:$K$2,0)),MATCH(1,COUNTIFS($G107,Cable_L!$A$3:$A$77,$H107,Cable_L!$C$3:$C$77),0))</f>
        <v>8</v>
      </c>
    </row>
    <row r="108" spans="3:19" x14ac:dyDescent="0.25">
      <c r="C108" s="267" t="s">
        <v>406</v>
      </c>
      <c r="D108" s="280"/>
      <c r="E108" s="2" t="s">
        <v>232</v>
      </c>
      <c r="F108" s="8"/>
      <c r="G108" s="65" t="str">
        <f t="shared" si="1"/>
        <v/>
      </c>
    </row>
    <row r="109" spans="3:19" x14ac:dyDescent="0.25">
      <c r="C109" s="267" t="s">
        <v>406</v>
      </c>
      <c r="D109" s="280"/>
      <c r="E109" s="2" t="s">
        <v>235</v>
      </c>
      <c r="F109" s="8"/>
      <c r="G109" s="65" t="str">
        <f t="shared" si="1"/>
        <v/>
      </c>
      <c r="H109" s="2"/>
      <c r="I109" s="153"/>
      <c r="J109" s="153"/>
      <c r="K109" s="153"/>
    </row>
    <row r="110" spans="3:19" x14ac:dyDescent="0.25">
      <c r="C110" s="267" t="s">
        <v>406</v>
      </c>
      <c r="D110" s="280"/>
      <c r="E110" s="2" t="s">
        <v>1322</v>
      </c>
      <c r="F110" s="8"/>
      <c r="G110" s="65" t="str">
        <f t="shared" si="1"/>
        <v/>
      </c>
      <c r="H110" s="2"/>
      <c r="I110" s="153"/>
      <c r="J110" s="153"/>
      <c r="K110" s="153"/>
    </row>
    <row r="111" spans="3:19" x14ac:dyDescent="0.25">
      <c r="C111" s="267" t="s">
        <v>406</v>
      </c>
      <c r="D111" s="280"/>
      <c r="E111" s="2" t="s">
        <v>1323</v>
      </c>
      <c r="F111" s="8"/>
      <c r="G111" s="65"/>
    </row>
    <row r="112" spans="3:19" x14ac:dyDescent="0.25">
      <c r="C112" s="267" t="s">
        <v>406</v>
      </c>
      <c r="D112" s="280"/>
      <c r="E112" s="2" t="s">
        <v>1324</v>
      </c>
      <c r="F112" s="8"/>
      <c r="G112" s="65"/>
    </row>
    <row r="113" spans="3:17" x14ac:dyDescent="0.25">
      <c r="C113" s="272" t="s">
        <v>406</v>
      </c>
      <c r="D113" s="284"/>
      <c r="E113" s="10" t="s">
        <v>1325</v>
      </c>
      <c r="F113" s="11"/>
      <c r="G113" s="65"/>
    </row>
    <row r="115" spans="3:17" x14ac:dyDescent="0.25">
      <c r="G115" s="65"/>
    </row>
    <row r="116" spans="3:17" ht="18.75" x14ac:dyDescent="0.25">
      <c r="C116" s="40" t="s">
        <v>1302</v>
      </c>
      <c r="G116" s="65"/>
      <c r="M116" s="105" t="s">
        <v>1409</v>
      </c>
      <c r="Q116" s="21"/>
    </row>
    <row r="117" spans="3:17" ht="18.75" x14ac:dyDescent="0.3">
      <c r="C117" s="24" t="s">
        <v>406</v>
      </c>
      <c r="D117" s="24"/>
      <c r="E117" s="14"/>
      <c r="F117" s="2" t="s">
        <v>1264</v>
      </c>
      <c r="G117" s="65"/>
      <c r="M117" s="106"/>
      <c r="N117" s="130" t="s">
        <v>1379</v>
      </c>
      <c r="O117" s="127" t="s">
        <v>1401</v>
      </c>
      <c r="Q117" s="21"/>
    </row>
    <row r="118" spans="3:17" ht="18.75" x14ac:dyDescent="0.25">
      <c r="C118" s="32" t="s">
        <v>406</v>
      </c>
      <c r="F118" s="2" t="s">
        <v>1265</v>
      </c>
      <c r="G118" s="65"/>
      <c r="N118" s="132" cm="1">
        <f t="array" ref="N118:N121">_xlfn._xlws.SORT(_xlfn._xlws.FILTER(_xlfn.UNIQUE($N$4:$N$113),_xlfn.UNIQUE($N$4:$N$113)&lt;&gt;""))</f>
        <v>7.8000000000000007</v>
      </c>
      <c r="O118" s="133">
        <f>COUNTIFS($N$4:$N$113,"=" &amp; N118,$H$4:$H$113,"grn")</f>
        <v>46</v>
      </c>
      <c r="Q118" s="21"/>
    </row>
    <row r="119" spans="3:17" ht="18.75" x14ac:dyDescent="0.25">
      <c r="C119" s="32" t="s">
        <v>406</v>
      </c>
      <c r="F119" s="14" t="s">
        <v>1276</v>
      </c>
      <c r="G119" s="65"/>
      <c r="M119" s="13"/>
      <c r="N119" s="118">
        <v>8</v>
      </c>
      <c r="O119" s="119">
        <f t="shared" ref="O119:O120" si="2">COUNTIFS($N$4:$N$113,"=" &amp; N119,$H$4:$H$113,"grn")</f>
        <v>2</v>
      </c>
      <c r="Q119" s="21"/>
    </row>
    <row r="120" spans="3:17" ht="18.75" x14ac:dyDescent="0.25">
      <c r="C120" s="32" t="s">
        <v>406</v>
      </c>
      <c r="F120" s="14" t="s">
        <v>1277</v>
      </c>
      <c r="G120" s="65"/>
      <c r="M120" s="13"/>
      <c r="N120" s="134">
        <v>8.3999999999999986</v>
      </c>
      <c r="O120" s="135">
        <f t="shared" si="2"/>
        <v>5</v>
      </c>
      <c r="Q120" s="21"/>
    </row>
    <row r="121" spans="3:17" ht="18.75" x14ac:dyDescent="0.25">
      <c r="C121" s="32" t="s">
        <v>406</v>
      </c>
      <c r="F121" s="14" t="s">
        <v>1278</v>
      </c>
      <c r="G121" s="65"/>
      <c r="M121" s="13"/>
      <c r="N121" s="113" t="str">
        <v>splice</v>
      </c>
      <c r="O121" s="114"/>
      <c r="Q121" s="21"/>
    </row>
    <row r="122" spans="3:17" ht="18.75" x14ac:dyDescent="0.25">
      <c r="F122" s="2" t="s">
        <v>1281</v>
      </c>
      <c r="G122" s="65"/>
      <c r="M122" s="13"/>
      <c r="N122" s="131" t="s">
        <v>1357</v>
      </c>
      <c r="O122" s="127" t="s">
        <v>1401</v>
      </c>
      <c r="Q122" s="21"/>
    </row>
    <row r="123" spans="3:17" ht="18.75" x14ac:dyDescent="0.25">
      <c r="F123" s="2" t="s">
        <v>807</v>
      </c>
      <c r="N123" s="116" cm="1">
        <f t="array" ref="N123:N126">_xlfn._xlws.SORT(_xlfn._xlws.FILTER(_xlfn.UNIQUE($N$4:$N$113),_xlfn.UNIQUE($N$4:$N$113)&lt;&gt;""))</f>
        <v>7.8000000000000007</v>
      </c>
      <c r="O123" s="117">
        <f>COUNTIFS($N$4:$N$113,"=" &amp; N123,$H$4:$H$113,"yel")</f>
        <v>0</v>
      </c>
      <c r="Q123" s="21"/>
    </row>
    <row r="124" spans="3:17" ht="18.75" x14ac:dyDescent="0.25">
      <c r="F124" s="2" t="s">
        <v>1279</v>
      </c>
      <c r="G124" s="65"/>
      <c r="M124" s="13"/>
      <c r="N124" s="136">
        <v>8</v>
      </c>
      <c r="O124" s="137">
        <f t="shared" ref="O124:O125" si="3">COUNTIFS($N$4:$N$113,"=" &amp; N124,$H$4:$H$113,"yel")</f>
        <v>9</v>
      </c>
      <c r="Q124" s="21"/>
    </row>
    <row r="125" spans="3:17" ht="18.75" x14ac:dyDescent="0.25">
      <c r="F125" s="2" t="s">
        <v>1280</v>
      </c>
      <c r="G125" s="65"/>
      <c r="M125" s="13"/>
      <c r="N125" s="118">
        <v>8.3999999999999986</v>
      </c>
      <c r="O125" s="119">
        <f t="shared" si="3"/>
        <v>0</v>
      </c>
      <c r="Q125" s="21"/>
    </row>
    <row r="126" spans="3:17" ht="18.75" x14ac:dyDescent="0.25">
      <c r="C126" s="24"/>
      <c r="D126" s="24"/>
      <c r="E126" s="14"/>
      <c r="G126" s="65"/>
      <c r="M126" s="13"/>
      <c r="N126" s="113" t="str">
        <v>splice</v>
      </c>
      <c r="O126" s="114"/>
      <c r="Q126" s="21"/>
    </row>
    <row r="127" spans="3:17" ht="18.75" x14ac:dyDescent="0.25">
      <c r="G127" s="65"/>
      <c r="M127" s="13"/>
      <c r="N127" s="130" t="s">
        <v>1379</v>
      </c>
      <c r="O127" s="127" t="s">
        <v>1402</v>
      </c>
      <c r="Q127" s="21"/>
    </row>
    <row r="128" spans="3:17" ht="18.75" x14ac:dyDescent="0.25">
      <c r="C128" s="24"/>
      <c r="D128" s="24"/>
      <c r="E128" s="14"/>
      <c r="G128" s="65"/>
      <c r="N128" s="132" cm="1">
        <f t="array" ref="N128:N130">_xlfn._xlws.SORT(_xlfn._xlws.FILTER(_xlfn.UNIQUE($O$4:$O$113),_xlfn.UNIQUE($O$4:$O$113)&lt;&gt;""))</f>
        <v>7.6000000000000005</v>
      </c>
      <c r="O128" s="133">
        <f>COUNTIFS($O$4:$O$113,"=" &amp; N128,$H$4:$H$113,"grn")</f>
        <v>46</v>
      </c>
      <c r="Q128" s="21"/>
    </row>
    <row r="129" spans="3:17" ht="18.75" x14ac:dyDescent="0.25">
      <c r="G129" s="65"/>
      <c r="M129" s="13"/>
      <c r="N129" s="134">
        <v>8</v>
      </c>
      <c r="O129" s="135">
        <f>COUNTIFS($O$4:$O$113,"=" &amp; N129,$H$4:$H$113,"grn")</f>
        <v>7</v>
      </c>
      <c r="Q129" s="21"/>
    </row>
    <row r="130" spans="3:17" ht="18.75" x14ac:dyDescent="0.25">
      <c r="C130" s="24"/>
      <c r="D130" s="24"/>
      <c r="G130" s="65"/>
      <c r="M130" s="13"/>
      <c r="N130" s="118" t="str">
        <v>splice</v>
      </c>
      <c r="O130" s="119"/>
      <c r="Q130" s="21"/>
    </row>
    <row r="131" spans="3:17" ht="18.75" x14ac:dyDescent="0.25">
      <c r="G131" s="65"/>
      <c r="M131" s="13"/>
      <c r="N131" s="118"/>
      <c r="O131" s="119"/>
      <c r="Q131" s="21"/>
    </row>
    <row r="132" spans="3:17" ht="18.75" x14ac:dyDescent="0.25">
      <c r="M132" s="13"/>
      <c r="N132" s="113"/>
      <c r="O132" s="114"/>
      <c r="Q132" s="21"/>
    </row>
    <row r="133" spans="3:17" ht="18.75" x14ac:dyDescent="0.25">
      <c r="G133" s="65"/>
      <c r="N133" s="131" t="s">
        <v>1357</v>
      </c>
      <c r="O133" s="127" t="s">
        <v>1402</v>
      </c>
      <c r="Q133" s="21"/>
    </row>
    <row r="134" spans="3:17" ht="18.75" x14ac:dyDescent="0.25">
      <c r="C134" s="24"/>
      <c r="D134" s="24"/>
      <c r="E134" s="14"/>
      <c r="F134" s="14"/>
      <c r="G134" s="65"/>
      <c r="M134" s="13"/>
      <c r="N134" s="116" cm="1">
        <f t="array" ref="N134:N136">_xlfn._xlws.SORT(_xlfn._xlws.FILTER(_xlfn.UNIQUE($O$4:$O$113),_xlfn.UNIQUE($O$4:$O$113)&lt;&gt;""))</f>
        <v>7.6000000000000005</v>
      </c>
      <c r="O134" s="117">
        <f>COUNTIFS($O$4:$O$113,"=" &amp; N134,$H$4:$H$113,"yel")</f>
        <v>0</v>
      </c>
      <c r="Q134" s="21"/>
    </row>
    <row r="135" spans="3:17" ht="18.75" x14ac:dyDescent="0.25">
      <c r="G135" s="65"/>
      <c r="M135" s="13"/>
      <c r="N135" s="136">
        <v>8</v>
      </c>
      <c r="O135" s="137">
        <f>COUNTIFS($O$4:$O$113,"=" &amp; N135,$H$4:$H$113,"yel")</f>
        <v>9</v>
      </c>
      <c r="Q135" s="21"/>
    </row>
    <row r="136" spans="3:17" ht="18.75" x14ac:dyDescent="0.25">
      <c r="G136" s="65"/>
      <c r="M136" s="13"/>
      <c r="N136" s="118" t="str">
        <v>splice</v>
      </c>
      <c r="O136" s="119"/>
      <c r="Q136" s="21"/>
    </row>
    <row r="137" spans="3:17" ht="18.75" x14ac:dyDescent="0.25">
      <c r="G137" s="65"/>
      <c r="N137" s="118"/>
      <c r="O137" s="119"/>
    </row>
    <row r="138" spans="3:17" ht="18.75" x14ac:dyDescent="0.25">
      <c r="G138" s="65"/>
      <c r="N138" s="113"/>
      <c r="O138" s="114"/>
    </row>
    <row r="139" spans="3:17" x14ac:dyDescent="0.25">
      <c r="G139" s="65"/>
    </row>
    <row r="140" spans="3:17" x14ac:dyDescent="0.25">
      <c r="G140" s="65"/>
    </row>
  </sheetData>
  <sortState xmlns:xlrd2="http://schemas.microsoft.com/office/spreadsheetml/2017/richdata2" ref="C4:I134">
    <sortCondition ref="E4:E134"/>
    <sortCondition ref="F4:F134"/>
  </sortState>
  <mergeCells count="6">
    <mergeCell ref="C2:F2"/>
    <mergeCell ref="X4:Y5"/>
    <mergeCell ref="C104:F104"/>
    <mergeCell ref="H1:H3"/>
    <mergeCell ref="M1:M3"/>
    <mergeCell ref="I2:K2"/>
  </mergeCells>
  <pageMargins left="0.25" right="0.25" top="0.75" bottom="0.75" header="0.3" footer="0.3"/>
  <pageSetup paperSize="9" scale="22"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8760-AC80-4F33-BD23-00B0B7DA3412}">
  <sheetPr>
    <pageSetUpPr fitToPage="1"/>
  </sheetPr>
  <dimension ref="A1:M88"/>
  <sheetViews>
    <sheetView topLeftCell="B1" zoomScale="70" zoomScaleNormal="70" workbookViewId="0">
      <selection activeCell="B43" sqref="A43:XFD43"/>
    </sheetView>
  </sheetViews>
  <sheetFormatPr defaultRowHeight="45" customHeight="1" x14ac:dyDescent="0.25"/>
  <cols>
    <col min="1" max="1" width="3.28515625" hidden="1" customWidth="1"/>
    <col min="2" max="2" width="27.85546875" style="14" customWidth="1"/>
    <col min="3" max="3" width="26.5703125" style="163" customWidth="1"/>
    <col min="4" max="4" width="17.7109375" style="14" hidden="1" customWidth="1"/>
    <col min="5" max="5" width="5.140625" style="14" customWidth="1"/>
    <col min="6" max="6" width="38.28515625" style="163" customWidth="1"/>
    <col min="7" max="7" width="18.140625" style="14" customWidth="1"/>
    <col min="8" max="8" width="10" style="163" customWidth="1"/>
    <col min="9" max="9" width="9.140625" style="163"/>
    <col min="11" max="12" width="1.5703125" style="150" customWidth="1"/>
    <col min="13" max="13" width="1.7109375" style="150" customWidth="1"/>
  </cols>
  <sheetData>
    <row r="1" spans="1:13" ht="29.25" customHeight="1" x14ac:dyDescent="0.25">
      <c r="A1">
        <f>'Hybrid - IP - True - Stereo'!C1</f>
        <v>0</v>
      </c>
      <c r="B1" s="350" t="s">
        <v>817</v>
      </c>
      <c r="C1" s="350"/>
      <c r="D1" s="350"/>
      <c r="E1" s="350"/>
      <c r="H1" s="163">
        <f>'Hybrid - IP - True - Stereo'!N1</f>
        <v>0</v>
      </c>
    </row>
    <row r="2" spans="1:13" ht="19.5" customHeight="1" x14ac:dyDescent="0.25">
      <c r="A2" t="str">
        <f>'Hybrid - IP - True - Stereo'!C2</f>
        <v>Stereo Staves - IP - True</v>
      </c>
      <c r="D2" s="14">
        <f>'Hybrid - IP - True - Stereo'!F2</f>
        <v>0</v>
      </c>
      <c r="E2" s="14">
        <f>'Hybrid - IP - True - Stereo'!L2</f>
        <v>0</v>
      </c>
      <c r="H2" s="163" t="str">
        <f>'Hybrid - IP - True - Stereo'!N2</f>
        <v>A-top</v>
      </c>
      <c r="I2" s="163" t="str">
        <f>'Hybrid - IP - True - Stereo'!O2</f>
        <v>C-bot</v>
      </c>
      <c r="K2" s="352" t="s">
        <v>1389</v>
      </c>
      <c r="L2" s="352"/>
      <c r="M2" s="352"/>
    </row>
    <row r="3" spans="1:13" ht="45" customHeight="1" x14ac:dyDescent="0.25">
      <c r="A3" t="str">
        <f>'Hybrid - IP - True - Stereo'!C3</f>
        <v>LVR Name</v>
      </c>
      <c r="B3" s="14" t="s">
        <v>1430</v>
      </c>
      <c r="C3" s="163" t="s">
        <v>1429</v>
      </c>
      <c r="D3" s="14" t="str">
        <f>'Hybrid - IP - True - Stereo'!F3</f>
        <v>LVR ID - Connector - Pin</v>
      </c>
      <c r="E3" s="14" t="str">
        <f>'Hybrid - IP - True - Stereo'!L3</f>
        <v>SBC section</v>
      </c>
      <c r="F3" s="163" t="s">
        <v>1431</v>
      </c>
      <c r="H3" s="163" t="str">
        <f>'Hybrid - IP - True - Stereo'!N3</f>
        <v>A L (m)</v>
      </c>
      <c r="I3" s="163" t="str">
        <f>'Hybrid - IP - True - Stereo'!O3</f>
        <v>C L (m)</v>
      </c>
    </row>
    <row r="4" spans="1:13" ht="45" customHeight="1" x14ac:dyDescent="0.25">
      <c r="A4" t="str">
        <f>'Hybrid - IP - True - Stereo'!C4</f>
        <v>PT_a_alpha_S2M_P1W_LV_SRC/RET</v>
      </c>
      <c r="B4" s="14" t="str">
        <f t="shared" ref="B4:B56" si="0">IF(ISNUMBER(SEARCH("_LV",A4)),LEFT(A4,FIND("_LV",A4)-1),"")</f>
        <v>PT_a_alpha_S2M_P1W</v>
      </c>
      <c r="C4" s="163" t="str">
        <f>'Hybrid - IP - True - Stereo'!E4</f>
        <v>P1 - 1/9</v>
      </c>
      <c r="D4" s="14" t="str">
        <f>'Hybrid - IP - True - Stereo'!F4</f>
        <v>55 - J13 - 8/7</v>
      </c>
      <c r="E4" s="14" t="str">
        <f>'Hybrid - IP - True - Stereo'!L4</f>
        <v>4b</v>
      </c>
      <c r="F4" s="163" t="str">
        <f>CONCATENATE(D4,"   ",E4)</f>
        <v>55 - J13 - 8/7   4b</v>
      </c>
      <c r="H4" s="163">
        <f>'Hybrid - IP - True - Stereo'!N4</f>
        <v>7.8000000000000007</v>
      </c>
      <c r="I4" s="163">
        <f>'Hybrid - IP - True - Stereo'!O4</f>
        <v>7.6000000000000005</v>
      </c>
      <c r="K4" s="151"/>
    </row>
    <row r="5" spans="1:13" ht="45" customHeight="1" x14ac:dyDescent="0.25">
      <c r="A5" t="str">
        <f>'Hybrid - IP - True - Stereo'!C5</f>
        <v>PT_a_alpha_S2M_P2E_LV_SRC/RET</v>
      </c>
      <c r="B5" s="14" t="str">
        <f t="shared" si="0"/>
        <v>PT_a_alpha_S2M_P2E</v>
      </c>
      <c r="C5" s="163" t="str">
        <f>'Hybrid - IP - True - Stereo'!E5</f>
        <v>P1 - 2/10</v>
      </c>
      <c r="D5" s="14" t="str">
        <f>'Hybrid - IP - True - Stereo'!F5</f>
        <v>51 - J12 - 6/5</v>
      </c>
      <c r="E5" s="14" t="str">
        <f>'Hybrid - IP - True - Stereo'!L5</f>
        <v>4b</v>
      </c>
      <c r="F5" s="163" t="str">
        <f t="shared" ref="F5:F58" si="1">CONCATENATE(D5,"   ",E5)</f>
        <v>51 - J12 - 6/5   4b</v>
      </c>
      <c r="H5" s="163">
        <f>'Hybrid - IP - True - Stereo'!N5</f>
        <v>7.8000000000000007</v>
      </c>
      <c r="I5" s="163">
        <f>'Hybrid - IP - True - Stereo'!O5</f>
        <v>7.6000000000000005</v>
      </c>
      <c r="K5" s="152"/>
      <c r="L5" s="153"/>
      <c r="M5" s="153"/>
    </row>
    <row r="6" spans="1:13" ht="45" customHeight="1" x14ac:dyDescent="0.25">
      <c r="A6" t="str">
        <f>'Hybrid - IP - True - Stereo'!C7</f>
        <v>PT_a_alpha_S2S_P1W_LV_SRC/RET</v>
      </c>
      <c r="B6" s="14" t="str">
        <f t="shared" si="0"/>
        <v>PT_a_alpha_S2S_P1W</v>
      </c>
      <c r="C6" s="163" t="str">
        <f>'Hybrid - IP - True - Stereo'!E7</f>
        <v>P1 - 4/12</v>
      </c>
      <c r="D6" s="14" t="str">
        <f>'Hybrid - IP - True - Stereo'!F7</f>
        <v>51 - J12 - 8/7</v>
      </c>
      <c r="E6" s="14" t="str">
        <f>'Hybrid - IP - True - Stereo'!L7</f>
        <v>4b</v>
      </c>
      <c r="F6" s="163" t="str">
        <f t="shared" si="1"/>
        <v>51 - J12 - 8/7   4b</v>
      </c>
      <c r="H6" s="163">
        <f>'Hybrid - IP - True - Stereo'!N7</f>
        <v>7.8000000000000007</v>
      </c>
      <c r="I6" s="163">
        <f>'Hybrid - IP - True - Stereo'!O7</f>
        <v>7.6000000000000005</v>
      </c>
      <c r="K6" s="154"/>
      <c r="L6" s="153"/>
      <c r="M6" s="153"/>
    </row>
    <row r="7" spans="1:13" ht="45" customHeight="1" x14ac:dyDescent="0.25">
      <c r="A7" t="str">
        <f>'Hybrid - IP - True - Stereo'!C8</f>
        <v>PT_a_alpha_S2S_P2E_LV_SRC/RET</v>
      </c>
      <c r="B7" s="14" t="str">
        <f t="shared" si="0"/>
        <v>PT_a_alpha_S2S_P2E</v>
      </c>
      <c r="C7" s="163" t="str">
        <f>'Hybrid - IP - True - Stereo'!E8</f>
        <v>P1 - 5/13</v>
      </c>
      <c r="D7" s="14" t="str">
        <f>'Hybrid - IP - True - Stereo'!F8</f>
        <v>49 - J13 - 4/3</v>
      </c>
      <c r="E7" s="14" t="str">
        <f>'Hybrid - IP - True - Stereo'!L8</f>
        <v>4b</v>
      </c>
      <c r="F7" s="163" t="str">
        <f t="shared" si="1"/>
        <v>49 - J13 - 4/3   4b</v>
      </c>
      <c r="H7" s="163">
        <f>'Hybrid - IP - True - Stereo'!N8</f>
        <v>7.8000000000000007</v>
      </c>
      <c r="I7" s="163">
        <f>'Hybrid - IP - True - Stereo'!O8</f>
        <v>7.6000000000000005</v>
      </c>
      <c r="K7" s="155"/>
      <c r="L7" s="153"/>
      <c r="M7" s="153"/>
    </row>
    <row r="8" spans="1:13" ht="45" customHeight="1" x14ac:dyDescent="0.25">
      <c r="A8" t="str">
        <f>'Hybrid - IP - True - Stereo'!C9</f>
        <v>PT_a_alpha_S2S_P3_LV_SRC/RET</v>
      </c>
      <c r="B8" s="14" t="str">
        <f t="shared" si="0"/>
        <v>PT_a_alpha_S2S_P3</v>
      </c>
      <c r="C8" s="163" t="str">
        <f>'Hybrid - IP - True - Stereo'!E9</f>
        <v>P1 - 6/14</v>
      </c>
      <c r="D8" s="14" t="str">
        <f>'Hybrid - IP - True - Stereo'!F9</f>
        <v>47 - J12 - 2/1</v>
      </c>
      <c r="E8" s="14" t="str">
        <f>'Hybrid - IP - True - Stereo'!L9</f>
        <v>3d</v>
      </c>
      <c r="F8" s="163" t="str">
        <f t="shared" si="1"/>
        <v>47 - J12 - 2/1   3d</v>
      </c>
      <c r="H8" s="163">
        <f>'Hybrid - IP - True - Stereo'!N9</f>
        <v>8.3999999999999986</v>
      </c>
      <c r="I8" s="163">
        <f>'Hybrid - IP - True - Stereo'!O9</f>
        <v>8</v>
      </c>
      <c r="K8" s="155"/>
      <c r="L8" s="153"/>
      <c r="M8" s="153"/>
    </row>
    <row r="9" spans="1:13" ht="45" customHeight="1" x14ac:dyDescent="0.25">
      <c r="A9" t="str">
        <f>'Hybrid - IP - True - Stereo'!C10</f>
        <v>PT_a_alpha_S1M_P1E_LV_SRC/RET</v>
      </c>
      <c r="B9" s="14" t="str">
        <f t="shared" si="0"/>
        <v>PT_a_alpha_S1M_P1E</v>
      </c>
      <c r="C9" s="163" t="str">
        <f>'Hybrid - IP - True - Stereo'!E10</f>
        <v>P1 - 7/15</v>
      </c>
      <c r="D9" s="14" t="str">
        <f>'Hybrid - IP - True - Stereo'!F10</f>
        <v>55 - J12 - 2/1</v>
      </c>
      <c r="E9" s="14" t="str">
        <f>'Hybrid - IP - True - Stereo'!L10</f>
        <v>4b</v>
      </c>
      <c r="F9" s="164" t="str">
        <f t="shared" si="1"/>
        <v>55 - J12 - 2/1   4b</v>
      </c>
      <c r="G9" s="171"/>
      <c r="H9" s="163">
        <f>'Hybrid - IP - True - Stereo'!N10</f>
        <v>7.8000000000000007</v>
      </c>
      <c r="I9" s="163">
        <f>'Hybrid - IP - True - Stereo'!O10</f>
        <v>7.6000000000000005</v>
      </c>
      <c r="K9" s="155"/>
      <c r="L9" s="153"/>
      <c r="M9" s="153"/>
    </row>
    <row r="10" spans="1:13" ht="45" customHeight="1" x14ac:dyDescent="0.25">
      <c r="A10" t="str">
        <f>'Hybrid - IP - True - Stereo'!C11</f>
        <v>PT_a_alpha_S1M_P1E_LV_SRC/RET</v>
      </c>
      <c r="B10" s="14" t="str">
        <f t="shared" si="0"/>
        <v>PT_a_alpha_S1M_P1E</v>
      </c>
      <c r="C10" s="163" t="str">
        <f>'Hybrid - IP - True - Stereo'!E11</f>
        <v>P1 - 7/15</v>
      </c>
      <c r="D10" s="14" t="str">
        <f>'Hybrid - IP - True - Stereo'!F11</f>
        <v>55 - J12 - 6/5</v>
      </c>
      <c r="E10" s="14" t="str">
        <f>'Hybrid - IP - True - Stereo'!L11</f>
        <v>4b</v>
      </c>
      <c r="F10" s="164" t="str">
        <f t="shared" si="1"/>
        <v>55 - J12 - 6/5   4b</v>
      </c>
      <c r="G10" s="171"/>
      <c r="H10" s="163" t="str">
        <f>'Hybrid - IP - True - Stereo'!N11</f>
        <v>splice</v>
      </c>
      <c r="I10" s="163" t="str">
        <f>'Hybrid - IP - True - Stereo'!O11</f>
        <v>splice</v>
      </c>
      <c r="K10" s="152"/>
      <c r="L10" s="153"/>
      <c r="M10" s="153"/>
    </row>
    <row r="11" spans="1:13" ht="45" customHeight="1" x14ac:dyDescent="0.25">
      <c r="K11" s="153"/>
      <c r="L11" s="153"/>
      <c r="M11" s="153"/>
    </row>
    <row r="12" spans="1:13" ht="45" customHeight="1" x14ac:dyDescent="0.25">
      <c r="A12" t="str">
        <f>'Hybrid - IP - True - Stereo'!C14</f>
        <v>PT_a_alpha_S1M_P1W_LV_SRC/RET</v>
      </c>
      <c r="B12" s="14" t="str">
        <f t="shared" si="0"/>
        <v>PT_a_alpha_S1M_P1W</v>
      </c>
      <c r="C12" s="163" t="str">
        <f>'Hybrid - IP - True - Stereo'!E14</f>
        <v>P2 - 1/9</v>
      </c>
      <c r="D12" s="14" t="str">
        <f>'Hybrid - IP - True - Stereo'!F14</f>
        <v>55 - J12 - 4/3</v>
      </c>
      <c r="E12" s="14" t="str">
        <f>'Hybrid - IP - True - Stereo'!L14</f>
        <v>4b</v>
      </c>
      <c r="F12" s="165" t="str">
        <f t="shared" si="1"/>
        <v>55 - J12 - 4/3   4b</v>
      </c>
      <c r="G12" s="172"/>
      <c r="H12" s="163">
        <f>'Hybrid - IP - True - Stereo'!N14</f>
        <v>7.8000000000000007</v>
      </c>
      <c r="I12" s="163">
        <f>'Hybrid - IP - True - Stereo'!O14</f>
        <v>7.6000000000000005</v>
      </c>
      <c r="K12" s="154"/>
      <c r="L12" s="153"/>
      <c r="M12" s="153"/>
    </row>
    <row r="13" spans="1:13" ht="45" customHeight="1" x14ac:dyDescent="0.25">
      <c r="A13" t="str">
        <f>'Hybrid - IP - True - Stereo'!C15</f>
        <v>PT_a_alpha_S1M_P1W_LV_SRC/RET</v>
      </c>
      <c r="B13" s="14" t="str">
        <f t="shared" si="0"/>
        <v>PT_a_alpha_S1M_P1W</v>
      </c>
      <c r="C13" s="163" t="str">
        <f>'Hybrid - IP - True - Stereo'!E15</f>
        <v>P2 - 1/9</v>
      </c>
      <c r="D13" s="14" t="str">
        <f>'Hybrid - IP - True - Stereo'!F15</f>
        <v>55 - J12 - 8/7</v>
      </c>
      <c r="E13" s="14" t="str">
        <f>'Hybrid - IP - True - Stereo'!L15</f>
        <v>4b</v>
      </c>
      <c r="F13" s="165" t="str">
        <f t="shared" si="1"/>
        <v>55 - J12 - 8/7   4b</v>
      </c>
      <c r="G13" s="172"/>
      <c r="H13" s="163" t="str">
        <f>'Hybrid - IP - True - Stereo'!N15</f>
        <v>splice</v>
      </c>
      <c r="I13" s="163" t="str">
        <f>'Hybrid - IP - True - Stereo'!O15</f>
        <v>splice</v>
      </c>
      <c r="K13" s="155"/>
      <c r="L13" s="153"/>
      <c r="M13" s="153"/>
    </row>
    <row r="14" spans="1:13" ht="45" customHeight="1" x14ac:dyDescent="0.25">
      <c r="A14" t="str">
        <f>'Hybrid - IP - True - Stereo'!C16</f>
        <v>PT_a_alpha_S1M_P2E_LV_SRC/RET</v>
      </c>
      <c r="B14" s="14" t="str">
        <f t="shared" si="0"/>
        <v>PT_a_alpha_S1M_P2E</v>
      </c>
      <c r="C14" s="163" t="str">
        <f>'Hybrid - IP - True - Stereo'!E16</f>
        <v>P2 - 2/10</v>
      </c>
      <c r="D14" s="14" t="str">
        <f>'Hybrid - IP - True - Stereo'!F16</f>
        <v>51 - J12 - 4/3</v>
      </c>
      <c r="E14" s="14" t="str">
        <f>'Hybrid - IP - True - Stereo'!L16</f>
        <v>4b</v>
      </c>
      <c r="F14" s="163" t="str">
        <f t="shared" si="1"/>
        <v>51 - J12 - 4/3   4b</v>
      </c>
      <c r="H14" s="163">
        <f>'Hybrid - IP - True - Stereo'!N16</f>
        <v>7.8000000000000007</v>
      </c>
      <c r="I14" s="163">
        <f>'Hybrid - IP - True - Stereo'!O16</f>
        <v>7.6000000000000005</v>
      </c>
      <c r="K14" s="155"/>
      <c r="L14" s="153"/>
      <c r="M14" s="153"/>
    </row>
    <row r="15" spans="1:13" ht="45" customHeight="1" x14ac:dyDescent="0.25">
      <c r="A15" t="str">
        <f>'Hybrid - IP - True - Stereo'!C17</f>
        <v>PT_a_alpha_S1M_P3_LV_SRC/RET</v>
      </c>
      <c r="B15" s="14" t="str">
        <f t="shared" si="0"/>
        <v>PT_a_alpha_S1M_P3</v>
      </c>
      <c r="C15" s="163" t="str">
        <f>'Hybrid - IP - True - Stereo'!E17</f>
        <v>P2 - 3/11</v>
      </c>
      <c r="D15" s="14" t="str">
        <f>'Hybrid - IP - True - Stereo'!F17</f>
        <v>49 - J12 - 6/5</v>
      </c>
      <c r="E15" s="14" t="str">
        <f>'Hybrid - IP - True - Stereo'!L17</f>
        <v>4b</v>
      </c>
      <c r="F15" s="163" t="str">
        <f t="shared" si="1"/>
        <v>49 - J12 - 6/5   4b</v>
      </c>
      <c r="H15" s="163">
        <f>'Hybrid - IP - True - Stereo'!N17</f>
        <v>7.8000000000000007</v>
      </c>
      <c r="I15" s="163">
        <f>'Hybrid - IP - True - Stereo'!O17</f>
        <v>7.6000000000000005</v>
      </c>
      <c r="K15" s="155"/>
      <c r="L15" s="153"/>
      <c r="M15" s="153"/>
    </row>
    <row r="16" spans="1:13" ht="45" customHeight="1" x14ac:dyDescent="0.25">
      <c r="A16" t="str">
        <f>'Hybrid - IP - True - Stereo'!C18</f>
        <v>PT_a_alpha_S1S_P1W_LV_SRC/RET</v>
      </c>
      <c r="B16" s="14" t="str">
        <f t="shared" si="0"/>
        <v>PT_a_alpha_S1S_P1W</v>
      </c>
      <c r="C16" s="163" t="str">
        <f>'Hybrid - IP - True - Stereo'!E18</f>
        <v>P2 - 4/12</v>
      </c>
      <c r="D16" s="14" t="str">
        <f>'Hybrid - IP - True - Stereo'!F18</f>
        <v>53 - J13 - 4/3</v>
      </c>
      <c r="E16" s="14" t="str">
        <f>'Hybrid - IP - True - Stereo'!L18</f>
        <v>4b</v>
      </c>
      <c r="F16" s="164" t="str">
        <f t="shared" si="1"/>
        <v>53 - J13 - 4/3   4b</v>
      </c>
      <c r="G16" s="171"/>
      <c r="H16" s="163">
        <f>'Hybrid - IP - True - Stereo'!N18</f>
        <v>7.8000000000000007</v>
      </c>
      <c r="I16" s="163">
        <f>'Hybrid - IP - True - Stereo'!O18</f>
        <v>7.6000000000000005</v>
      </c>
      <c r="K16" s="155"/>
      <c r="L16" s="153"/>
      <c r="M16" s="153"/>
    </row>
    <row r="17" spans="1:13" ht="45" customHeight="1" x14ac:dyDescent="0.25">
      <c r="A17" t="str">
        <f>'Hybrid - IP - True - Stereo'!C19</f>
        <v>PT_a_alpha_S1S_P1W_LV_SRC/RET</v>
      </c>
      <c r="B17" s="14" t="str">
        <f t="shared" si="0"/>
        <v>PT_a_alpha_S1S_P1W</v>
      </c>
      <c r="C17" s="163" t="str">
        <f>'Hybrid - IP - True - Stereo'!E19</f>
        <v>P2 - 4/12</v>
      </c>
      <c r="D17" s="14" t="str">
        <f>'Hybrid - IP - True - Stereo'!F19</f>
        <v>53 - J13 - 8/7</v>
      </c>
      <c r="E17" s="14" t="str">
        <f>'Hybrid - IP - True - Stereo'!L19</f>
        <v>4b</v>
      </c>
      <c r="F17" s="164" t="str">
        <f t="shared" si="1"/>
        <v>53 - J13 - 8/7   4b</v>
      </c>
      <c r="G17" s="171"/>
      <c r="H17" s="163" t="str">
        <f>'Hybrid - IP - True - Stereo'!N19</f>
        <v>splice</v>
      </c>
      <c r="I17" s="163" t="str">
        <f>'Hybrid - IP - True - Stereo'!O19</f>
        <v>splice</v>
      </c>
      <c r="K17" s="155"/>
      <c r="L17" s="153"/>
      <c r="M17" s="153"/>
    </row>
    <row r="18" spans="1:13" ht="45" customHeight="1" x14ac:dyDescent="0.25">
      <c r="A18" t="str">
        <f>'Hybrid - IP - True - Stereo'!C20</f>
        <v>PT_a_alpha_S1S_P2E_LV_SRC/RET</v>
      </c>
      <c r="B18" s="14" t="str">
        <f t="shared" si="0"/>
        <v>PT_a_alpha_S1S_P2E</v>
      </c>
      <c r="C18" s="163" t="str">
        <f>'Hybrid - IP - True - Stereo'!E20</f>
        <v>P2 - 5/13</v>
      </c>
      <c r="D18" s="14" t="str">
        <f>'Hybrid - IP - True - Stereo'!F20</f>
        <v>49 - J12 - 2/1</v>
      </c>
      <c r="E18" s="14" t="str">
        <f>'Hybrid - IP - True - Stereo'!L20</f>
        <v>4b</v>
      </c>
      <c r="F18" s="163" t="str">
        <f t="shared" si="1"/>
        <v>49 - J12 - 2/1   4b</v>
      </c>
      <c r="H18" s="163">
        <f>'Hybrid - IP - True - Stereo'!N20</f>
        <v>7.8000000000000007</v>
      </c>
      <c r="I18" s="163">
        <f>'Hybrid - IP - True - Stereo'!O20</f>
        <v>7.6000000000000005</v>
      </c>
      <c r="K18" s="155"/>
      <c r="L18" s="153"/>
      <c r="M18" s="153"/>
    </row>
    <row r="19" spans="1:13" ht="45" customHeight="1" x14ac:dyDescent="0.25">
      <c r="A19" t="str">
        <f>'Hybrid - IP - True - Stereo'!C21</f>
        <v>PT_a_alpha_S1S_P3_LV_SRC/RET</v>
      </c>
      <c r="B19" s="14" t="str">
        <f t="shared" si="0"/>
        <v>PT_a_alpha_S1S_P3</v>
      </c>
      <c r="C19" s="163" t="str">
        <f>'Hybrid - IP - True - Stereo'!E21</f>
        <v>P2 - 6/14</v>
      </c>
      <c r="D19" s="14" t="str">
        <f>'Hybrid - IP - True - Stereo'!F21</f>
        <v>47 - J12 - 4/3</v>
      </c>
      <c r="E19" s="14" t="str">
        <f>'Hybrid - IP - True - Stereo'!L21</f>
        <v>3d</v>
      </c>
      <c r="F19" s="163" t="str">
        <f t="shared" si="1"/>
        <v>47 - J12 - 4/3   3d</v>
      </c>
      <c r="H19" s="163">
        <f>'Hybrid - IP - True - Stereo'!N21</f>
        <v>8.3999999999999986</v>
      </c>
      <c r="I19" s="163">
        <f>'Hybrid - IP - True - Stereo'!O21</f>
        <v>8</v>
      </c>
      <c r="K19" s="155"/>
      <c r="L19" s="153"/>
      <c r="M19" s="156"/>
    </row>
    <row r="20" spans="1:13" ht="45" customHeight="1" x14ac:dyDescent="0.25">
      <c r="A20" t="str">
        <f>'Hybrid - IP - True - Stereo'!C22</f>
        <v>PT_a_alpha_S0S_P2W_LV_SRC/RET</v>
      </c>
      <c r="B20" s="14" t="str">
        <f t="shared" si="0"/>
        <v>PT_a_alpha_S0S_P2W</v>
      </c>
      <c r="C20" s="163" t="str">
        <f>'Hybrid - IP - True - Stereo'!E22</f>
        <v>P2 - 7/15</v>
      </c>
      <c r="D20" s="14" t="str">
        <f>'Hybrid - IP - True - Stereo'!F22</f>
        <v>53 - J12 - 4/3</v>
      </c>
      <c r="E20" s="14" t="str">
        <f>'Hybrid - IP - True - Stereo'!L22</f>
        <v>4b</v>
      </c>
      <c r="F20" s="165" t="str">
        <f t="shared" si="1"/>
        <v>53 - J12 - 4/3   4b</v>
      </c>
      <c r="G20" s="172"/>
      <c r="H20" s="163">
        <f>'Hybrid - IP - True - Stereo'!N22</f>
        <v>7.8000000000000007</v>
      </c>
      <c r="I20" s="163">
        <f>'Hybrid - IP - True - Stereo'!O22</f>
        <v>7.6000000000000005</v>
      </c>
      <c r="K20" s="155"/>
      <c r="L20" s="153"/>
      <c r="M20" s="153"/>
    </row>
    <row r="21" spans="1:13" ht="45" customHeight="1" x14ac:dyDescent="0.25">
      <c r="A21" t="str">
        <f>'Hybrid - IP - True - Stereo'!C23</f>
        <v>PT_a_alpha_S0S_P2W_LV_SRC/RET</v>
      </c>
      <c r="B21" s="14" t="str">
        <f t="shared" si="0"/>
        <v>PT_a_alpha_S0S_P2W</v>
      </c>
      <c r="C21" s="163" t="str">
        <f>'Hybrid - IP - True - Stereo'!E23</f>
        <v>P2 - 7/15</v>
      </c>
      <c r="D21" s="14" t="str">
        <f>'Hybrid - IP - True - Stereo'!F23</f>
        <v>53 - J12 - 8/7</v>
      </c>
      <c r="E21" s="14" t="str">
        <f>'Hybrid - IP - True - Stereo'!L23</f>
        <v>4b</v>
      </c>
      <c r="F21" s="165" t="str">
        <f t="shared" si="1"/>
        <v>53 - J12 - 8/7   4b</v>
      </c>
      <c r="G21" s="172"/>
      <c r="H21" s="163" t="str">
        <f>'Hybrid - IP - True - Stereo'!N23</f>
        <v>splice</v>
      </c>
      <c r="I21" s="163" t="str">
        <f>'Hybrid - IP - True - Stereo'!O23</f>
        <v>splice</v>
      </c>
      <c r="K21" s="155"/>
      <c r="L21" s="153"/>
      <c r="M21" s="153"/>
    </row>
    <row r="22" spans="1:13" ht="45" customHeight="1" x14ac:dyDescent="0.25">
      <c r="A22" t="str">
        <f>'Hybrid - IP - True - Stereo'!C24</f>
        <v>PT_a_alpha_S1S_P1E_LV_SRC/RET</v>
      </c>
      <c r="B22" s="14" t="str">
        <f t="shared" si="0"/>
        <v>PT_a_alpha_S1S_P1E</v>
      </c>
      <c r="C22" s="163" t="str">
        <f>'Hybrid - IP - True - Stereo'!E24</f>
        <v>P2 - 8/16</v>
      </c>
      <c r="D22" s="14" t="str">
        <f>'Hybrid - IP - True - Stereo'!F24</f>
        <v>53 - J13 - 2/1</v>
      </c>
      <c r="E22" s="14" t="str">
        <f>'Hybrid - IP - True - Stereo'!L24</f>
        <v>4b</v>
      </c>
      <c r="F22" s="164" t="str">
        <f t="shared" si="1"/>
        <v>53 - J13 - 2/1   4b</v>
      </c>
      <c r="G22" s="171"/>
      <c r="H22" s="163">
        <f>'Hybrid - IP - True - Stereo'!N24</f>
        <v>7.8000000000000007</v>
      </c>
      <c r="I22" s="163">
        <f>'Hybrid - IP - True - Stereo'!O24</f>
        <v>7.6000000000000005</v>
      </c>
      <c r="K22" s="155"/>
      <c r="L22" s="153"/>
      <c r="M22" s="153"/>
    </row>
    <row r="23" spans="1:13" ht="45" customHeight="1" x14ac:dyDescent="0.25">
      <c r="A23" t="str">
        <f>'Hybrid - IP - True - Stereo'!C25</f>
        <v>PT_a_alpha_S1S_P1E_LV_SRC/RET</v>
      </c>
      <c r="B23" s="14" t="str">
        <f t="shared" si="0"/>
        <v>PT_a_alpha_S1S_P1E</v>
      </c>
      <c r="C23" s="163" t="str">
        <f>'Hybrid - IP - True - Stereo'!E25</f>
        <v>P2 - 8/16</v>
      </c>
      <c r="D23" s="14" t="str">
        <f>'Hybrid - IP - True - Stereo'!F25</f>
        <v>53 - J13 - 6/5</v>
      </c>
      <c r="E23" s="14" t="str">
        <f>'Hybrid - IP - True - Stereo'!L25</f>
        <v>4b</v>
      </c>
      <c r="F23" s="164" t="str">
        <f t="shared" si="1"/>
        <v>53 - J13 - 6/5   4b</v>
      </c>
      <c r="G23" s="171"/>
      <c r="H23" s="163" t="str">
        <f>'Hybrid - IP - True - Stereo'!N25</f>
        <v>splice</v>
      </c>
      <c r="I23" s="163" t="str">
        <f>'Hybrid - IP - True - Stereo'!O25</f>
        <v>splice</v>
      </c>
      <c r="K23" s="152"/>
      <c r="L23" s="153"/>
      <c r="M23" s="153"/>
    </row>
    <row r="24" spans="1:13" ht="87.75" customHeight="1" x14ac:dyDescent="0.25">
      <c r="K24" s="153"/>
      <c r="L24" s="153"/>
      <c r="M24" s="153"/>
    </row>
    <row r="25" spans="1:13" ht="45" customHeight="1" x14ac:dyDescent="0.25">
      <c r="A25" t="str">
        <f>'Hybrid - IP - True - Stereo'!C27</f>
        <v>PT_a_alpha_S0M_P1W_LV_SRC/RET</v>
      </c>
      <c r="B25" s="14" t="str">
        <f t="shared" si="0"/>
        <v>PT_a_alpha_S0M_P1W</v>
      </c>
      <c r="C25" s="163" t="str">
        <f>'Hybrid - IP - True - Stereo'!E27</f>
        <v>P3 - 1/9</v>
      </c>
      <c r="D25" s="14" t="str">
        <f>'Hybrid - IP - True - Stereo'!F27</f>
        <v>54 - J13 - 4/3</v>
      </c>
      <c r="E25" s="14" t="str">
        <f>'Hybrid - IP - True - Stereo'!L27</f>
        <v>4b</v>
      </c>
      <c r="F25" s="165" t="str">
        <f t="shared" si="1"/>
        <v>54 - J13 - 4/3   4b</v>
      </c>
      <c r="G25" s="172"/>
      <c r="H25" s="163">
        <f>'Hybrid - IP - True - Stereo'!N27</f>
        <v>7.8000000000000007</v>
      </c>
      <c r="I25" s="163">
        <f>'Hybrid - IP - True - Stereo'!O27</f>
        <v>7.6000000000000005</v>
      </c>
      <c r="K25" s="154"/>
      <c r="L25" s="153"/>
      <c r="M25" s="153"/>
    </row>
    <row r="26" spans="1:13" ht="45" customHeight="1" x14ac:dyDescent="0.25">
      <c r="A26" t="str">
        <f>'Hybrid - IP - True - Stereo'!C28</f>
        <v>PT_a_alpha_S0M_P1W_LV_SRC/RET</v>
      </c>
      <c r="B26" s="14" t="str">
        <f t="shared" si="0"/>
        <v>PT_a_alpha_S0M_P1W</v>
      </c>
      <c r="C26" s="163" t="str">
        <f>'Hybrid - IP - True - Stereo'!E28</f>
        <v>P3 - 1/9</v>
      </c>
      <c r="D26" s="14" t="str">
        <f>'Hybrid - IP - True - Stereo'!F28</f>
        <v>54 - J13 - 8/7</v>
      </c>
      <c r="E26" s="14" t="str">
        <f>'Hybrid - IP - True - Stereo'!L28</f>
        <v>4b</v>
      </c>
      <c r="F26" s="165" t="str">
        <f t="shared" si="1"/>
        <v>54 - J13 - 8/7   4b</v>
      </c>
      <c r="G26" s="172"/>
      <c r="H26" s="163" t="str">
        <f>'Hybrid - IP - True - Stereo'!N28</f>
        <v>splice</v>
      </c>
      <c r="I26" s="163" t="str">
        <f>'Hybrid - IP - True - Stereo'!O28</f>
        <v>splice</v>
      </c>
      <c r="K26" s="155"/>
      <c r="L26" s="153"/>
      <c r="M26" s="153"/>
    </row>
    <row r="27" spans="1:13" ht="45" customHeight="1" x14ac:dyDescent="0.25">
      <c r="A27" t="str">
        <f>'Hybrid - IP - True - Stereo'!C29</f>
        <v>PT_a_alpha_S0M_P2E_LV_SRC/RET</v>
      </c>
      <c r="B27" s="14" t="str">
        <f t="shared" si="0"/>
        <v>PT_a_alpha_S0M_P2E</v>
      </c>
      <c r="C27" s="163" t="str">
        <f>'Hybrid - IP - True - Stereo'!E29</f>
        <v>P3 - 2/10</v>
      </c>
      <c r="D27" s="14" t="str">
        <f>'Hybrid - IP - True - Stereo'!F29</f>
        <v>51 - J12 - 2/1</v>
      </c>
      <c r="E27" s="14" t="str">
        <f>'Hybrid - IP - True - Stereo'!L29</f>
        <v>4b</v>
      </c>
      <c r="F27" s="163" t="str">
        <f t="shared" si="1"/>
        <v>51 - J12 - 2/1   4b</v>
      </c>
      <c r="H27" s="163">
        <f>'Hybrid - IP - True - Stereo'!N29</f>
        <v>7.8000000000000007</v>
      </c>
      <c r="I27" s="163">
        <f>'Hybrid - IP - True - Stereo'!O29</f>
        <v>7.6000000000000005</v>
      </c>
      <c r="K27" s="155"/>
      <c r="L27" s="153"/>
      <c r="M27" s="153"/>
    </row>
    <row r="28" spans="1:13" ht="45" customHeight="1" x14ac:dyDescent="0.25">
      <c r="A28" t="str">
        <f>'Hybrid - IP - True - Stereo'!C30</f>
        <v>PT_a_alpha_S0M_P3_LV_SRC/RET</v>
      </c>
      <c r="B28" s="14" t="str">
        <f t="shared" si="0"/>
        <v>PT_a_alpha_S0M_P3</v>
      </c>
      <c r="C28" s="163" t="str">
        <f>'Hybrid - IP - True - Stereo'!E30</f>
        <v>P3 - 3/11</v>
      </c>
      <c r="D28" s="14" t="str">
        <f>'Hybrid - IP - True - Stereo'!F30</f>
        <v>49 - J12 - 8/7</v>
      </c>
      <c r="E28" s="14" t="str">
        <f>'Hybrid - IP - True - Stereo'!L30</f>
        <v>4b</v>
      </c>
      <c r="F28" s="163" t="str">
        <f t="shared" si="1"/>
        <v>49 - J12 - 8/7   4b</v>
      </c>
      <c r="H28" s="163">
        <f>'Hybrid - IP - True - Stereo'!N30</f>
        <v>7.8000000000000007</v>
      </c>
      <c r="I28" s="163">
        <f>'Hybrid - IP - True - Stereo'!O30</f>
        <v>7.6000000000000005</v>
      </c>
      <c r="K28" s="155"/>
      <c r="L28" s="153"/>
      <c r="M28" s="153"/>
    </row>
    <row r="29" spans="1:13" ht="45" customHeight="1" x14ac:dyDescent="0.25">
      <c r="A29" t="str">
        <f>'Hybrid - IP - True - Stereo'!C31</f>
        <v>PT_a_alpha_S0S_P1W_LV_SRC/RET</v>
      </c>
      <c r="B29" s="14" t="str">
        <f t="shared" si="0"/>
        <v>PT_a_alpha_S0S_P1W</v>
      </c>
      <c r="C29" s="163" t="str">
        <f>'Hybrid - IP - True - Stereo'!E31</f>
        <v>P3 - 4/12</v>
      </c>
      <c r="D29" s="14" t="str">
        <f>'Hybrid - IP - True - Stereo'!F31</f>
        <v>54 - J12 - 4/3</v>
      </c>
      <c r="E29" s="14" t="str">
        <f>'Hybrid - IP - True - Stereo'!L31</f>
        <v>4b</v>
      </c>
      <c r="F29" s="164" t="str">
        <f t="shared" si="1"/>
        <v>54 - J12 - 4/3   4b</v>
      </c>
      <c r="G29" s="171"/>
      <c r="H29" s="163">
        <f>'Hybrid - IP - True - Stereo'!N31</f>
        <v>7.8000000000000007</v>
      </c>
      <c r="I29" s="163">
        <f>'Hybrid - IP - True - Stereo'!O31</f>
        <v>7.6000000000000005</v>
      </c>
      <c r="K29" s="155"/>
      <c r="L29" s="153"/>
      <c r="M29" s="153"/>
    </row>
    <row r="30" spans="1:13" ht="45" customHeight="1" x14ac:dyDescent="0.25">
      <c r="A30" t="str">
        <f>'Hybrid - IP - True - Stereo'!C32</f>
        <v>PT_a_alpha_S0S_P1W_LV_SRC/RET</v>
      </c>
      <c r="B30" s="14" t="str">
        <f t="shared" si="0"/>
        <v>PT_a_alpha_S0S_P1W</v>
      </c>
      <c r="C30" s="163" t="str">
        <f>'Hybrid - IP - True - Stereo'!E32</f>
        <v>P3 - 4/12</v>
      </c>
      <c r="D30" s="14" t="str">
        <f>'Hybrid - IP - True - Stereo'!F32</f>
        <v>54 - J12 - 8/7</v>
      </c>
      <c r="E30" s="14" t="str">
        <f>'Hybrid - IP - True - Stereo'!L32</f>
        <v>4b</v>
      </c>
      <c r="F30" s="164" t="str">
        <f t="shared" si="1"/>
        <v>54 - J12 - 8/7   4b</v>
      </c>
      <c r="G30" s="171"/>
      <c r="H30" s="163" t="str">
        <f>'Hybrid - IP - True - Stereo'!N32</f>
        <v>splice</v>
      </c>
      <c r="I30" s="163" t="str">
        <f>'Hybrid - IP - True - Stereo'!O32</f>
        <v>splice</v>
      </c>
      <c r="K30" s="155"/>
      <c r="L30" s="153"/>
      <c r="M30" s="153"/>
    </row>
    <row r="31" spans="1:13" ht="45" customHeight="1" x14ac:dyDescent="0.25">
      <c r="A31" t="str">
        <f>'Hybrid - IP - True - Stereo'!C33</f>
        <v>PT_a_alpha_S0S_P2E_LV_SRC/RET</v>
      </c>
      <c r="B31" s="14" t="str">
        <f t="shared" si="0"/>
        <v>PT_a_alpha_S0S_P2E</v>
      </c>
      <c r="C31" s="163" t="str">
        <f>'Hybrid - IP - True - Stereo'!E33</f>
        <v>P3 - 5/13</v>
      </c>
      <c r="D31" s="14" t="str">
        <f>'Hybrid - IP - True - Stereo'!F33</f>
        <v>53 - J12 - 2/1</v>
      </c>
      <c r="E31" s="14" t="str">
        <f>'Hybrid - IP - True - Stereo'!L33</f>
        <v>4b</v>
      </c>
      <c r="F31" s="165" t="str">
        <f t="shared" si="1"/>
        <v>53 - J12 - 2/1   4b</v>
      </c>
      <c r="G31" s="172"/>
      <c r="H31" s="163">
        <f>'Hybrid - IP - True - Stereo'!N33</f>
        <v>7.8000000000000007</v>
      </c>
      <c r="I31" s="163">
        <f>'Hybrid - IP - True - Stereo'!O33</f>
        <v>7.6000000000000005</v>
      </c>
      <c r="K31" s="155"/>
      <c r="L31" s="153"/>
      <c r="M31" s="153"/>
    </row>
    <row r="32" spans="1:13" ht="45" customHeight="1" x14ac:dyDescent="0.25">
      <c r="A32" t="str">
        <f>'Hybrid - IP - True - Stereo'!C34</f>
        <v>PT_a_alpha_S0S_P2E_LV_SRC/RET</v>
      </c>
      <c r="B32" s="14" t="str">
        <f t="shared" si="0"/>
        <v>PT_a_alpha_S0S_P2E</v>
      </c>
      <c r="C32" s="163" t="str">
        <f>'Hybrid - IP - True - Stereo'!E34</f>
        <v>P3 - 5/13</v>
      </c>
      <c r="D32" s="14" t="str">
        <f>'Hybrid - IP - True - Stereo'!F34</f>
        <v>53 - J12 - 6/5</v>
      </c>
      <c r="E32" s="14" t="str">
        <f>'Hybrid - IP - True - Stereo'!L34</f>
        <v>4b</v>
      </c>
      <c r="F32" s="165" t="str">
        <f t="shared" si="1"/>
        <v>53 - J12 - 6/5   4b</v>
      </c>
      <c r="G32" s="172"/>
      <c r="H32" s="163" t="str">
        <f>'Hybrid - IP - True - Stereo'!N34</f>
        <v>splice</v>
      </c>
      <c r="I32" s="163" t="str">
        <f>'Hybrid - IP - True - Stereo'!O34</f>
        <v>splice</v>
      </c>
      <c r="K32" s="155"/>
      <c r="L32" s="153"/>
      <c r="M32" s="153"/>
    </row>
    <row r="33" spans="1:13" ht="45" customHeight="1" x14ac:dyDescent="0.25">
      <c r="A33" t="str">
        <f>'Hybrid - IP - True - Stereo'!C35</f>
        <v>PT_a_alpha_S0S_P3_LV_SRC/RET</v>
      </c>
      <c r="B33" s="14" t="str">
        <f t="shared" si="0"/>
        <v>PT_a_alpha_S0S_P3</v>
      </c>
      <c r="C33" s="163" t="str">
        <f>'Hybrid - IP - True - Stereo'!E35</f>
        <v>P3 - 6/14</v>
      </c>
      <c r="D33" s="14" t="str">
        <f>'Hybrid - IP - True - Stereo'!F35</f>
        <v>49 - J12 - 4/3</v>
      </c>
      <c r="E33" s="14" t="str">
        <f>'Hybrid - IP - True - Stereo'!L35</f>
        <v>4b</v>
      </c>
      <c r="F33" s="163" t="str">
        <f t="shared" si="1"/>
        <v>49 - J12 - 4/3   4b</v>
      </c>
      <c r="H33" s="163">
        <f>'Hybrid - IP - True - Stereo'!N35</f>
        <v>7.8000000000000007</v>
      </c>
      <c r="I33" s="163">
        <f>'Hybrid - IP - True - Stereo'!O35</f>
        <v>7.6000000000000005</v>
      </c>
      <c r="K33" s="155"/>
      <c r="L33" s="153"/>
      <c r="M33" s="153"/>
    </row>
    <row r="34" spans="1:13" ht="45" customHeight="1" x14ac:dyDescent="0.25">
      <c r="A34" t="str">
        <f>'Hybrid - IP - True - Stereo'!C36</f>
        <v>PT_a_alpha_S0M_P1E_LV_SRC/RET</v>
      </c>
      <c r="B34" s="14" t="str">
        <f t="shared" si="0"/>
        <v>PT_a_alpha_S0M_P1E</v>
      </c>
      <c r="C34" s="163" t="str">
        <f>'Hybrid - IP - True - Stereo'!E36</f>
        <v>P3 - 7/15</v>
      </c>
      <c r="D34" s="14" t="str">
        <f>'Hybrid - IP - True - Stereo'!F36</f>
        <v>54 - J13 - 2/1</v>
      </c>
      <c r="E34" s="14" t="str">
        <f>'Hybrid - IP - True - Stereo'!L36</f>
        <v>4b</v>
      </c>
      <c r="F34" s="164" t="str">
        <f t="shared" si="1"/>
        <v>54 - J13 - 2/1   4b</v>
      </c>
      <c r="G34" s="171"/>
      <c r="H34" s="163">
        <f>'Hybrid - IP - True - Stereo'!N36</f>
        <v>7.8000000000000007</v>
      </c>
      <c r="I34" s="163">
        <f>'Hybrid - IP - True - Stereo'!O36</f>
        <v>7.6000000000000005</v>
      </c>
      <c r="K34" s="155"/>
      <c r="L34" s="153"/>
      <c r="M34" s="153"/>
    </row>
    <row r="35" spans="1:13" ht="45" customHeight="1" x14ac:dyDescent="0.25">
      <c r="A35" t="str">
        <f>'Hybrid - IP - True - Stereo'!C37</f>
        <v>PT_a_alpha_S0M_P1E_LV_SRC/RET</v>
      </c>
      <c r="B35" s="14" t="str">
        <f t="shared" si="0"/>
        <v>PT_a_alpha_S0M_P1E</v>
      </c>
      <c r="C35" s="163" t="str">
        <f>'Hybrid - IP - True - Stereo'!E37</f>
        <v>P3 - 7/15</v>
      </c>
      <c r="D35" s="14" t="str">
        <f>'Hybrid - IP - True - Stereo'!F37</f>
        <v>54 - J13 - 6/5</v>
      </c>
      <c r="E35" s="14" t="str">
        <f>'Hybrid - IP - True - Stereo'!L37</f>
        <v>4b</v>
      </c>
      <c r="F35" s="164" t="str">
        <f t="shared" si="1"/>
        <v>54 - J13 - 6/5   4b</v>
      </c>
      <c r="G35" s="171"/>
      <c r="H35" s="163" t="str">
        <f>'Hybrid - IP - True - Stereo'!N37</f>
        <v>splice</v>
      </c>
      <c r="I35" s="163" t="str">
        <f>'Hybrid - IP - True - Stereo'!O37</f>
        <v>splice</v>
      </c>
      <c r="K35" s="155"/>
      <c r="L35" s="153"/>
      <c r="M35" s="153"/>
    </row>
    <row r="36" spans="1:13" ht="45" customHeight="1" x14ac:dyDescent="0.25">
      <c r="A36" t="str">
        <f>'Hybrid - IP - True - Stereo'!C38</f>
        <v>PT_a_alpha_S0S_P1E_LV_SRC/RET</v>
      </c>
      <c r="B36" s="14" t="str">
        <f t="shared" si="0"/>
        <v>PT_a_alpha_S0S_P1E</v>
      </c>
      <c r="C36" s="163" t="str">
        <f>'Hybrid - IP - True - Stereo'!E38</f>
        <v>P3 - 8/16</v>
      </c>
      <c r="D36" s="14" t="str">
        <f>'Hybrid - IP - True - Stereo'!F38</f>
        <v>54 - J12 - 2/1</v>
      </c>
      <c r="E36" s="14" t="str">
        <f>'Hybrid - IP - True - Stereo'!L38</f>
        <v>4b</v>
      </c>
      <c r="F36" s="165" t="str">
        <f t="shared" si="1"/>
        <v>54 - J12 - 2/1   4b</v>
      </c>
      <c r="G36" s="172"/>
      <c r="H36" s="163">
        <f>'Hybrid - IP - True - Stereo'!N38</f>
        <v>7.8000000000000007</v>
      </c>
      <c r="I36" s="163">
        <f>'Hybrid - IP - True - Stereo'!O38</f>
        <v>7.6000000000000005</v>
      </c>
      <c r="K36" s="155"/>
      <c r="L36" s="153"/>
      <c r="M36" s="153"/>
    </row>
    <row r="37" spans="1:13" ht="45" customHeight="1" x14ac:dyDescent="0.25">
      <c r="A37" t="str">
        <f>'Hybrid - IP - True - Stereo'!C39</f>
        <v>PT_a_alpha_S0S_P1E_LV_SRC/RET</v>
      </c>
      <c r="B37" s="14" t="str">
        <f t="shared" si="0"/>
        <v>PT_a_alpha_S0S_P1E</v>
      </c>
      <c r="C37" s="163" t="str">
        <f>'Hybrid - IP - True - Stereo'!E39</f>
        <v>P3 - 8/16</v>
      </c>
      <c r="D37" s="14" t="str">
        <f>'Hybrid - IP - True - Stereo'!F39</f>
        <v>54 - J12 - 6/5</v>
      </c>
      <c r="E37" s="14" t="str">
        <f>'Hybrid - IP - True - Stereo'!L39</f>
        <v>4b</v>
      </c>
      <c r="F37" s="165" t="str">
        <f t="shared" si="1"/>
        <v>54 - J12 - 6/5   4b</v>
      </c>
      <c r="G37" s="172"/>
      <c r="H37" s="163" t="str">
        <f>'Hybrid - IP - True - Stereo'!N39</f>
        <v>splice</v>
      </c>
      <c r="I37" s="163" t="str">
        <f>'Hybrid - IP - True - Stereo'!O39</f>
        <v>splice</v>
      </c>
      <c r="K37" s="152"/>
      <c r="L37" s="153"/>
      <c r="M37" s="153"/>
    </row>
    <row r="38" spans="1:13" ht="45" customHeight="1" x14ac:dyDescent="0.25">
      <c r="K38" s="153"/>
      <c r="L38" s="153"/>
      <c r="M38" s="153"/>
    </row>
    <row r="39" spans="1:13" ht="45" customHeight="1" x14ac:dyDescent="0.25">
      <c r="A39" t="str">
        <f>'Hybrid - IP - True - Stereo'!C41</f>
        <v>PT_a_alpha_S0M_P4_LV_SRC/RET</v>
      </c>
      <c r="B39" s="14" t="str">
        <f t="shared" si="0"/>
        <v>PT_a_alpha_S0M_P4</v>
      </c>
      <c r="C39" s="163" t="str">
        <f>'Hybrid - IP - True - Stereo'!E41</f>
        <v>P22 - 1/9</v>
      </c>
      <c r="D39" s="14" t="str">
        <f>'Hybrid - IP - True - Stereo'!F41</f>
        <v>47 - J12 - 8/7</v>
      </c>
      <c r="E39" s="14" t="str">
        <f>'Hybrid - IP - True - Stereo'!L41</f>
        <v>3c</v>
      </c>
      <c r="F39" s="163" t="str">
        <f t="shared" si="1"/>
        <v>47 - J12 - 8/7   3c</v>
      </c>
      <c r="H39" s="163">
        <f>'Hybrid - IP - True - Stereo'!N41</f>
        <v>8</v>
      </c>
      <c r="I39" s="163">
        <f>'Hybrid - IP - True - Stereo'!O41</f>
        <v>8</v>
      </c>
      <c r="K39" s="160"/>
      <c r="L39" s="153"/>
      <c r="M39" s="154"/>
    </row>
    <row r="40" spans="1:13" ht="45" customHeight="1" x14ac:dyDescent="0.25">
      <c r="A40" t="str">
        <f>'Hybrid - IP - True - Stereo'!C42</f>
        <v>PT_a_alpha_S1M_P4_LV_SRC/RET</v>
      </c>
      <c r="B40" s="14" t="str">
        <f t="shared" si="0"/>
        <v>PT_a_alpha_S1M_P4</v>
      </c>
      <c r="C40" s="163" t="str">
        <f>'Hybrid - IP - True - Stereo'!E42</f>
        <v>P22 - 2/10</v>
      </c>
      <c r="D40" s="14" t="str">
        <f>'Hybrid - IP - True - Stereo'!F42</f>
        <v>47 - J12 - 6/5</v>
      </c>
      <c r="E40" s="14" t="str">
        <f>'Hybrid - IP - True - Stereo'!L42</f>
        <v>3c</v>
      </c>
      <c r="F40" s="163" t="str">
        <f t="shared" si="1"/>
        <v>47 - J12 - 6/5   3c</v>
      </c>
      <c r="H40" s="163">
        <f>'Hybrid - IP - True - Stereo'!N42</f>
        <v>8</v>
      </c>
      <c r="I40" s="163">
        <f>'Hybrid - IP - True - Stereo'!O42</f>
        <v>8</v>
      </c>
      <c r="K40" s="157"/>
      <c r="L40" s="153"/>
      <c r="M40" s="152"/>
    </row>
    <row r="41" spans="1:13" ht="45" customHeight="1" x14ac:dyDescent="0.25">
      <c r="A41" t="str">
        <f>'Hybrid - IP - True - Stereo'!C43</f>
        <v>PT_a_alpha_S2M_P4_LV_SRC/RET</v>
      </c>
      <c r="B41" s="14" t="str">
        <f t="shared" si="0"/>
        <v>PT_a_alpha_S2M_P4</v>
      </c>
      <c r="C41" s="163" t="str">
        <f>'Hybrid - IP - True - Stereo'!E43</f>
        <v>P22 - 3/11</v>
      </c>
      <c r="D41" s="14" t="str">
        <f>'Hybrid - IP - True - Stereo'!F43</f>
        <v>47 - J13 - 8/7</v>
      </c>
      <c r="E41" s="14" t="str">
        <f>'Hybrid - IP - True - Stereo'!L43</f>
        <v>3c</v>
      </c>
      <c r="F41" s="163" t="str">
        <f t="shared" si="1"/>
        <v>47 - J13 - 8/7   3c</v>
      </c>
      <c r="H41" s="163">
        <f>'Hybrid - IP - True - Stereo'!N43</f>
        <v>8</v>
      </c>
      <c r="I41" s="163">
        <f>'Hybrid - IP - True - Stereo'!O43</f>
        <v>8</v>
      </c>
      <c r="K41" s="156"/>
      <c r="L41" s="153"/>
      <c r="M41" s="155"/>
    </row>
    <row r="42" spans="1:13" ht="45" customHeight="1" x14ac:dyDescent="0.25">
      <c r="A42" t="str">
        <f>'Hybrid - IP - True - Stereo'!C44</f>
        <v>PT_a_alpha_S2M_P3_LV_SRC/RET</v>
      </c>
      <c r="B42" s="14" t="str">
        <f t="shared" si="0"/>
        <v>PT_a_alpha_S2M_P3</v>
      </c>
      <c r="C42" s="163" t="str">
        <f>'Hybrid - IP - True - Stereo'!E44</f>
        <v>P22 - 4/12</v>
      </c>
      <c r="D42" s="14" t="str">
        <f>'Hybrid - IP - True - Stereo'!F44</f>
        <v>49 - J13 - 8/7</v>
      </c>
      <c r="E42" s="14" t="str">
        <f>'Hybrid - IP - True - Stereo'!L44</f>
        <v>4b</v>
      </c>
      <c r="F42" s="163" t="str">
        <f t="shared" si="1"/>
        <v>49 - J13 - 8/7   4b</v>
      </c>
      <c r="H42" s="163">
        <f>'Hybrid - IP - True - Stereo'!N44</f>
        <v>8</v>
      </c>
      <c r="I42" s="163">
        <f>'Hybrid - IP - True - Stereo'!O44</f>
        <v>8</v>
      </c>
      <c r="K42" s="157"/>
      <c r="L42" s="152"/>
      <c r="M42" s="152"/>
    </row>
    <row r="43" spans="1:13" ht="45" customHeight="1" x14ac:dyDescent="0.25">
      <c r="B43" s="14" t="s">
        <v>1592</v>
      </c>
      <c r="C43" s="163" t="s">
        <v>85</v>
      </c>
      <c r="E43" s="14" t="s">
        <v>1377</v>
      </c>
      <c r="F43" s="163" t="s">
        <v>1593</v>
      </c>
      <c r="H43" s="163">
        <v>8</v>
      </c>
      <c r="I43" s="163">
        <v>8</v>
      </c>
      <c r="K43" s="156"/>
      <c r="L43" s="153"/>
      <c r="M43" s="155"/>
    </row>
    <row r="44" spans="1:13" ht="45" customHeight="1" x14ac:dyDescent="0.25">
      <c r="K44" s="153"/>
      <c r="L44" s="153"/>
      <c r="M44" s="153"/>
    </row>
    <row r="45" spans="1:13" ht="45" customHeight="1" x14ac:dyDescent="0.25">
      <c r="A45" t="str">
        <f>'Hybrid - IP - True - Stereo'!C50</f>
        <v>PT_a_beta_S2M_P1W_LV_SRC/RET</v>
      </c>
      <c r="B45" s="14" t="str">
        <f t="shared" si="0"/>
        <v>PT_a_beta_S2M_P1W</v>
      </c>
      <c r="C45" s="163" t="str">
        <f>'Hybrid - IP - True - Stereo'!E50</f>
        <v>P7 - 1/9</v>
      </c>
      <c r="D45" s="14" t="str">
        <f>'Hybrid - IP - True - Stereo'!F50</f>
        <v>56 - J12 - 6/5</v>
      </c>
      <c r="E45" s="14" t="str">
        <f>'Hybrid - IP - True - Stereo'!L50</f>
        <v>4b</v>
      </c>
      <c r="F45" s="163" t="str">
        <f t="shared" si="1"/>
        <v>56 - J12 - 6/5   4b</v>
      </c>
      <c r="H45" s="163">
        <f>'Hybrid - IP - True - Stereo'!N50</f>
        <v>7.8000000000000007</v>
      </c>
      <c r="I45" s="163">
        <f>'Hybrid - IP - True - Stereo'!O50</f>
        <v>7.6000000000000005</v>
      </c>
      <c r="K45" s="154"/>
      <c r="L45" s="153"/>
      <c r="M45" s="153"/>
    </row>
    <row r="46" spans="1:13" ht="45" customHeight="1" x14ac:dyDescent="0.25">
      <c r="A46" t="str">
        <f>'Hybrid - IP - True - Stereo'!C51</f>
        <v>PT_a_beta_S2M_P2E_LV_SRC/RET</v>
      </c>
      <c r="B46" s="14" t="str">
        <f t="shared" si="0"/>
        <v>PT_a_beta_S2M_P2E</v>
      </c>
      <c r="C46" s="163" t="str">
        <f>'Hybrid - IP - True - Stereo'!E51</f>
        <v>P7 - 2/10</v>
      </c>
      <c r="D46" s="14" t="str">
        <f>'Hybrid - IP - True - Stereo'!F51</f>
        <v>51 - J13 - 6/5</v>
      </c>
      <c r="E46" s="14" t="str">
        <f>'Hybrid - IP - True - Stereo'!L51</f>
        <v>4b</v>
      </c>
      <c r="F46" s="163" t="str">
        <f t="shared" si="1"/>
        <v>51 - J13 - 6/5   4b</v>
      </c>
      <c r="H46" s="163">
        <f>'Hybrid - IP - True - Stereo'!N51</f>
        <v>7.8000000000000007</v>
      </c>
      <c r="I46" s="163">
        <f>'Hybrid - IP - True - Stereo'!O51</f>
        <v>7.6000000000000005</v>
      </c>
      <c r="K46" s="152"/>
      <c r="L46" s="153"/>
      <c r="M46" s="153"/>
    </row>
    <row r="47" spans="1:13" ht="45" customHeight="1" x14ac:dyDescent="0.25">
      <c r="A47" t="str">
        <f>'Hybrid - IP - True - Stereo'!C53</f>
        <v>PT_a_beta_S2S_P1W_LV_SRC/RET</v>
      </c>
      <c r="B47" s="14" t="str">
        <f t="shared" si="0"/>
        <v>PT_a_beta_S2S_P1W</v>
      </c>
      <c r="C47" s="163" t="str">
        <f>'Hybrid - IP - True - Stereo'!E53</f>
        <v>P7 - 4/12</v>
      </c>
      <c r="D47" s="14" t="str">
        <f>'Hybrid - IP - True - Stereo'!F53</f>
        <v>51 - J13 - 8/7</v>
      </c>
      <c r="E47" s="14" t="str">
        <f>'Hybrid - IP - True - Stereo'!L53</f>
        <v>4b</v>
      </c>
      <c r="F47" s="163" t="str">
        <f t="shared" si="1"/>
        <v>51 - J13 - 8/7   4b</v>
      </c>
      <c r="H47" s="163">
        <f>'Hybrid - IP - True - Stereo'!N53</f>
        <v>7.8000000000000007</v>
      </c>
      <c r="I47" s="163">
        <f>'Hybrid - IP - True - Stereo'!O53</f>
        <v>7.6000000000000005</v>
      </c>
      <c r="K47" s="154"/>
      <c r="L47" s="153"/>
      <c r="M47" s="153"/>
    </row>
    <row r="48" spans="1:13" ht="45" customHeight="1" x14ac:dyDescent="0.25">
      <c r="A48" t="str">
        <f>'Hybrid - IP - True - Stereo'!C54</f>
        <v>PT_a_beta_S2S_P2E_LV_SRC/RET</v>
      </c>
      <c r="B48" s="14" t="str">
        <f t="shared" si="0"/>
        <v>PT_a_beta_S2S_P2E</v>
      </c>
      <c r="C48" s="163" t="str">
        <f>'Hybrid - IP - True - Stereo'!E54</f>
        <v>P7 - 5/13</v>
      </c>
      <c r="D48" s="14" t="str">
        <f>'Hybrid - IP - True - Stereo'!F54</f>
        <v>49 - J13 - 2/1</v>
      </c>
      <c r="E48" s="14" t="str">
        <f>'Hybrid - IP - True - Stereo'!L54</f>
        <v>4b</v>
      </c>
      <c r="F48" s="163" t="str">
        <f t="shared" si="1"/>
        <v>49 - J13 - 2/1   4b</v>
      </c>
      <c r="H48" s="163">
        <f>'Hybrid - IP - True - Stereo'!N54</f>
        <v>7.8000000000000007</v>
      </c>
      <c r="I48" s="163">
        <f>'Hybrid - IP - True - Stereo'!O54</f>
        <v>7.6000000000000005</v>
      </c>
      <c r="K48" s="155"/>
      <c r="L48" s="153"/>
      <c r="M48" s="153"/>
    </row>
    <row r="49" spans="1:13" ht="45" customHeight="1" x14ac:dyDescent="0.25">
      <c r="A49" t="str">
        <f>'Hybrid - IP - True - Stereo'!C55</f>
        <v>PT_a_beta_S2S_P3_LV_SRC/RET</v>
      </c>
      <c r="B49" s="14" t="str">
        <f t="shared" si="0"/>
        <v>PT_a_beta_S2S_P3</v>
      </c>
      <c r="C49" s="163" t="str">
        <f>'Hybrid - IP - True - Stereo'!E55</f>
        <v>P7 - 6/14</v>
      </c>
      <c r="D49" s="14" t="str">
        <f>'Hybrid - IP - True - Stereo'!F55</f>
        <v>48 - J12 - 2/1</v>
      </c>
      <c r="E49" s="14" t="str">
        <f>'Hybrid - IP - True - Stereo'!L55</f>
        <v>3d</v>
      </c>
      <c r="F49" s="163" t="str">
        <f t="shared" si="1"/>
        <v>48 - J12 - 2/1   3d</v>
      </c>
      <c r="H49" s="163">
        <f>'Hybrid - IP - True - Stereo'!N55</f>
        <v>8.3999999999999986</v>
      </c>
      <c r="I49" s="163">
        <f>'Hybrid - IP - True - Stereo'!O55</f>
        <v>8</v>
      </c>
      <c r="K49" s="152"/>
      <c r="L49" s="153"/>
      <c r="M49" s="157"/>
    </row>
    <row r="50" spans="1:13" ht="18" customHeight="1" x14ac:dyDescent="0.25">
      <c r="K50" s="153"/>
      <c r="L50" s="153"/>
      <c r="M50" s="153"/>
    </row>
    <row r="51" spans="1:13" ht="45" customHeight="1" x14ac:dyDescent="0.25">
      <c r="A51" t="str">
        <f>'Hybrid - IP - True - Stereo'!C59</f>
        <v>PT_a_beta_S1M_P1W_LV_SRC/RET</v>
      </c>
      <c r="B51" s="14" t="str">
        <f t="shared" si="0"/>
        <v>PT_a_beta_S1M_P1W</v>
      </c>
      <c r="C51" s="163" t="str">
        <f>'Hybrid - IP - True - Stereo'!E59</f>
        <v>P8 - 1/9</v>
      </c>
      <c r="D51" s="14" t="str">
        <f>'Hybrid - IP - True - Stereo'!F59</f>
        <v>56 - J12 - 8/7</v>
      </c>
      <c r="E51" s="14" t="str">
        <f>'Hybrid - IP - True - Stereo'!L59</f>
        <v>4b</v>
      </c>
      <c r="F51" s="163" t="str">
        <f t="shared" si="1"/>
        <v>56 - J12 - 8/7   4b</v>
      </c>
      <c r="H51" s="163">
        <f>'Hybrid - IP - True - Stereo'!N59</f>
        <v>7.8000000000000007</v>
      </c>
      <c r="I51" s="163">
        <f>'Hybrid - IP - True - Stereo'!O59</f>
        <v>7.6000000000000005</v>
      </c>
      <c r="K51" s="154"/>
      <c r="L51" s="153"/>
      <c r="M51" s="153"/>
    </row>
    <row r="52" spans="1:13" ht="45" customHeight="1" x14ac:dyDescent="0.25">
      <c r="A52" t="str">
        <f>'Hybrid - IP - True - Stereo'!C60</f>
        <v>PT_a_beta_S1M_P2E_LV_SRC/RET</v>
      </c>
      <c r="B52" s="14" t="str">
        <f t="shared" si="0"/>
        <v>PT_a_beta_S1M_P2E</v>
      </c>
      <c r="C52" s="163" t="str">
        <f>'Hybrid - IP - True - Stereo'!E60</f>
        <v>P8 - 2/10</v>
      </c>
      <c r="D52" s="14" t="str">
        <f>'Hybrid - IP - True - Stereo'!F60</f>
        <v>51 - J13 - 4/3</v>
      </c>
      <c r="E52" s="14" t="str">
        <f>'Hybrid - IP - True - Stereo'!L60</f>
        <v>4b</v>
      </c>
      <c r="F52" s="163" t="str">
        <f t="shared" si="1"/>
        <v>51 - J13 - 4/3   4b</v>
      </c>
      <c r="H52" s="163">
        <f>'Hybrid - IP - True - Stereo'!N60</f>
        <v>7.8000000000000007</v>
      </c>
      <c r="I52" s="163">
        <f>'Hybrid - IP - True - Stereo'!O60</f>
        <v>7.6000000000000005</v>
      </c>
      <c r="K52" s="155"/>
      <c r="L52" s="153"/>
      <c r="M52" s="153"/>
    </row>
    <row r="53" spans="1:13" ht="45" customHeight="1" x14ac:dyDescent="0.25">
      <c r="A53" t="str">
        <f>'Hybrid - IP - True - Stereo'!C61</f>
        <v>PT_a_beta_S1M_P3_LV_SRC/RET</v>
      </c>
      <c r="B53" s="14" t="str">
        <f t="shared" si="0"/>
        <v>PT_a_beta_S1M_P3</v>
      </c>
      <c r="C53" s="163" t="str">
        <f>'Hybrid - IP - True - Stereo'!E61</f>
        <v>P8 - 3/11</v>
      </c>
      <c r="D53" s="14" t="str">
        <f>'Hybrid - IP - True - Stereo'!F61</f>
        <v>50 - J12 - 6/5</v>
      </c>
      <c r="E53" s="14" t="str">
        <f>'Hybrid - IP - True - Stereo'!L61</f>
        <v>4b</v>
      </c>
      <c r="F53" s="163" t="str">
        <f t="shared" si="1"/>
        <v>50 - J12 - 6/5   4b</v>
      </c>
      <c r="H53" s="163">
        <f>'Hybrid - IP - True - Stereo'!N61</f>
        <v>7.8000000000000007</v>
      </c>
      <c r="I53" s="163">
        <f>'Hybrid - IP - True - Stereo'!O61</f>
        <v>7.6000000000000005</v>
      </c>
      <c r="K53" s="155"/>
      <c r="L53" s="153"/>
    </row>
    <row r="54" spans="1:13" ht="45" customHeight="1" x14ac:dyDescent="0.25">
      <c r="A54" t="str">
        <f>'Hybrid - IP - True - Stereo'!C62</f>
        <v>PT_a_beta_S1S_P1W_LV_SRC/RET</v>
      </c>
      <c r="B54" s="14" t="str">
        <f t="shared" si="0"/>
        <v>PT_a_beta_S1S_P1W</v>
      </c>
      <c r="C54" s="163" t="str">
        <f>'Hybrid - IP - True - Stereo'!E62</f>
        <v>P8 - 4/12</v>
      </c>
      <c r="D54" s="14" t="str">
        <f>'Hybrid - IP - True - Stereo'!F62</f>
        <v>52 - J12 - 6/5</v>
      </c>
      <c r="E54" s="14" t="str">
        <f>'Hybrid - IP - True - Stereo'!L62</f>
        <v>4b</v>
      </c>
      <c r="F54" s="163" t="str">
        <f t="shared" si="1"/>
        <v>52 - J12 - 6/5   4b</v>
      </c>
      <c r="H54" s="163">
        <f>'Hybrid - IP - True - Stereo'!N62</f>
        <v>7.8000000000000007</v>
      </c>
      <c r="I54" s="163">
        <f>'Hybrid - IP - True - Stereo'!O62</f>
        <v>7.6000000000000005</v>
      </c>
      <c r="K54" s="155"/>
      <c r="L54" s="153"/>
      <c r="M54" s="153"/>
    </row>
    <row r="55" spans="1:13" ht="45" customHeight="1" x14ac:dyDescent="0.25">
      <c r="A55" t="str">
        <f>'Hybrid - IP - True - Stereo'!C63</f>
        <v>PT_a_beta_S1S_P2E_LV_SRC/RET</v>
      </c>
      <c r="B55" s="14" t="str">
        <f t="shared" si="0"/>
        <v>PT_a_beta_S1S_P2E</v>
      </c>
      <c r="C55" s="163" t="str">
        <f>'Hybrid - IP - True - Stereo'!E63</f>
        <v>P8 - 5/13</v>
      </c>
      <c r="D55" s="14" t="str">
        <f>'Hybrid - IP - True - Stereo'!F63</f>
        <v>50 - J12 - 2/1</v>
      </c>
      <c r="E55" s="14" t="str">
        <f>'Hybrid - IP - True - Stereo'!L63</f>
        <v>4b</v>
      </c>
      <c r="F55" s="163" t="str">
        <f t="shared" si="1"/>
        <v>50 - J12 - 2/1   4b</v>
      </c>
      <c r="H55" s="163">
        <f>'Hybrid - IP - True - Stereo'!N63</f>
        <v>7.8000000000000007</v>
      </c>
      <c r="I55" s="163">
        <f>'Hybrid - IP - True - Stereo'!O63</f>
        <v>7.6000000000000005</v>
      </c>
      <c r="K55" s="155"/>
      <c r="L55" s="153"/>
      <c r="M55" s="153"/>
    </row>
    <row r="56" spans="1:13" ht="45" customHeight="1" x14ac:dyDescent="0.25">
      <c r="A56" t="str">
        <f>'Hybrid - IP - True - Stereo'!C64</f>
        <v>PT_a_beta_S1S_P3_LV_SRC/RET</v>
      </c>
      <c r="B56" s="14" t="str">
        <f t="shared" si="0"/>
        <v>PT_a_beta_S1S_P3</v>
      </c>
      <c r="C56" s="163" t="str">
        <f>'Hybrid - IP - True - Stereo'!E64</f>
        <v>P8 - 6/14</v>
      </c>
      <c r="D56" s="14" t="str">
        <f>'Hybrid - IP - True - Stereo'!F64</f>
        <v>48 - J12 - 4/3</v>
      </c>
      <c r="E56" s="14" t="str">
        <f>'Hybrid - IP - True - Stereo'!L64</f>
        <v>3d</v>
      </c>
      <c r="F56" s="163" t="str">
        <f t="shared" si="1"/>
        <v>48 - J12 - 4/3   3d</v>
      </c>
      <c r="H56" s="163">
        <f>'Hybrid - IP - True - Stereo'!N64</f>
        <v>8.3999999999999986</v>
      </c>
      <c r="I56" s="163">
        <f>'Hybrid - IP - True - Stereo'!O64</f>
        <v>8</v>
      </c>
      <c r="K56" s="152"/>
      <c r="L56" s="153"/>
      <c r="M56" s="157"/>
    </row>
    <row r="57" spans="1:13" ht="19.5" customHeight="1" x14ac:dyDescent="0.25">
      <c r="K57" s="153"/>
      <c r="L57" s="153"/>
      <c r="M57" s="153"/>
    </row>
    <row r="58" spans="1:13" ht="45" customHeight="1" x14ac:dyDescent="0.25">
      <c r="A58" t="str">
        <f>'Hybrid - IP - True - Stereo'!C68</f>
        <v>PT_a_beta_S0M_P1W_LV_SRC/RET</v>
      </c>
      <c r="B58" s="14" t="str">
        <f t="shared" ref="B58:B85" si="2">IF(ISNUMBER(SEARCH("_LV",A58)),LEFT(A58,FIND("_LV",A58)-1),"")</f>
        <v>PT_a_beta_S0M_P1W</v>
      </c>
      <c r="C58" s="163" t="str">
        <f>'Hybrid - IP - True - Stereo'!E68</f>
        <v>P9 - 1/9</v>
      </c>
      <c r="D58" s="14" t="str">
        <f>'Hybrid - IP - True - Stereo'!F68</f>
        <v>56 - J12 - 2/1</v>
      </c>
      <c r="E58" s="14" t="str">
        <f>'Hybrid - IP - True - Stereo'!L68</f>
        <v>4b</v>
      </c>
      <c r="F58" s="163" t="str">
        <f t="shared" si="1"/>
        <v>56 - J12 - 2/1   4b</v>
      </c>
      <c r="H58" s="163">
        <f>'Hybrid - IP - True - Stereo'!N68</f>
        <v>7.8000000000000007</v>
      </c>
      <c r="I58" s="163">
        <f>'Hybrid - IP - True - Stereo'!O68</f>
        <v>7.6000000000000005</v>
      </c>
      <c r="K58" s="154"/>
      <c r="L58" s="153"/>
      <c r="M58" s="153"/>
    </row>
    <row r="59" spans="1:13" ht="45" customHeight="1" x14ac:dyDescent="0.25">
      <c r="A59" t="str">
        <f>'Hybrid - IP - True - Stereo'!C69</f>
        <v>PT_a_beta_S0M_P2E_LV_SRC/RET</v>
      </c>
      <c r="B59" s="14" t="str">
        <f t="shared" si="2"/>
        <v>PT_a_beta_S0M_P2E</v>
      </c>
      <c r="C59" s="163" t="str">
        <f>'Hybrid - IP - True - Stereo'!E69</f>
        <v>P9 - 2/10</v>
      </c>
      <c r="D59" s="14" t="str">
        <f>'Hybrid - IP - True - Stereo'!F69</f>
        <v>51 - J13 - 2/1</v>
      </c>
      <c r="E59" s="14" t="str">
        <f>'Hybrid - IP - True - Stereo'!L69</f>
        <v>4b</v>
      </c>
      <c r="F59" s="163" t="str">
        <f t="shared" ref="F59:F85" si="3">CONCATENATE(D59,"   ",E59)</f>
        <v>51 - J13 - 2/1   4b</v>
      </c>
      <c r="H59" s="163">
        <f>'Hybrid - IP - True - Stereo'!N69</f>
        <v>7.8000000000000007</v>
      </c>
      <c r="I59" s="163">
        <f>'Hybrid - IP - True - Stereo'!O69</f>
        <v>7.6000000000000005</v>
      </c>
      <c r="K59" s="155"/>
      <c r="L59" s="153"/>
      <c r="M59" s="153"/>
    </row>
    <row r="60" spans="1:13" ht="45" customHeight="1" x14ac:dyDescent="0.25">
      <c r="A60" t="str">
        <f>'Hybrid - IP - True - Stereo'!C70</f>
        <v>PT_a_beta_S0M_P3_LV_SRC/RET</v>
      </c>
      <c r="B60" s="14" t="str">
        <f t="shared" si="2"/>
        <v>PT_a_beta_S0M_P3</v>
      </c>
      <c r="C60" s="163" t="str">
        <f>'Hybrid - IP - True - Stereo'!E70</f>
        <v>P9 - 3/11</v>
      </c>
      <c r="D60" s="14" t="str">
        <f>'Hybrid - IP - True - Stereo'!F70</f>
        <v>50 - J12 - 8/7</v>
      </c>
      <c r="E60" s="14" t="str">
        <f>'Hybrid - IP - True - Stereo'!L70</f>
        <v>4b</v>
      </c>
      <c r="F60" s="163" t="str">
        <f t="shared" si="3"/>
        <v>50 - J12 - 8/7   4b</v>
      </c>
      <c r="H60" s="163">
        <f>'Hybrid - IP - True - Stereo'!N70</f>
        <v>7.8000000000000007</v>
      </c>
      <c r="I60" s="163">
        <f>'Hybrid - IP - True - Stereo'!O70</f>
        <v>7.6000000000000005</v>
      </c>
      <c r="K60" s="155"/>
      <c r="L60" s="153"/>
      <c r="M60" s="153"/>
    </row>
    <row r="61" spans="1:13" ht="45" customHeight="1" x14ac:dyDescent="0.25">
      <c r="A61" t="str">
        <f>'Hybrid - IP - True - Stereo'!C71</f>
        <v>PT_a_beta_S0S_P1W_LV_SRC/RET</v>
      </c>
      <c r="B61" s="14" t="str">
        <f t="shared" si="2"/>
        <v>PT_a_beta_S0S_P1W</v>
      </c>
      <c r="C61" s="163" t="str">
        <f>'Hybrid - IP - True - Stereo'!E71</f>
        <v>P9 - 4/12</v>
      </c>
      <c r="D61" s="14" t="str">
        <f>'Hybrid - IP - True - Stereo'!F71</f>
        <v>52 - J12 - 2/1</v>
      </c>
      <c r="E61" s="14" t="str">
        <f>'Hybrid - IP - True - Stereo'!L71</f>
        <v>4b</v>
      </c>
      <c r="F61" s="163" t="str">
        <f t="shared" si="3"/>
        <v>52 - J12 - 2/1   4b</v>
      </c>
      <c r="H61" s="163">
        <f>'Hybrid - IP - True - Stereo'!N71</f>
        <v>7.8000000000000007</v>
      </c>
      <c r="I61" s="163">
        <f>'Hybrid - IP - True - Stereo'!O71</f>
        <v>7.6000000000000005</v>
      </c>
      <c r="K61" s="155"/>
      <c r="L61" s="153"/>
      <c r="M61" s="153"/>
    </row>
    <row r="62" spans="1:13" ht="45" customHeight="1" x14ac:dyDescent="0.25">
      <c r="A62" t="str">
        <f>'Hybrid - IP - True - Stereo'!C72</f>
        <v>PT_a_beta_S0S_P2E_LV_SRC/RET</v>
      </c>
      <c r="B62" s="14" t="str">
        <f t="shared" si="2"/>
        <v>PT_a_beta_S0S_P2E</v>
      </c>
      <c r="C62" s="163" t="str">
        <f>'Hybrid - IP - True - Stereo'!E72</f>
        <v>P9 - 5/13</v>
      </c>
      <c r="D62" s="14" t="str">
        <f>'Hybrid - IP - True - Stereo'!F72</f>
        <v>52 - J12 - 8/7</v>
      </c>
      <c r="E62" s="14" t="str">
        <f>'Hybrid - IP - True - Stereo'!L72</f>
        <v>4b</v>
      </c>
      <c r="F62" s="163" t="str">
        <f t="shared" si="3"/>
        <v>52 - J12 - 8/7   4b</v>
      </c>
      <c r="H62" s="163">
        <f>'Hybrid - IP - True - Stereo'!N72</f>
        <v>7.8000000000000007</v>
      </c>
      <c r="I62" s="163">
        <f>'Hybrid - IP - True - Stereo'!O72</f>
        <v>7.6000000000000005</v>
      </c>
      <c r="K62" s="155"/>
      <c r="L62" s="153"/>
      <c r="M62" s="153"/>
    </row>
    <row r="63" spans="1:13" ht="45" customHeight="1" x14ac:dyDescent="0.25">
      <c r="A63" t="str">
        <f>'Hybrid - IP - True - Stereo'!C73</f>
        <v>PT_a_beta_S0S_P3_LV_SRC/RET</v>
      </c>
      <c r="B63" s="14" t="str">
        <f t="shared" si="2"/>
        <v>PT_a_beta_S0S_P3</v>
      </c>
      <c r="C63" s="163" t="str">
        <f>'Hybrid - IP - True - Stereo'!E73</f>
        <v>P9 - 6/14</v>
      </c>
      <c r="D63" s="14" t="str">
        <f>'Hybrid - IP - True - Stereo'!F73</f>
        <v>50 - J12 - 4/3</v>
      </c>
      <c r="E63" s="14" t="str">
        <f>'Hybrid - IP - True - Stereo'!L73</f>
        <v>4b</v>
      </c>
      <c r="F63" s="163" t="str">
        <f t="shared" si="3"/>
        <v>50 - J12 - 4/3   4b</v>
      </c>
      <c r="H63" s="163">
        <f>'Hybrid - IP - True - Stereo'!N73</f>
        <v>7.8000000000000007</v>
      </c>
      <c r="I63" s="163">
        <f>'Hybrid - IP - True - Stereo'!O73</f>
        <v>7.6000000000000005</v>
      </c>
      <c r="K63" s="152"/>
      <c r="L63" s="153"/>
      <c r="M63" s="153"/>
    </row>
    <row r="64" spans="1:13" ht="17.25" customHeight="1" x14ac:dyDescent="0.25">
      <c r="K64" s="153"/>
      <c r="L64" s="153"/>
      <c r="M64" s="153"/>
    </row>
    <row r="65" spans="1:13" ht="45" customHeight="1" x14ac:dyDescent="0.25">
      <c r="A65" t="str">
        <f>'Hybrid - IP - True - Stereo'!C77</f>
        <v>PT_a_beta_S0M_P4_LV_SRC/RET</v>
      </c>
      <c r="B65" s="14" t="str">
        <f t="shared" si="2"/>
        <v>PT_a_beta_S0M_P4</v>
      </c>
      <c r="C65" s="163" t="str">
        <f>'Hybrid - IP - True - Stereo'!E77</f>
        <v>P28 - 1/9</v>
      </c>
      <c r="D65" s="14" t="str">
        <f>'Hybrid - IP - True - Stereo'!F77</f>
        <v>48 - J12 - 8/7</v>
      </c>
      <c r="E65" s="14" t="str">
        <f>'Hybrid - IP - True - Stereo'!L77</f>
        <v>3c</v>
      </c>
      <c r="F65" s="163" t="str">
        <f t="shared" si="3"/>
        <v>48 - J12 - 8/7   3c</v>
      </c>
      <c r="H65" s="163">
        <f>'Hybrid - IP - True - Stereo'!N77</f>
        <v>8</v>
      </c>
      <c r="I65" s="163">
        <f>'Hybrid - IP - True - Stereo'!O77</f>
        <v>8</v>
      </c>
      <c r="K65" s="160"/>
      <c r="L65" s="153"/>
      <c r="M65" s="154"/>
    </row>
    <row r="66" spans="1:13" ht="45" customHeight="1" x14ac:dyDescent="0.25">
      <c r="A66" t="str">
        <f>'Hybrid - IP - True - Stereo'!C78</f>
        <v>PT_a_beta_S1M_P4_LV_SRC/RET</v>
      </c>
      <c r="B66" s="14" t="str">
        <f t="shared" si="2"/>
        <v>PT_a_beta_S1M_P4</v>
      </c>
      <c r="C66" s="163" t="str">
        <f>'Hybrid - IP - True - Stereo'!E78</f>
        <v>P28 - 2/10</v>
      </c>
      <c r="D66" s="14" t="str">
        <f>'Hybrid - IP - True - Stereo'!F78</f>
        <v>48 - J12 - 6/5</v>
      </c>
      <c r="E66" s="14" t="str">
        <f>'Hybrid - IP - True - Stereo'!L78</f>
        <v>3c</v>
      </c>
      <c r="F66" s="163" t="str">
        <f t="shared" si="3"/>
        <v>48 - J12 - 6/5   3c</v>
      </c>
      <c r="H66" s="163">
        <f>'Hybrid - IP - True - Stereo'!N78</f>
        <v>8</v>
      </c>
      <c r="I66" s="163">
        <f>'Hybrid - IP - True - Stereo'!O78</f>
        <v>8</v>
      </c>
      <c r="K66" s="156"/>
      <c r="L66" s="153"/>
      <c r="M66" s="155"/>
    </row>
    <row r="67" spans="1:13" ht="45" customHeight="1" x14ac:dyDescent="0.25">
      <c r="A67" t="str">
        <f>'Hybrid - IP - True - Stereo'!C79</f>
        <v>PT_a_beta_S2M_P4_LV_SRC/RET</v>
      </c>
      <c r="B67" s="14" t="str">
        <f t="shared" si="2"/>
        <v>PT_a_beta_S2M_P4</v>
      </c>
      <c r="C67" s="163" t="str">
        <f>'Hybrid - IP - True - Stereo'!E79</f>
        <v>P28 - 3/11</v>
      </c>
      <c r="D67" s="14" t="str">
        <f>'Hybrid - IP - True - Stereo'!F79</f>
        <v>47 - J13 - 6/5</v>
      </c>
      <c r="E67" s="14" t="str">
        <f>'Hybrid - IP - True - Stereo'!L79</f>
        <v>3c</v>
      </c>
      <c r="F67" s="163" t="str">
        <f t="shared" si="3"/>
        <v>47 - J13 - 6/5   3c</v>
      </c>
      <c r="H67" s="163">
        <f>'Hybrid - IP - True - Stereo'!N79</f>
        <v>8</v>
      </c>
      <c r="I67" s="163">
        <f>'Hybrid - IP - True - Stereo'!O79</f>
        <v>8</v>
      </c>
      <c r="K67" s="156"/>
      <c r="L67" s="153"/>
      <c r="M67" s="155"/>
    </row>
    <row r="68" spans="1:13" ht="45" customHeight="1" x14ac:dyDescent="0.25">
      <c r="A68" t="str">
        <f>'Hybrid - IP - True - Stereo'!C80</f>
        <v>PT_a_beta_S2M_P3_LV_SRC/RET</v>
      </c>
      <c r="B68" s="14" t="str">
        <f t="shared" si="2"/>
        <v>PT_a_beta_S2M_P3</v>
      </c>
      <c r="C68" s="163" t="str">
        <f>'Hybrid - IP - True - Stereo'!E80</f>
        <v>P28 - 4/12</v>
      </c>
      <c r="D68" s="14" t="str">
        <f>'Hybrid - IP - True - Stereo'!F80</f>
        <v>49 - J13 - 6/5</v>
      </c>
      <c r="E68" s="14" t="str">
        <f>'Hybrid - IP - True - Stereo'!L80</f>
        <v>4b</v>
      </c>
      <c r="F68" s="163" t="str">
        <f t="shared" si="3"/>
        <v>49 - J13 - 6/5   4b</v>
      </c>
      <c r="H68" s="163">
        <f>'Hybrid - IP - True - Stereo'!N80</f>
        <v>8</v>
      </c>
      <c r="I68" s="163">
        <f>'Hybrid - IP - True - Stereo'!O80</f>
        <v>8</v>
      </c>
      <c r="K68" s="157"/>
      <c r="L68" s="152"/>
      <c r="M68" s="152"/>
    </row>
    <row r="69" spans="1:13" ht="15" customHeight="1" x14ac:dyDescent="0.25">
      <c r="K69" s="153"/>
      <c r="L69" s="153"/>
      <c r="M69" s="153"/>
    </row>
    <row r="70" spans="1:13" ht="45" customHeight="1" x14ac:dyDescent="0.25">
      <c r="A70" t="str">
        <f>'Hybrid - IP - True - Stereo'!C86</f>
        <v>PT_a_gamma_S1M_P1W_LV_SRC/RET</v>
      </c>
      <c r="B70" s="14" t="str">
        <f t="shared" si="2"/>
        <v>PT_a_gamma_S1M_P1W</v>
      </c>
      <c r="C70" s="163" t="str">
        <f>'Hybrid - IP - True - Stereo'!E86</f>
        <v>P14 - 1/9</v>
      </c>
      <c r="D70" s="14" t="str">
        <f>'Hybrid - IP - True - Stereo'!F86</f>
        <v>56 - J13 - 8/7</v>
      </c>
      <c r="E70" s="14" t="str">
        <f>'Hybrid - IP - True - Stereo'!L86</f>
        <v>4b</v>
      </c>
      <c r="F70" s="163" t="str">
        <f t="shared" si="3"/>
        <v>56 - J13 - 8/7   4b</v>
      </c>
      <c r="H70" s="163">
        <f>'Hybrid - IP - True - Stereo'!N86</f>
        <v>7.8000000000000007</v>
      </c>
      <c r="I70" s="163">
        <f>'Hybrid - IP - True - Stereo'!O86</f>
        <v>7.6000000000000005</v>
      </c>
      <c r="K70" s="154"/>
      <c r="L70" s="153"/>
      <c r="M70" s="153"/>
    </row>
    <row r="71" spans="1:13" ht="45" customHeight="1" x14ac:dyDescent="0.25">
      <c r="A71" t="str">
        <f>'Hybrid - IP - True - Stereo'!C87</f>
        <v>PT_a_gamma_S1M_P2E_LV_SRC/RET</v>
      </c>
      <c r="B71" s="14" t="str">
        <f t="shared" si="2"/>
        <v>PT_a_gamma_S1M_P2E</v>
      </c>
      <c r="C71" s="163" t="str">
        <f>'Hybrid - IP - True - Stereo'!E87</f>
        <v>P14 - 2/10</v>
      </c>
      <c r="D71" s="14" t="str">
        <f>'Hybrid - IP - True - Stereo'!F87</f>
        <v>52 - J13 - 4/3</v>
      </c>
      <c r="E71" s="14" t="str">
        <f>'Hybrid - IP - True - Stereo'!L87</f>
        <v>4b</v>
      </c>
      <c r="F71" s="163" t="str">
        <f t="shared" si="3"/>
        <v>52 - J13 - 4/3   4b</v>
      </c>
      <c r="H71" s="163">
        <f>'Hybrid - IP - True - Stereo'!N87</f>
        <v>7.8000000000000007</v>
      </c>
      <c r="I71" s="163">
        <f>'Hybrid - IP - True - Stereo'!O87</f>
        <v>7.6000000000000005</v>
      </c>
      <c r="K71" s="155"/>
      <c r="L71" s="153"/>
      <c r="M71" s="153"/>
    </row>
    <row r="72" spans="1:13" ht="45" customHeight="1" x14ac:dyDescent="0.25">
      <c r="A72" t="str">
        <f>'Hybrid - IP - True - Stereo'!C88</f>
        <v>PT_a_gamma_S1M_P3_LV_SRC/RET</v>
      </c>
      <c r="B72" s="14" t="str">
        <f t="shared" si="2"/>
        <v>PT_a_gamma_S1M_P3</v>
      </c>
      <c r="C72" s="163" t="str">
        <f>'Hybrid - IP - True - Stereo'!E88</f>
        <v>P14 - 3/11</v>
      </c>
      <c r="D72" s="14" t="str">
        <f>'Hybrid - IP - True - Stereo'!F88</f>
        <v>50 - J13 - 6/5</v>
      </c>
      <c r="E72" s="14" t="str">
        <f>'Hybrid - IP - True - Stereo'!L88</f>
        <v>4b</v>
      </c>
      <c r="F72" s="163" t="str">
        <f t="shared" si="3"/>
        <v>50 - J13 - 6/5   4b</v>
      </c>
      <c r="H72" s="163">
        <f>'Hybrid - IP - True - Stereo'!N88</f>
        <v>7.8000000000000007</v>
      </c>
      <c r="I72" s="163">
        <f>'Hybrid - IP - True - Stereo'!O88</f>
        <v>7.6000000000000005</v>
      </c>
      <c r="K72" s="155"/>
      <c r="L72" s="153"/>
      <c r="M72" s="153"/>
    </row>
    <row r="73" spans="1:13" ht="45" customHeight="1" x14ac:dyDescent="0.25">
      <c r="A73" t="str">
        <f>'Hybrid - IP - True - Stereo'!C89</f>
        <v>PT_a_gamma_S1S_P1W_LV_SRC/RET</v>
      </c>
      <c r="B73" s="14" t="str">
        <f t="shared" si="2"/>
        <v>PT_a_gamma_S1S_P1W</v>
      </c>
      <c r="C73" s="163" t="str">
        <f>'Hybrid - IP - True - Stereo'!E89</f>
        <v>P14 - 4/12</v>
      </c>
      <c r="D73" s="14" t="str">
        <f>'Hybrid - IP - True - Stereo'!F89</f>
        <v>52 - J13 - 6/5</v>
      </c>
      <c r="E73" s="14" t="str">
        <f>'Hybrid - IP - True - Stereo'!L89</f>
        <v>4b</v>
      </c>
      <c r="F73" s="163" t="str">
        <f t="shared" si="3"/>
        <v>52 - J13 - 6/5   4b</v>
      </c>
      <c r="H73" s="163">
        <f>'Hybrid - IP - True - Stereo'!N89</f>
        <v>7.8000000000000007</v>
      </c>
      <c r="I73" s="163">
        <f>'Hybrid - IP - True - Stereo'!O89</f>
        <v>7.6000000000000005</v>
      </c>
      <c r="K73" s="155"/>
      <c r="L73" s="153"/>
      <c r="M73" s="153"/>
    </row>
    <row r="74" spans="1:13" ht="45" customHeight="1" x14ac:dyDescent="0.25">
      <c r="A74" t="str">
        <f>'Hybrid - IP - True - Stereo'!C90</f>
        <v>PT_a_gamma_S1S_P2E_LV_SRC/RET</v>
      </c>
      <c r="B74" s="14" t="str">
        <f t="shared" si="2"/>
        <v>PT_a_gamma_S1S_P2E</v>
      </c>
      <c r="C74" s="163" t="str">
        <f>'Hybrid - IP - True - Stereo'!E90</f>
        <v>P14 - 5/13</v>
      </c>
      <c r="D74" s="14" t="str">
        <f>'Hybrid - IP - True - Stereo'!F90</f>
        <v>50 - J13 - 2/1</v>
      </c>
      <c r="E74" s="14" t="str">
        <f>'Hybrid - IP - True - Stereo'!L90</f>
        <v>4b</v>
      </c>
      <c r="F74" s="163" t="str">
        <f t="shared" si="3"/>
        <v>50 - J13 - 2/1   4b</v>
      </c>
      <c r="H74" s="163">
        <f>'Hybrid - IP - True - Stereo'!N90</f>
        <v>7.8000000000000007</v>
      </c>
      <c r="I74" s="163">
        <f>'Hybrid - IP - True - Stereo'!O90</f>
        <v>7.6000000000000005</v>
      </c>
      <c r="K74" s="155"/>
      <c r="L74" s="153"/>
      <c r="M74" s="153"/>
    </row>
    <row r="75" spans="1:13" ht="45" customHeight="1" x14ac:dyDescent="0.25">
      <c r="A75" t="str">
        <f>'Hybrid - IP - True - Stereo'!C91</f>
        <v>PT_a_gamma_S1S_P3_LV_SRC/RET</v>
      </c>
      <c r="B75" s="14" t="str">
        <f t="shared" si="2"/>
        <v>PT_a_gamma_S1S_P3</v>
      </c>
      <c r="C75" s="163" t="str">
        <f>'Hybrid - IP - True - Stereo'!E91</f>
        <v>P14 - 6/14</v>
      </c>
      <c r="D75" s="14" t="str">
        <f>'Hybrid - IP - True - Stereo'!F91</f>
        <v>48 - J13 - 4/3</v>
      </c>
      <c r="E75" s="14" t="str">
        <f>'Hybrid - IP - True - Stereo'!L91</f>
        <v>3d</v>
      </c>
      <c r="F75" s="163" t="str">
        <f t="shared" si="3"/>
        <v>48 - J13 - 4/3   3d</v>
      </c>
      <c r="H75" s="163">
        <f>'Hybrid - IP - True - Stereo'!N91</f>
        <v>8.3999999999999986</v>
      </c>
      <c r="I75" s="163">
        <f>'Hybrid - IP - True - Stereo'!O91</f>
        <v>8</v>
      </c>
      <c r="K75" s="152"/>
      <c r="L75" s="153"/>
      <c r="M75" s="157"/>
    </row>
    <row r="76" spans="1:13" ht="45" customHeight="1" x14ac:dyDescent="0.25">
      <c r="K76" s="153"/>
      <c r="L76" s="153"/>
      <c r="M76" s="153"/>
    </row>
    <row r="77" spans="1:13" ht="45" customHeight="1" x14ac:dyDescent="0.25">
      <c r="A77" t="str">
        <f>'Hybrid - IP - True - Stereo'!C95</f>
        <v>PT_a_gamma_S0M_P1W_LV_SRC/RET</v>
      </c>
      <c r="B77" s="14" t="str">
        <f t="shared" si="2"/>
        <v>PT_a_gamma_S0M_P1W</v>
      </c>
      <c r="C77" s="163" t="str">
        <f>'Hybrid - IP - True - Stereo'!E95</f>
        <v>P15 - 1/9</v>
      </c>
      <c r="D77" s="14" t="str">
        <f>'Hybrid - IP - True - Stereo'!F95</f>
        <v>56 - J13 - 2/1</v>
      </c>
      <c r="E77" s="14" t="str">
        <f>'Hybrid - IP - True - Stereo'!L95</f>
        <v>4b</v>
      </c>
      <c r="F77" s="163" t="str">
        <f t="shared" si="3"/>
        <v>56 - J13 - 2/1   4b</v>
      </c>
      <c r="H77" s="163">
        <f>'Hybrid - IP - True - Stereo'!N95</f>
        <v>7.8000000000000007</v>
      </c>
      <c r="I77" s="163">
        <f>'Hybrid - IP - True - Stereo'!O95</f>
        <v>7.6000000000000005</v>
      </c>
      <c r="K77" s="154"/>
      <c r="L77" s="153"/>
      <c r="M77" s="153"/>
    </row>
    <row r="78" spans="1:13" ht="45" customHeight="1" x14ac:dyDescent="0.25">
      <c r="A78" t="str">
        <f>'Hybrid - IP - True - Stereo'!C96</f>
        <v>PT_a_gamma_S0M_P2E_LV_SRC/RET</v>
      </c>
      <c r="B78" s="14" t="str">
        <f t="shared" si="2"/>
        <v>PT_a_gamma_S0M_P2E</v>
      </c>
      <c r="C78" s="163" t="str">
        <f>'Hybrid - IP - True - Stereo'!E96</f>
        <v>P15 - 2/10</v>
      </c>
      <c r="D78" s="14" t="str">
        <f>'Hybrid - IP - True - Stereo'!F96</f>
        <v>52 - J12 - 4/3</v>
      </c>
      <c r="E78" s="14" t="str">
        <f>'Hybrid - IP - True - Stereo'!L96</f>
        <v>4b</v>
      </c>
      <c r="F78" s="163" t="str">
        <f t="shared" si="3"/>
        <v>52 - J12 - 4/3   4b</v>
      </c>
      <c r="H78" s="163">
        <f>'Hybrid - IP - True - Stereo'!N96</f>
        <v>7.8000000000000007</v>
      </c>
      <c r="I78" s="163">
        <f>'Hybrid - IP - True - Stereo'!O96</f>
        <v>7.6000000000000005</v>
      </c>
      <c r="K78" s="155"/>
      <c r="L78" s="153"/>
      <c r="M78" s="153"/>
    </row>
    <row r="79" spans="1:13" ht="45" customHeight="1" x14ac:dyDescent="0.25">
      <c r="A79" t="str">
        <f>'Hybrid - IP - True - Stereo'!C97</f>
        <v>PT_a_gamma_S0M_P3_LV_SRC/RET</v>
      </c>
      <c r="B79" s="14" t="str">
        <f t="shared" si="2"/>
        <v>PT_a_gamma_S0M_P3</v>
      </c>
      <c r="C79" s="163" t="str">
        <f>'Hybrid - IP - True - Stereo'!E97</f>
        <v>P15 - 3/11</v>
      </c>
      <c r="D79" s="14" t="str">
        <f>'Hybrid - IP - True - Stereo'!F97</f>
        <v>50 - J13 - 8/7</v>
      </c>
      <c r="E79" s="14" t="str">
        <f>'Hybrid - IP - True - Stereo'!L97</f>
        <v>4b</v>
      </c>
      <c r="F79" s="163" t="str">
        <f t="shared" si="3"/>
        <v>50 - J13 - 8/7   4b</v>
      </c>
      <c r="H79" s="163">
        <f>'Hybrid - IP - True - Stereo'!N97</f>
        <v>7.8000000000000007</v>
      </c>
      <c r="I79" s="163">
        <f>'Hybrid - IP - True - Stereo'!O97</f>
        <v>7.6000000000000005</v>
      </c>
      <c r="K79" s="155"/>
      <c r="L79" s="153"/>
    </row>
    <row r="80" spans="1:13" ht="45" customHeight="1" x14ac:dyDescent="0.25">
      <c r="A80" t="str">
        <f>'Hybrid - IP - True - Stereo'!C98</f>
        <v>PT_a_gamma_S0S_P1W_LV_SRC/RET</v>
      </c>
      <c r="B80" s="14" t="str">
        <f t="shared" si="2"/>
        <v>PT_a_gamma_S0S_P1W</v>
      </c>
      <c r="C80" s="163" t="str">
        <f>'Hybrid - IP - True - Stereo'!E98</f>
        <v>P15 - 4/12</v>
      </c>
      <c r="D80" s="14" t="str">
        <f>'Hybrid - IP - True - Stereo'!F98</f>
        <v>52 - J13 - 2/1</v>
      </c>
      <c r="E80" s="14" t="str">
        <f>'Hybrid - IP - True - Stereo'!L98</f>
        <v>4b</v>
      </c>
      <c r="F80" s="163" t="str">
        <f t="shared" si="3"/>
        <v>52 - J13 - 2/1   4b</v>
      </c>
      <c r="H80" s="163">
        <f>'Hybrid - IP - True - Stereo'!N98</f>
        <v>7.8000000000000007</v>
      </c>
      <c r="I80" s="163">
        <f>'Hybrid - IP - True - Stereo'!O98</f>
        <v>7.6000000000000005</v>
      </c>
      <c r="K80" s="155"/>
      <c r="L80" s="153"/>
      <c r="M80" s="153"/>
    </row>
    <row r="81" spans="1:13" ht="45" customHeight="1" x14ac:dyDescent="0.25">
      <c r="A81" t="str">
        <f>'Hybrid - IP - True - Stereo'!C99</f>
        <v>PT_a_gamma_S0S_P2E_LV_SRC/RET</v>
      </c>
      <c r="B81" s="14" t="str">
        <f t="shared" si="2"/>
        <v>PT_a_gamma_S0S_P2E</v>
      </c>
      <c r="C81" s="163" t="str">
        <f>'Hybrid - IP - True - Stereo'!E99</f>
        <v>P15 - 5/13</v>
      </c>
      <c r="D81" s="14" t="str">
        <f>'Hybrid - IP - True - Stereo'!F99</f>
        <v>52 - J13 - 8/7</v>
      </c>
      <c r="E81" s="14" t="str">
        <f>'Hybrid - IP - True - Stereo'!L99</f>
        <v>4b</v>
      </c>
      <c r="F81" s="163" t="str">
        <f t="shared" si="3"/>
        <v>52 - J13 - 8/7   4b</v>
      </c>
      <c r="H81" s="163">
        <f>'Hybrid - IP - True - Stereo'!N99</f>
        <v>7.8000000000000007</v>
      </c>
      <c r="I81" s="163">
        <f>'Hybrid - IP - True - Stereo'!O99</f>
        <v>7.6000000000000005</v>
      </c>
      <c r="K81" s="155"/>
      <c r="L81" s="153"/>
      <c r="M81" s="153"/>
    </row>
    <row r="82" spans="1:13" ht="45" customHeight="1" x14ac:dyDescent="0.25">
      <c r="A82" t="str">
        <f>'Hybrid - IP - True - Stereo'!C100</f>
        <v>PT_a_gamma_S0S_P3_LV_SRC/RET</v>
      </c>
      <c r="B82" s="14" t="str">
        <f t="shared" si="2"/>
        <v>PT_a_gamma_S0S_P3</v>
      </c>
      <c r="C82" s="163" t="str">
        <f>'Hybrid - IP - True - Stereo'!E100</f>
        <v>P15 - 6/14</v>
      </c>
      <c r="D82" s="14" t="str">
        <f>'Hybrid - IP - True - Stereo'!F100</f>
        <v>50 - J13 - 4/3</v>
      </c>
      <c r="E82" s="14" t="str">
        <f>'Hybrid - IP - True - Stereo'!L100</f>
        <v>4b</v>
      </c>
      <c r="F82" s="163" t="str">
        <f t="shared" si="3"/>
        <v>50 - J13 - 4/3   4b</v>
      </c>
      <c r="H82" s="163">
        <f>'Hybrid - IP - True - Stereo'!N100</f>
        <v>7.8000000000000007</v>
      </c>
      <c r="I82" s="163">
        <f>'Hybrid - IP - True - Stereo'!O100</f>
        <v>7.6000000000000005</v>
      </c>
      <c r="K82" s="152"/>
      <c r="L82" s="153"/>
      <c r="M82" s="153"/>
    </row>
    <row r="83" spans="1:13" ht="45" customHeight="1" x14ac:dyDescent="0.25">
      <c r="K83" s="153"/>
      <c r="L83" s="153"/>
      <c r="M83" s="153"/>
    </row>
    <row r="84" spans="1:13" ht="45" customHeight="1" x14ac:dyDescent="0.25">
      <c r="A84" t="str">
        <f>'Hybrid - IP - True - Stereo'!C106</f>
        <v>PT_a_gamma_S0M_P4_LV_SRC/RET</v>
      </c>
      <c r="B84" s="14" t="str">
        <f t="shared" si="2"/>
        <v>PT_a_gamma_S0M_P4</v>
      </c>
      <c r="C84" s="163" t="str">
        <f>'Hybrid - IP - True - Stereo'!E106</f>
        <v>P34 - 1/9</v>
      </c>
      <c r="D84" s="14" t="str">
        <f>'Hybrid - IP - True - Stereo'!F106</f>
        <v>48 - J13 - 8/7</v>
      </c>
      <c r="E84" s="14" t="str">
        <f>'Hybrid - IP - True - Stereo'!L106</f>
        <v>3c</v>
      </c>
      <c r="F84" s="163" t="str">
        <f t="shared" si="3"/>
        <v>48 - J13 - 8/7   3c</v>
      </c>
      <c r="H84" s="163">
        <f>'Hybrid - IP - True - Stereo'!N106</f>
        <v>8</v>
      </c>
      <c r="I84" s="163">
        <f>'Hybrid - IP - True - Stereo'!O106</f>
        <v>8</v>
      </c>
      <c r="K84" s="160"/>
      <c r="L84" s="153"/>
      <c r="M84" s="161"/>
    </row>
    <row r="85" spans="1:13" ht="45" customHeight="1" x14ac:dyDescent="0.25">
      <c r="A85" t="str">
        <f>'Hybrid - IP - True - Stereo'!C107</f>
        <v>PT_a_gamma_S1M_P4_LV_SRC/RET</v>
      </c>
      <c r="B85" s="14" t="str">
        <f t="shared" si="2"/>
        <v>PT_a_gamma_S1M_P4</v>
      </c>
      <c r="C85" s="163" t="str">
        <f>'Hybrid - IP - True - Stereo'!E107</f>
        <v>P34 - 2/10</v>
      </c>
      <c r="D85" s="14" t="str">
        <f>'Hybrid - IP - True - Stereo'!F107</f>
        <v>48 - J13 - 6/5</v>
      </c>
      <c r="E85" s="14" t="str">
        <f>'Hybrid - IP - True - Stereo'!L107</f>
        <v>3c</v>
      </c>
      <c r="F85" s="163" t="str">
        <f t="shared" si="3"/>
        <v>48 - J13 - 6/5   3c</v>
      </c>
      <c r="H85" s="163">
        <f>'Hybrid - IP - True - Stereo'!N107</f>
        <v>8</v>
      </c>
      <c r="I85" s="163">
        <f>'Hybrid - IP - True - Stereo'!O107</f>
        <v>8</v>
      </c>
      <c r="K85" s="156"/>
      <c r="L85" s="153"/>
      <c r="M85" s="158"/>
    </row>
    <row r="87" spans="1:13" ht="45" customHeight="1" x14ac:dyDescent="0.25">
      <c r="K87" s="153"/>
      <c r="L87" s="153"/>
      <c r="M87" s="153"/>
    </row>
    <row r="88" spans="1:13" ht="45" customHeight="1" x14ac:dyDescent="0.25">
      <c r="K88" s="153"/>
      <c r="L88" s="153"/>
      <c r="M88" s="153"/>
    </row>
  </sheetData>
  <mergeCells count="2">
    <mergeCell ref="K2:M2"/>
    <mergeCell ref="B1:E1"/>
  </mergeCells>
  <pageMargins left="0.25" right="0.25" top="0.75" bottom="0.75" header="0.3" footer="0.3"/>
  <pageSetup paperSize="9" scale="95" fitToHeight="0" orientation="landscape"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32BB-87DF-4D9E-943C-050757E5B9B8}">
  <dimension ref="C1:AA140"/>
  <sheetViews>
    <sheetView topLeftCell="A19" zoomScaleNormal="100" workbookViewId="0">
      <selection activeCell="C37" sqref="C37"/>
    </sheetView>
  </sheetViews>
  <sheetFormatPr defaultColWidth="8.7109375" defaultRowHeight="15" x14ac:dyDescent="0.25"/>
  <cols>
    <col min="1" max="2" width="8.7109375" style="14"/>
    <col min="3" max="3" width="35.42578125" style="24" customWidth="1"/>
    <col min="4" max="4" width="37.140625" style="24" customWidth="1"/>
    <col min="5" max="5" width="16.4257812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7" style="14" customWidth="1"/>
    <col min="24" max="24" width="8.7109375" style="14"/>
    <col min="25" max="25" width="36.42578125" style="14" customWidth="1"/>
    <col min="26" max="26" width="34.85546875" style="14" customWidth="1"/>
    <col min="27" max="27" width="36.7109375" style="14" customWidth="1"/>
    <col min="28" max="16384" width="8.7109375" style="14"/>
  </cols>
  <sheetData>
    <row r="1" spans="3:27" ht="15" customHeight="1" x14ac:dyDescent="0.25">
      <c r="H1" s="336" t="s">
        <v>1391</v>
      </c>
      <c r="L1" s="189"/>
      <c r="M1" s="337" t="s">
        <v>1390</v>
      </c>
    </row>
    <row r="2" spans="3:27" ht="23.25" x14ac:dyDescent="0.3">
      <c r="C2" s="350" t="s">
        <v>816</v>
      </c>
      <c r="D2" s="350"/>
      <c r="E2" s="350"/>
      <c r="F2" s="350"/>
      <c r="G2" s="21" t="s">
        <v>1363</v>
      </c>
      <c r="H2" s="336"/>
      <c r="I2" s="339" t="s">
        <v>1389</v>
      </c>
      <c r="J2" s="339"/>
      <c r="K2" s="339"/>
      <c r="L2" s="189"/>
      <c r="M2" s="338"/>
      <c r="N2" s="14" t="s">
        <v>1367</v>
      </c>
      <c r="O2" s="14" t="s">
        <v>1368</v>
      </c>
      <c r="P2" s="64" t="str">
        <f>N2</f>
        <v>A-top</v>
      </c>
      <c r="R2" s="64" t="str">
        <f>O2</f>
        <v>C-bot</v>
      </c>
      <c r="U2" s="1" t="s">
        <v>1282</v>
      </c>
      <c r="V2"/>
    </row>
    <row r="3" spans="3:27" ht="64.5" customHeight="1" x14ac:dyDescent="0.25">
      <c r="C3" s="50" t="s">
        <v>237</v>
      </c>
      <c r="D3" s="50" t="s">
        <v>238</v>
      </c>
      <c r="E3" s="128" t="s">
        <v>239</v>
      </c>
      <c r="F3" s="128" t="s">
        <v>240</v>
      </c>
      <c r="H3" s="336"/>
      <c r="L3" s="189" t="s">
        <v>1434</v>
      </c>
      <c r="M3" s="338"/>
      <c r="N3" s="14" t="s">
        <v>1668</v>
      </c>
      <c r="O3" s="14" t="s">
        <v>1669</v>
      </c>
      <c r="P3" s="21" t="s">
        <v>1386</v>
      </c>
      <c r="Q3" s="14" t="s">
        <v>1387</v>
      </c>
      <c r="R3" s="21" t="s">
        <v>1388</v>
      </c>
      <c r="S3" s="14" t="s">
        <v>1387</v>
      </c>
      <c r="U3" s="63" t="s">
        <v>546</v>
      </c>
      <c r="V3" s="85" t="b">
        <v>1</v>
      </c>
    </row>
    <row r="4" spans="3:27" x14ac:dyDescent="0.25">
      <c r="C4" s="256" t="s">
        <v>554</v>
      </c>
      <c r="D4" s="257" t="s">
        <v>242</v>
      </c>
      <c r="E4" s="15" t="s">
        <v>243</v>
      </c>
      <c r="F4" s="23" t="s">
        <v>729</v>
      </c>
      <c r="G4" s="65" t="str">
        <f>IF(LEFT(F4,3)="2.5", MID(F4,7,2),LEFT(F4,2))</f>
        <v>45</v>
      </c>
      <c r="H4" s="14" t="s">
        <v>1379</v>
      </c>
      <c r="I4" s="78"/>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6">_xlfn._xlws.FILTER(_xlfn.UNIQUE(N4:N11),_xlfn.UNIQUE(N4:N11)&lt;&gt;"")</f>
        <v>7.8000000000000007</v>
      </c>
      <c r="Q4" s="14">
        <f>COUNTIF(N4:N11,P4)</f>
        <v>6</v>
      </c>
      <c r="R4" s="21" cm="1">
        <f t="array" ref="R4:R6">_xlfn._xlws.FILTER(_xlfn.UNIQUE(O4:O11),_xlfn.UNIQUE(O4:O11)&lt;&gt;"")</f>
        <v>7.6000000000000005</v>
      </c>
      <c r="S4" s="14">
        <f>COUNTIF(O4:O11,R4)</f>
        <v>6</v>
      </c>
      <c r="U4" s="2" t="s">
        <v>545</v>
      </c>
      <c r="V4" s="2" t="s">
        <v>553</v>
      </c>
    </row>
    <row r="5" spans="3:27" x14ac:dyDescent="0.25">
      <c r="C5" s="258" t="s">
        <v>555</v>
      </c>
      <c r="D5" s="259" t="s">
        <v>245</v>
      </c>
      <c r="E5" s="14" t="s">
        <v>246</v>
      </c>
      <c r="F5" s="17" t="s">
        <v>706</v>
      </c>
      <c r="G5" s="65" t="str">
        <f t="shared" ref="G5:G68" si="0">IF(LEFT(F5,3)="2.5", MID(F5,7,2),LEFT(F5,2))</f>
        <v>41</v>
      </c>
      <c r="H5" s="2" t="s">
        <v>1379</v>
      </c>
      <c r="I5" s="79"/>
      <c r="J5" s="2"/>
      <c r="K5" s="2"/>
      <c r="L5" s="14" t="str" cm="1">
        <f t="array" ref="L5">INDEX(Cable_L!$B$3:$B$77,MATCH(1,COUNTIFS($G5,Cable_L!$A$3:$A$77,$H5,Cable_L!$C$3:$C$77),0))</f>
        <v>4b</v>
      </c>
      <c r="M5" s="21" t="str">
        <v>37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547</v>
      </c>
      <c r="V5" s="2" t="s">
        <v>553</v>
      </c>
    </row>
    <row r="6" spans="3:27" x14ac:dyDescent="0.25">
      <c r="C6" s="258" t="s">
        <v>556</v>
      </c>
      <c r="D6" s="259" t="s">
        <v>248</v>
      </c>
      <c r="E6" s="14" t="s">
        <v>249</v>
      </c>
      <c r="F6" s="17" t="s">
        <v>693</v>
      </c>
      <c r="G6" s="65" t="str">
        <f t="shared" si="0"/>
        <v>39</v>
      </c>
      <c r="H6" s="2" t="s">
        <v>1379</v>
      </c>
      <c r="I6" s="79"/>
      <c r="J6" s="2"/>
      <c r="K6" s="2"/>
      <c r="L6" s="14" t="str" cm="1">
        <f t="array" ref="L6">INDEX(Cable_L!$B$3:$B$77,MATCH(1,COUNTIFS($G6,Cable_L!$A$3:$A$77,$H6,Cable_L!$C$3:$C$77),0))</f>
        <v>4b</v>
      </c>
      <c r="M6" s="21" t="str">
        <v>39</v>
      </c>
      <c r="N6" s="14" cm="1">
        <f t="array" ref="N6">INDEX(INDEX(Cable_L!$H$3:$K$77,,MATCH(N$2,Cable_L!$H$2:$K$2,0)),MATCH(1,COUNTIFS($G6,Cable_L!$A$3:$A$77,$H6,Cable_L!$C$3:$C$77),0))</f>
        <v>7.8000000000000007</v>
      </c>
      <c r="O6" s="14" cm="1">
        <f t="array" ref="O6">INDEX(INDEX(Cable_L!$H$3:$K$77,,MATCH(O$2,Cable_L!$H$2:$K$2,0)),MATCH(1,COUNTIFS($G6,Cable_L!$A$3:$A$77,$H6,Cable_L!$C$3:$C$77),0))</f>
        <v>7.6000000000000005</v>
      </c>
      <c r="P6" s="21" t="str">
        <v>splice</v>
      </c>
      <c r="R6" s="21" t="str">
        <v>splice</v>
      </c>
      <c r="U6" s="32" t="s">
        <v>548</v>
      </c>
      <c r="V6" s="35" t="b">
        <v>1</v>
      </c>
    </row>
    <row r="7" spans="3:27" x14ac:dyDescent="0.25">
      <c r="C7" s="258" t="s">
        <v>557</v>
      </c>
      <c r="D7" s="259" t="s">
        <v>251</v>
      </c>
      <c r="E7" s="14" t="s">
        <v>252</v>
      </c>
      <c r="F7" s="17" t="s">
        <v>705</v>
      </c>
      <c r="G7" s="65" t="str">
        <f t="shared" si="0"/>
        <v>41</v>
      </c>
      <c r="H7" s="2" t="s">
        <v>1379</v>
      </c>
      <c r="I7" s="79"/>
      <c r="J7" s="2"/>
      <c r="K7" s="2"/>
      <c r="L7" s="14" t="str" cm="1">
        <f t="array" ref="L7">INDEX(Cable_L!$B$3:$B$77,MATCH(1,COUNTIFS($G7,Cable_L!$A$3:$A$77,$H7,Cable_L!$C$3:$C$77),0))</f>
        <v>4b</v>
      </c>
      <c r="M7" s="21" t="str">
        <v>41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549</v>
      </c>
      <c r="V7" s="2" t="s">
        <v>553</v>
      </c>
    </row>
    <row r="8" spans="3:27" x14ac:dyDescent="0.25">
      <c r="C8" s="258" t="s">
        <v>558</v>
      </c>
      <c r="D8" s="259" t="s">
        <v>254</v>
      </c>
      <c r="E8" s="14" t="s">
        <v>255</v>
      </c>
      <c r="F8" s="17" t="s">
        <v>695</v>
      </c>
      <c r="G8" s="65" t="str">
        <f t="shared" si="0"/>
        <v>39</v>
      </c>
      <c r="H8" s="2" t="s">
        <v>1379</v>
      </c>
      <c r="I8" s="79"/>
      <c r="J8" s="2"/>
      <c r="K8" s="2"/>
      <c r="L8" s="14" t="str" cm="1">
        <f t="array" ref="L8">INDEX(Cable_L!$B$3:$B$77,MATCH(1,COUNTIFS($G8,Cable_L!$A$3:$A$77,$H8,Cable_L!$C$3:$C$77),0))</f>
        <v>4b</v>
      </c>
      <c r="M8" s="21" t="str">
        <v>45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550</v>
      </c>
      <c r="V8" s="35" t="b">
        <v>1</v>
      </c>
    </row>
    <row r="9" spans="3:27" x14ac:dyDescent="0.25">
      <c r="C9" s="258" t="s">
        <v>559</v>
      </c>
      <c r="D9" s="259" t="s">
        <v>257</v>
      </c>
      <c r="E9" s="14" t="s">
        <v>258</v>
      </c>
      <c r="F9" s="17" t="s">
        <v>678</v>
      </c>
      <c r="G9" s="65" t="str">
        <f t="shared" si="0"/>
        <v>37</v>
      </c>
      <c r="H9" s="2" t="s">
        <v>1379</v>
      </c>
      <c r="I9" s="79"/>
      <c r="J9" s="2"/>
      <c r="K9" s="2"/>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551</v>
      </c>
      <c r="V9" s="85" t="b">
        <v>1</v>
      </c>
    </row>
    <row r="10" spans="3:27" x14ac:dyDescent="0.25">
      <c r="C10" s="258" t="s">
        <v>560</v>
      </c>
      <c r="D10" s="259" t="s">
        <v>319</v>
      </c>
      <c r="E10" s="14" t="s">
        <v>320</v>
      </c>
      <c r="F10" s="17" t="s">
        <v>728</v>
      </c>
      <c r="G10" s="65" t="str">
        <f t="shared" si="0"/>
        <v>45</v>
      </c>
      <c r="H10" s="2" t="s">
        <v>1379</v>
      </c>
      <c r="I10" s="79"/>
      <c r="J10" s="2"/>
      <c r="K10" s="2"/>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Y10" s="14" t="s">
        <v>432</v>
      </c>
    </row>
    <row r="11" spans="3:27" x14ac:dyDescent="0.25">
      <c r="C11" s="260" t="s">
        <v>560</v>
      </c>
      <c r="D11" s="261" t="s">
        <v>319</v>
      </c>
      <c r="E11" s="261" t="s">
        <v>320</v>
      </c>
      <c r="F11" s="262" t="s">
        <v>1256</v>
      </c>
      <c r="G11" s="65" t="str">
        <f t="shared" si="0"/>
        <v>45</v>
      </c>
      <c r="H11" s="2" t="s">
        <v>1379</v>
      </c>
      <c r="I11" s="82"/>
      <c r="J11" s="2"/>
      <c r="K11" s="2"/>
      <c r="L11" s="14" t="str" cm="1">
        <f t="array" ref="L11">INDEX(Cable_L!$B$3:$B$77,MATCH(1,COUNTIFS($G11,Cable_L!$A$3:$A$77,$H11,Cable_L!$C$3:$C$77),0))</f>
        <v>4b</v>
      </c>
      <c r="N11" s="14" t="s">
        <v>1670</v>
      </c>
      <c r="O11" s="14" t="s">
        <v>1670</v>
      </c>
      <c r="U11" s="2" t="s">
        <v>552</v>
      </c>
      <c r="V11" s="2" t="s">
        <v>553</v>
      </c>
      <c r="Y11" s="14" t="s">
        <v>422</v>
      </c>
      <c r="AA11" s="2" t="s">
        <v>1283</v>
      </c>
    </row>
    <row r="12" spans="3:27" x14ac:dyDescent="0.25">
      <c r="C12" s="263"/>
      <c r="D12" s="264"/>
      <c r="E12" s="19" t="s">
        <v>666</v>
      </c>
      <c r="F12" s="20"/>
      <c r="G12" s="65" t="str">
        <f t="shared" si="0"/>
        <v/>
      </c>
      <c r="H12" s="2"/>
      <c r="I12" s="2"/>
      <c r="J12" s="2"/>
      <c r="K12" s="2"/>
      <c r="AA12" s="2"/>
    </row>
    <row r="13" spans="3:27" x14ac:dyDescent="0.25">
      <c r="C13" s="259"/>
      <c r="D13" s="259"/>
      <c r="G13" s="65" t="str">
        <f t="shared" si="0"/>
        <v/>
      </c>
      <c r="H13" s="2"/>
      <c r="I13" s="2"/>
      <c r="J13" s="2"/>
      <c r="K13" s="2"/>
      <c r="AA13" s="2"/>
    </row>
    <row r="14" spans="3:27" x14ac:dyDescent="0.25">
      <c r="C14" s="256" t="s">
        <v>561</v>
      </c>
      <c r="D14" s="257" t="s">
        <v>260</v>
      </c>
      <c r="E14" s="15" t="s">
        <v>261</v>
      </c>
      <c r="F14" s="23" t="s">
        <v>727</v>
      </c>
      <c r="G14" s="65" t="str">
        <f t="shared" si="0"/>
        <v>45</v>
      </c>
      <c r="H14" s="2" t="s">
        <v>1379</v>
      </c>
      <c r="I14" s="83"/>
      <c r="J14" s="2"/>
      <c r="K14" s="2"/>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6">_xlfn._xlws.FILTER(_xlfn.UNIQUE(N14:N25),_xlfn.UNIQUE(N14:N25)&lt;&gt;"")</f>
        <v>7.8000000000000007</v>
      </c>
      <c r="Q14" s="14">
        <f>COUNTIF(N14:N25,P14)</f>
        <v>7</v>
      </c>
      <c r="R14" s="21" cm="1">
        <f t="array" ref="R14:R16">_xlfn._xlws.FILTER(_xlfn.UNIQUE(O14:O25),_xlfn.UNIQUE(O14:O25)&lt;&gt;"")</f>
        <v>7.6000000000000005</v>
      </c>
      <c r="S14" s="14">
        <f>COUNTIF(O14:O25,R14)</f>
        <v>7</v>
      </c>
      <c r="U14" s="62" t="s">
        <v>1384</v>
      </c>
      <c r="Y14" s="14" t="s">
        <v>432</v>
      </c>
    </row>
    <row r="15" spans="3:27" x14ac:dyDescent="0.25">
      <c r="C15" s="260" t="s">
        <v>561</v>
      </c>
      <c r="D15" s="261" t="s">
        <v>260</v>
      </c>
      <c r="E15" s="261" t="s">
        <v>261</v>
      </c>
      <c r="F15" s="262" t="s">
        <v>1257</v>
      </c>
      <c r="G15" s="65" t="str">
        <f t="shared" si="0"/>
        <v>45</v>
      </c>
      <c r="H15" s="2" t="s">
        <v>1379</v>
      </c>
      <c r="I15" s="79"/>
      <c r="J15" s="2"/>
      <c r="K15" s="2"/>
      <c r="L15" s="14" t="str" cm="1">
        <f t="array" ref="L15">INDEX(Cable_L!$B$3:$B$77,MATCH(1,COUNTIFS($G15,Cable_L!$A$3:$A$77,$H15,Cable_L!$C$3:$C$77),0))</f>
        <v>4b</v>
      </c>
      <c r="N15" s="14" t="s">
        <v>1670</v>
      </c>
      <c r="O15" s="14" t="s">
        <v>1670</v>
      </c>
      <c r="P15" s="21" t="str">
        <v>splice</v>
      </c>
      <c r="Q15" s="14">
        <f>COUNTIF(N14:N25,P15)</f>
        <v>4</v>
      </c>
      <c r="R15" s="21" t="str">
        <v>splice</v>
      </c>
      <c r="S15" s="14">
        <f>COUNTIF(O14:O25,R15)</f>
        <v>4</v>
      </c>
      <c r="Y15" s="14" t="s">
        <v>422</v>
      </c>
      <c r="AA15" s="2" t="s">
        <v>1283</v>
      </c>
    </row>
    <row r="16" spans="3:27" x14ac:dyDescent="0.25">
      <c r="C16" s="258" t="s">
        <v>562</v>
      </c>
      <c r="D16" s="259" t="s">
        <v>263</v>
      </c>
      <c r="E16" s="14" t="s">
        <v>264</v>
      </c>
      <c r="F16" s="17" t="s">
        <v>492</v>
      </c>
      <c r="G16" s="65" t="str">
        <f t="shared" si="0"/>
        <v>41</v>
      </c>
      <c r="H16" s="2" t="s">
        <v>1379</v>
      </c>
      <c r="I16" s="79"/>
      <c r="J16" s="2"/>
      <c r="K16" s="2"/>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c r="P16" s="21">
        <v>8.3999999999999986</v>
      </c>
      <c r="R16" s="21">
        <v>8</v>
      </c>
    </row>
    <row r="17" spans="3:27" x14ac:dyDescent="0.25">
      <c r="C17" s="258" t="s">
        <v>563</v>
      </c>
      <c r="D17" s="259" t="s">
        <v>266</v>
      </c>
      <c r="E17" s="14" t="s">
        <v>267</v>
      </c>
      <c r="F17" s="17" t="s">
        <v>690</v>
      </c>
      <c r="G17" s="65" t="str">
        <f t="shared" si="0"/>
        <v>39</v>
      </c>
      <c r="H17" s="2" t="s">
        <v>1379</v>
      </c>
      <c r="I17" s="79"/>
      <c r="J17" s="2"/>
      <c r="K17" s="2"/>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7" x14ac:dyDescent="0.25">
      <c r="C18" s="258" t="s">
        <v>564</v>
      </c>
      <c r="D18" s="259" t="s">
        <v>269</v>
      </c>
      <c r="E18" s="14" t="s">
        <v>270</v>
      </c>
      <c r="F18" s="17" t="s">
        <v>722</v>
      </c>
      <c r="G18" s="65" t="str">
        <f t="shared" si="0"/>
        <v>43</v>
      </c>
      <c r="H18" s="2" t="s">
        <v>1379</v>
      </c>
      <c r="I18" s="79"/>
      <c r="J18" s="2"/>
      <c r="K18" s="2"/>
      <c r="L18" s="14" t="str" cm="1">
        <f t="array" ref="L18">INDEX(Cable_L!$B$3:$B$77,MATCH(1,COUNTIFS($G18,Cable_L!$A$3:$A$77,$H18,Cable_L!$C$3:$C$77),0))</f>
        <v>4b</v>
      </c>
      <c r="M18" s="21" t="str" cm="1">
        <f t="array" ref="M18:M22">_xlfn._xlws.SORT(_xlfn.UNIQUE(G14:G25))</f>
        <v>37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Y18" s="14" t="s">
        <v>432</v>
      </c>
    </row>
    <row r="19" spans="3:27" x14ac:dyDescent="0.25">
      <c r="C19" s="260" t="s">
        <v>564</v>
      </c>
      <c r="D19" s="261" t="s">
        <v>269</v>
      </c>
      <c r="E19" s="261" t="s">
        <v>270</v>
      </c>
      <c r="F19" s="262" t="s">
        <v>1251</v>
      </c>
      <c r="G19" s="65" t="str">
        <f t="shared" si="0"/>
        <v>43</v>
      </c>
      <c r="H19" s="2" t="s">
        <v>1379</v>
      </c>
      <c r="I19" s="79"/>
      <c r="J19" s="2"/>
      <c r="K19" s="2"/>
      <c r="L19" s="14" t="str" cm="1">
        <f t="array" ref="L19">INDEX(Cable_L!$B$3:$B$77,MATCH(1,COUNTIFS($G19,Cable_L!$A$3:$A$77,$H19,Cable_L!$C$3:$C$77),0))</f>
        <v>4b</v>
      </c>
      <c r="M19" s="21" t="str">
        <v>39</v>
      </c>
      <c r="N19" s="14" t="s">
        <v>1670</v>
      </c>
      <c r="O19" s="14" t="s">
        <v>1670</v>
      </c>
      <c r="Y19" s="14" t="s">
        <v>422</v>
      </c>
      <c r="AA19" s="2" t="s">
        <v>1283</v>
      </c>
    </row>
    <row r="20" spans="3:27" x14ac:dyDescent="0.25">
      <c r="C20" s="258" t="s">
        <v>565</v>
      </c>
      <c r="D20" s="259" t="s">
        <v>272</v>
      </c>
      <c r="E20" s="14" t="s">
        <v>273</v>
      </c>
      <c r="F20" s="17" t="s">
        <v>692</v>
      </c>
      <c r="G20" s="65" t="str">
        <f t="shared" si="0"/>
        <v>39</v>
      </c>
      <c r="H20" s="2" t="s">
        <v>1379</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7" x14ac:dyDescent="0.25">
      <c r="C21" s="258" t="s">
        <v>566</v>
      </c>
      <c r="D21" s="259" t="s">
        <v>275</v>
      </c>
      <c r="E21" s="14" t="s">
        <v>276</v>
      </c>
      <c r="F21" s="17" t="s">
        <v>677</v>
      </c>
      <c r="G21" s="65" t="str">
        <f t="shared" si="0"/>
        <v>37</v>
      </c>
      <c r="H21" s="2" t="s">
        <v>1379</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7" x14ac:dyDescent="0.25">
      <c r="C22" s="258" t="s">
        <v>568</v>
      </c>
      <c r="D22" s="259" t="s">
        <v>307</v>
      </c>
      <c r="E22" s="14" t="s">
        <v>308</v>
      </c>
      <c r="F22" s="17" t="s">
        <v>720</v>
      </c>
      <c r="G22" s="65" t="str">
        <f t="shared" si="0"/>
        <v>43</v>
      </c>
      <c r="H22" s="2" t="s">
        <v>1379</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Y22" s="14" t="s">
        <v>432</v>
      </c>
    </row>
    <row r="23" spans="3:27" x14ac:dyDescent="0.25">
      <c r="C23" s="260" t="s">
        <v>568</v>
      </c>
      <c r="D23" s="261" t="s">
        <v>307</v>
      </c>
      <c r="E23" s="261" t="s">
        <v>308</v>
      </c>
      <c r="F23" s="262" t="s">
        <v>1249</v>
      </c>
      <c r="G23" s="65" t="str">
        <f t="shared" si="0"/>
        <v>43</v>
      </c>
      <c r="H23" s="2" t="s">
        <v>1379</v>
      </c>
      <c r="I23" s="79"/>
      <c r="J23" s="2"/>
      <c r="K23" s="2"/>
      <c r="L23" s="14" t="str" cm="1">
        <f t="array" ref="L23">INDEX(Cable_L!$B$3:$B$77,MATCH(1,COUNTIFS($G23,Cable_L!$A$3:$A$77,$H23,Cable_L!$C$3:$C$77),0))</f>
        <v>4b</v>
      </c>
      <c r="N23" s="14" t="s">
        <v>1670</v>
      </c>
      <c r="O23" s="14" t="s">
        <v>1670</v>
      </c>
      <c r="Y23" s="14" t="s">
        <v>422</v>
      </c>
      <c r="AA23" s="2" t="s">
        <v>1283</v>
      </c>
    </row>
    <row r="24" spans="3:27" x14ac:dyDescent="0.25">
      <c r="C24" s="258" t="s">
        <v>567</v>
      </c>
      <c r="D24" s="259" t="s">
        <v>310</v>
      </c>
      <c r="E24" s="14" t="s">
        <v>311</v>
      </c>
      <c r="F24" s="17" t="s">
        <v>808</v>
      </c>
      <c r="G24" s="65" t="str">
        <f t="shared" si="0"/>
        <v>43</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Y24" s="14" t="s">
        <v>432</v>
      </c>
    </row>
    <row r="25" spans="3:27" x14ac:dyDescent="0.25">
      <c r="C25" s="287" t="s">
        <v>567</v>
      </c>
      <c r="D25" s="288" t="s">
        <v>310</v>
      </c>
      <c r="E25" s="288" t="s">
        <v>311</v>
      </c>
      <c r="F25" s="289" t="s">
        <v>1250</v>
      </c>
      <c r="G25" s="65" t="str">
        <f t="shared" si="0"/>
        <v>43</v>
      </c>
      <c r="H25" s="2" t="s">
        <v>1379</v>
      </c>
      <c r="I25" s="82"/>
      <c r="J25" s="2"/>
      <c r="K25" s="2"/>
      <c r="L25" s="14" t="str" cm="1">
        <f t="array" ref="L25">INDEX(Cable_L!$B$3:$B$77,MATCH(1,COUNTIFS($G25,Cable_L!$A$3:$A$77,$H25,Cable_L!$C$3:$C$77),0))</f>
        <v>4b</v>
      </c>
      <c r="N25" s="14" t="s">
        <v>1670</v>
      </c>
      <c r="O25" s="14" t="s">
        <v>1670</v>
      </c>
      <c r="Y25" s="14" t="s">
        <v>422</v>
      </c>
      <c r="AA25" s="2" t="s">
        <v>1283</v>
      </c>
    </row>
    <row r="26" spans="3:27" x14ac:dyDescent="0.25">
      <c r="C26" s="259"/>
      <c r="D26" s="259"/>
      <c r="F26" s="259"/>
      <c r="G26" s="65" t="str">
        <f t="shared" si="0"/>
        <v/>
      </c>
      <c r="H26" s="2"/>
      <c r="I26" s="2"/>
      <c r="J26" s="2"/>
      <c r="K26" s="2"/>
      <c r="AA26" s="2"/>
    </row>
    <row r="27" spans="3:27" x14ac:dyDescent="0.25">
      <c r="C27" s="256" t="s">
        <v>573</v>
      </c>
      <c r="D27" s="257" t="s">
        <v>278</v>
      </c>
      <c r="E27" s="15" t="s">
        <v>279</v>
      </c>
      <c r="F27" s="23" t="s">
        <v>725</v>
      </c>
      <c r="G27" s="65" t="str">
        <f t="shared" si="0"/>
        <v>44</v>
      </c>
      <c r="H27" s="2" t="s">
        <v>1379</v>
      </c>
      <c r="I27" s="83"/>
      <c r="J27" s="2"/>
      <c r="K27" s="2"/>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P28">_xlfn._xlws.FILTER(_xlfn.UNIQUE(N27:N39),_xlfn.UNIQUE(N27:N39)&lt;&gt;"")</f>
        <v>7.8000000000000007</v>
      </c>
      <c r="Q27" s="14">
        <f>COUNTIF(N27:N39,P27)</f>
        <v>8</v>
      </c>
      <c r="R27" s="21" cm="1">
        <f t="array" ref="R27:R28">_xlfn._xlws.FILTER(_xlfn.UNIQUE(O27:O39),_xlfn.UNIQUE(O27:O39)&lt;&gt;"")</f>
        <v>7.6000000000000005</v>
      </c>
      <c r="S27" s="14">
        <f>COUNTIF(O27:O39,R27)</f>
        <v>8</v>
      </c>
      <c r="Y27" s="14" t="s">
        <v>432</v>
      </c>
    </row>
    <row r="28" spans="3:27" x14ac:dyDescent="0.25">
      <c r="C28" s="260" t="s">
        <v>573</v>
      </c>
      <c r="D28" s="261" t="s">
        <v>278</v>
      </c>
      <c r="E28" s="261" t="s">
        <v>279</v>
      </c>
      <c r="F28" s="262" t="s">
        <v>1255</v>
      </c>
      <c r="G28" s="65" t="str">
        <f t="shared" si="0"/>
        <v>44</v>
      </c>
      <c r="H28" s="2" t="s">
        <v>1379</v>
      </c>
      <c r="I28" s="79"/>
      <c r="J28" s="2"/>
      <c r="K28" s="2"/>
      <c r="L28" s="14" t="str" cm="1">
        <f t="array" ref="L28">INDEX(Cable_L!$B$3:$B$77,MATCH(1,COUNTIFS($G28,Cable_L!$A$3:$A$77,$H28,Cable_L!$C$3:$C$77),0))</f>
        <v>4b</v>
      </c>
      <c r="N28" s="14" t="s">
        <v>1670</v>
      </c>
      <c r="O28" s="14" t="s">
        <v>1670</v>
      </c>
      <c r="P28" s="21" t="str">
        <v>splice</v>
      </c>
      <c r="R28" s="21" t="str">
        <v>splice</v>
      </c>
      <c r="Y28" s="14" t="s">
        <v>422</v>
      </c>
      <c r="AA28" s="2" t="s">
        <v>1283</v>
      </c>
    </row>
    <row r="29" spans="3:27" x14ac:dyDescent="0.25">
      <c r="C29" s="258" t="s">
        <v>574</v>
      </c>
      <c r="D29" s="259" t="s">
        <v>281</v>
      </c>
      <c r="E29" s="14" t="s">
        <v>282</v>
      </c>
      <c r="F29" s="17" t="s">
        <v>707</v>
      </c>
      <c r="G29" s="65" t="str">
        <f t="shared" si="0"/>
        <v>41</v>
      </c>
      <c r="H29" s="2" t="s">
        <v>1379</v>
      </c>
      <c r="I29" s="79"/>
      <c r="J29" s="2"/>
      <c r="K29" s="2"/>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7" x14ac:dyDescent="0.25">
      <c r="C30" s="258" t="s">
        <v>575</v>
      </c>
      <c r="D30" s="259" t="s">
        <v>284</v>
      </c>
      <c r="E30" s="14" t="s">
        <v>285</v>
      </c>
      <c r="F30" s="17" t="s">
        <v>689</v>
      </c>
      <c r="G30" s="65" t="str">
        <f t="shared" si="0"/>
        <v>39</v>
      </c>
      <c r="H30" s="2" t="s">
        <v>1379</v>
      </c>
      <c r="I30" s="79"/>
      <c r="J30" s="2"/>
      <c r="K30" s="2"/>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7" x14ac:dyDescent="0.25">
      <c r="C31" s="258" t="s">
        <v>569</v>
      </c>
      <c r="D31" s="259" t="s">
        <v>287</v>
      </c>
      <c r="E31" s="14" t="s">
        <v>288</v>
      </c>
      <c r="F31" s="17" t="s">
        <v>723</v>
      </c>
      <c r="G31" s="65" t="str">
        <f t="shared" si="0"/>
        <v>44</v>
      </c>
      <c r="H31" s="2" t="s">
        <v>1379</v>
      </c>
      <c r="I31" s="79"/>
      <c r="J31" s="2"/>
      <c r="K31" s="2"/>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Y31" s="14" t="s">
        <v>432</v>
      </c>
    </row>
    <row r="32" spans="3:27" x14ac:dyDescent="0.25">
      <c r="C32" s="260" t="s">
        <v>569</v>
      </c>
      <c r="D32" s="261" t="s">
        <v>287</v>
      </c>
      <c r="E32" s="261" t="s">
        <v>288</v>
      </c>
      <c r="F32" s="262" t="s">
        <v>1253</v>
      </c>
      <c r="G32" s="65" t="str">
        <f t="shared" si="0"/>
        <v>44</v>
      </c>
      <c r="H32" s="2" t="s">
        <v>1379</v>
      </c>
      <c r="I32" s="79"/>
      <c r="J32" s="2"/>
      <c r="K32" s="2"/>
      <c r="L32" s="14" t="str" cm="1">
        <f t="array" ref="L32">INDEX(Cable_L!$B$3:$B$77,MATCH(1,COUNTIFS($G32,Cable_L!$A$3:$A$77,$H32,Cable_L!$C$3:$C$77),0))</f>
        <v>4b</v>
      </c>
      <c r="N32" s="14" t="s">
        <v>1670</v>
      </c>
      <c r="O32" s="14" t="s">
        <v>1670</v>
      </c>
      <c r="Y32" s="14" t="s">
        <v>422</v>
      </c>
      <c r="AA32" s="2" t="s">
        <v>1283</v>
      </c>
    </row>
    <row r="33" spans="3:27" x14ac:dyDescent="0.25">
      <c r="C33" s="258" t="s">
        <v>570</v>
      </c>
      <c r="D33" s="259" t="s">
        <v>290</v>
      </c>
      <c r="E33" s="14" t="s">
        <v>291</v>
      </c>
      <c r="F33" s="17" t="s">
        <v>721</v>
      </c>
      <c r="G33" s="65" t="str">
        <f t="shared" si="0"/>
        <v>43</v>
      </c>
      <c r="H33" s="2" t="s">
        <v>1379</v>
      </c>
      <c r="I33" s="79"/>
      <c r="J33" s="2"/>
      <c r="K33" s="2"/>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Y33" s="14" t="s">
        <v>432</v>
      </c>
    </row>
    <row r="34" spans="3:27" x14ac:dyDescent="0.25">
      <c r="C34" s="260" t="s">
        <v>570</v>
      </c>
      <c r="D34" s="261" t="s">
        <v>290</v>
      </c>
      <c r="E34" s="261" t="s">
        <v>291</v>
      </c>
      <c r="F34" s="262" t="s">
        <v>1248</v>
      </c>
      <c r="G34" s="65" t="str">
        <f t="shared" si="0"/>
        <v>43</v>
      </c>
      <c r="H34" s="2" t="s">
        <v>1379</v>
      </c>
      <c r="I34" s="79"/>
      <c r="J34" s="2"/>
      <c r="K34" s="2"/>
      <c r="L34" s="14" t="str" cm="1">
        <f t="array" ref="L34">INDEX(Cable_L!$B$3:$B$77,MATCH(1,COUNTIFS($G34,Cable_L!$A$3:$A$77,$H34,Cable_L!$C$3:$C$77),0))</f>
        <v>4b</v>
      </c>
      <c r="N34" s="14" t="s">
        <v>1670</v>
      </c>
      <c r="O34" s="14" t="s">
        <v>1670</v>
      </c>
      <c r="Y34" s="14" t="s">
        <v>422</v>
      </c>
      <c r="AA34" s="2" t="s">
        <v>1283</v>
      </c>
    </row>
    <row r="35" spans="3:27" x14ac:dyDescent="0.25">
      <c r="C35" s="258" t="s">
        <v>571</v>
      </c>
      <c r="D35" s="259" t="s">
        <v>293</v>
      </c>
      <c r="E35" s="14" t="s">
        <v>294</v>
      </c>
      <c r="F35" s="17" t="s">
        <v>691</v>
      </c>
      <c r="G35" s="65" t="str">
        <f t="shared" si="0"/>
        <v>39</v>
      </c>
      <c r="H35" s="2" t="s">
        <v>1379</v>
      </c>
      <c r="I35" s="79"/>
      <c r="J35" s="2"/>
      <c r="K35" s="2"/>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3:27" x14ac:dyDescent="0.25">
      <c r="C36" s="258" t="s">
        <v>576</v>
      </c>
      <c r="D36" s="259" t="s">
        <v>313</v>
      </c>
      <c r="E36" s="14" t="s">
        <v>314</v>
      </c>
      <c r="F36" s="17" t="s">
        <v>726</v>
      </c>
      <c r="G36" s="65" t="str">
        <f t="shared" si="0"/>
        <v>44</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Y36" s="14" t="s">
        <v>432</v>
      </c>
    </row>
    <row r="37" spans="3:27" x14ac:dyDescent="0.25">
      <c r="C37" s="260" t="s">
        <v>576</v>
      </c>
      <c r="D37" s="261" t="s">
        <v>313</v>
      </c>
      <c r="E37" s="261" t="s">
        <v>314</v>
      </c>
      <c r="F37" s="262" t="s">
        <v>1254</v>
      </c>
      <c r="G37" s="65" t="str">
        <f t="shared" si="0"/>
        <v>44</v>
      </c>
      <c r="H37" s="2" t="s">
        <v>1379</v>
      </c>
      <c r="I37" s="79"/>
      <c r="J37" s="2"/>
      <c r="K37" s="2"/>
      <c r="L37" s="14" t="str" cm="1">
        <f t="array" ref="L37">INDEX(Cable_L!$B$3:$B$77,MATCH(1,COUNTIFS($G37,Cable_L!$A$3:$A$77,$H37,Cable_L!$C$3:$C$77),0))</f>
        <v>4b</v>
      </c>
      <c r="N37" s="14" t="s">
        <v>1670</v>
      </c>
      <c r="O37" s="14" t="s">
        <v>1670</v>
      </c>
      <c r="Y37" s="14" t="s">
        <v>422</v>
      </c>
      <c r="AA37" s="2" t="s">
        <v>1283</v>
      </c>
    </row>
    <row r="38" spans="3:27" x14ac:dyDescent="0.25">
      <c r="C38" s="258" t="s">
        <v>572</v>
      </c>
      <c r="D38" s="259" t="s">
        <v>316</v>
      </c>
      <c r="E38" s="14" t="s">
        <v>317</v>
      </c>
      <c r="F38" s="17" t="s">
        <v>724</v>
      </c>
      <c r="G38" s="65" t="str">
        <f t="shared" si="0"/>
        <v>44</v>
      </c>
      <c r="H38" s="2" t="s">
        <v>1379</v>
      </c>
      <c r="I38" s="79"/>
      <c r="J38" s="2"/>
      <c r="K38" s="2"/>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Y38" s="14" t="s">
        <v>432</v>
      </c>
    </row>
    <row r="39" spans="3:27" x14ac:dyDescent="0.25">
      <c r="C39" s="287" t="s">
        <v>572</v>
      </c>
      <c r="D39" s="288" t="s">
        <v>316</v>
      </c>
      <c r="E39" s="288" t="s">
        <v>317</v>
      </c>
      <c r="F39" s="289" t="s">
        <v>1252</v>
      </c>
      <c r="G39" s="65" t="str">
        <f t="shared" si="0"/>
        <v>44</v>
      </c>
      <c r="H39" s="2" t="s">
        <v>1379</v>
      </c>
      <c r="I39" s="79"/>
      <c r="J39" s="2"/>
      <c r="K39" s="2"/>
      <c r="L39" s="14" t="str" cm="1">
        <f t="array" ref="L39">INDEX(Cable_L!$B$3:$B$77,MATCH(1,COUNTIFS($G39,Cable_L!$A$3:$A$77,$H39,Cable_L!$C$3:$C$77),0))</f>
        <v>4b</v>
      </c>
      <c r="N39" s="14" t="s">
        <v>1670</v>
      </c>
      <c r="O39" s="14" t="s">
        <v>1670</v>
      </c>
      <c r="Y39" s="14" t="s">
        <v>422</v>
      </c>
      <c r="AA39" s="2" t="s">
        <v>1283</v>
      </c>
    </row>
    <row r="40" spans="3:27" x14ac:dyDescent="0.25">
      <c r="C40" s="259"/>
      <c r="D40" s="259"/>
      <c r="F40" s="259"/>
      <c r="G40" s="65" t="str">
        <f t="shared" si="0"/>
        <v/>
      </c>
    </row>
    <row r="41" spans="3:27" x14ac:dyDescent="0.25">
      <c r="C41" s="256" t="s">
        <v>577</v>
      </c>
      <c r="D41" s="257" t="s">
        <v>296</v>
      </c>
      <c r="E41" s="15" t="s">
        <v>436</v>
      </c>
      <c r="F41" s="23" t="s">
        <v>675</v>
      </c>
      <c r="G41" s="65" t="str">
        <f t="shared" si="0"/>
        <v>37</v>
      </c>
      <c r="H41" s="2" t="s">
        <v>1357</v>
      </c>
      <c r="I41" s="80"/>
      <c r="J41" s="2"/>
      <c r="K41" s="79"/>
      <c r="L41" s="14" t="str" cm="1">
        <f t="array" ref="L41">INDEX(Cable_L!$B$3:$B$77,MATCH(1,COUNTIFS($G41,Cable_L!$A$3:$A$77,$H41,Cable_L!$C$3:$C$77),0))</f>
        <v>3c</v>
      </c>
      <c r="M41" s="21" t="str" cm="1">
        <f t="array" ref="M41:M42">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4</v>
      </c>
      <c r="R41" s="21" cm="1">
        <f t="array" ref="R41">_xlfn._xlws.FILTER(_xlfn.UNIQUE(O41:O48),_xlfn.UNIQUE(O41:O48)&lt;&gt;"")</f>
        <v>8</v>
      </c>
      <c r="S41" s="14">
        <f>COUNTIF(O41:O48,R41)</f>
        <v>4</v>
      </c>
    </row>
    <row r="42" spans="3:27" x14ac:dyDescent="0.25">
      <c r="C42" s="258" t="s">
        <v>578</v>
      </c>
      <c r="D42" s="290" t="s">
        <v>298</v>
      </c>
      <c r="E42" s="14" t="s">
        <v>299</v>
      </c>
      <c r="F42" s="17" t="s">
        <v>676</v>
      </c>
      <c r="G42" s="65" t="str">
        <f t="shared" si="0"/>
        <v>37</v>
      </c>
      <c r="H42" s="2" t="s">
        <v>1357</v>
      </c>
      <c r="I42" s="81"/>
      <c r="J42" s="2"/>
      <c r="K42" s="82"/>
      <c r="L42" s="14" t="str" cm="1">
        <f t="array" ref="L42">INDEX(Cable_L!$B$3:$B$77,MATCH(1,COUNTIFS($G42,Cable_L!$A$3:$A$77,$H42,Cable_L!$C$3:$C$77),0))</f>
        <v>3c</v>
      </c>
      <c r="M42" s="21" t="str">
        <v>37</v>
      </c>
      <c r="N42" s="14" cm="1">
        <f t="array" ref="N42">INDEX(INDEX(Cable_L!$H$3:$K$77,,MATCH(N$2,Cable_L!$H$2:$K$2,0)),MATCH(1,COUNTIFS($G42,Cable_L!$A$3:$A$77,$H42,Cable_L!$C$3:$C$77),0))</f>
        <v>8</v>
      </c>
      <c r="O42" s="14" cm="1">
        <f t="array" ref="O42">INDEX(INDEX(Cable_L!$H$3:$K$77,,MATCH(O$2,Cable_L!$H$2:$K$2,0)),MATCH(1,COUNTIFS($G42,Cable_L!$A$3:$A$77,$H42,Cable_L!$C$3:$C$77),0))</f>
        <v>8</v>
      </c>
    </row>
    <row r="43" spans="3:27" x14ac:dyDescent="0.25">
      <c r="C43" s="258" t="s">
        <v>579</v>
      </c>
      <c r="D43" s="290" t="s">
        <v>301</v>
      </c>
      <c r="E43" s="14" t="s">
        <v>302</v>
      </c>
      <c r="F43" s="17" t="s">
        <v>679</v>
      </c>
      <c r="G43" s="65" t="str">
        <f t="shared" si="0"/>
        <v>37</v>
      </c>
      <c r="H43" s="2" t="s">
        <v>1357</v>
      </c>
      <c r="I43" s="80"/>
      <c r="J43" s="2"/>
      <c r="K43" s="79"/>
      <c r="L43" s="14" t="str" cm="1">
        <f t="array" ref="L43">INDEX(Cable_L!$B$3:$B$77,MATCH(1,COUNTIFS($G43,Cable_L!$A$3:$A$77,$H43,Cable_L!$C$3:$C$77),0))</f>
        <v>3c</v>
      </c>
      <c r="N43" s="14" cm="1">
        <f t="array" ref="N43">INDEX(INDEX(Cable_L!$H$3:$K$77,,MATCH(N$2,Cable_L!$H$2:$K$2,0)),MATCH(1,COUNTIFS($G43,Cable_L!$A$3:$A$77,$H43,Cable_L!$C$3:$C$77),0))</f>
        <v>8</v>
      </c>
      <c r="O43" s="14" cm="1">
        <f t="array" ref="O43">INDEX(INDEX(Cable_L!$H$3:$K$77,,MATCH(O$2,Cable_L!$H$2:$K$2,0)),MATCH(1,COUNTIFS($G43,Cable_L!$A$3:$A$77,$H43,Cable_L!$C$3:$C$77),0))</f>
        <v>8</v>
      </c>
    </row>
    <row r="44" spans="3:27" x14ac:dyDescent="0.25">
      <c r="C44" s="258" t="s">
        <v>406</v>
      </c>
      <c r="D44" s="259"/>
      <c r="E44" s="14" t="s">
        <v>1327</v>
      </c>
      <c r="F44" s="17"/>
      <c r="G44" s="65" t="str">
        <f t="shared" si="0"/>
        <v/>
      </c>
      <c r="H44" s="2"/>
      <c r="I44" s="2"/>
      <c r="J44" s="2"/>
      <c r="K44" s="2"/>
    </row>
    <row r="45" spans="3:27" x14ac:dyDescent="0.25">
      <c r="C45" s="258" t="s">
        <v>580</v>
      </c>
      <c r="D45" s="290" t="s">
        <v>304</v>
      </c>
      <c r="E45" s="14" t="s">
        <v>305</v>
      </c>
      <c r="F45" s="17" t="s">
        <v>681</v>
      </c>
      <c r="G45" s="65" t="str">
        <f t="shared" si="0"/>
        <v>37</v>
      </c>
      <c r="H45" s="2" t="s">
        <v>1357</v>
      </c>
      <c r="I45" s="80"/>
      <c r="J45" s="2"/>
      <c r="K45" s="83"/>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3:27" x14ac:dyDescent="0.25">
      <c r="C46" s="258" t="s">
        <v>406</v>
      </c>
      <c r="D46" s="259"/>
      <c r="E46" s="14" t="s">
        <v>1328</v>
      </c>
      <c r="F46" s="17"/>
      <c r="G46" s="65" t="str">
        <f t="shared" si="0"/>
        <v/>
      </c>
      <c r="H46" s="2"/>
      <c r="I46" s="2"/>
      <c r="J46" s="2"/>
      <c r="K46" s="2"/>
    </row>
    <row r="47" spans="3:27" x14ac:dyDescent="0.25">
      <c r="C47" s="258" t="s">
        <v>406</v>
      </c>
      <c r="D47" s="259"/>
      <c r="E47" s="14" t="s">
        <v>1329</v>
      </c>
      <c r="F47" s="17"/>
      <c r="G47" s="65" t="str">
        <f t="shared" si="0"/>
        <v/>
      </c>
      <c r="H47" s="2"/>
      <c r="I47" s="2"/>
      <c r="J47" s="2"/>
      <c r="K47" s="2"/>
    </row>
    <row r="48" spans="3:27" x14ac:dyDescent="0.25">
      <c r="C48" s="263" t="s">
        <v>406</v>
      </c>
      <c r="D48" s="264"/>
      <c r="E48" s="19" t="s">
        <v>1330</v>
      </c>
      <c r="F48" s="20"/>
      <c r="G48" s="65" t="str">
        <f t="shared" si="0"/>
        <v/>
      </c>
      <c r="H48" s="2"/>
      <c r="I48" s="2"/>
      <c r="J48" s="2"/>
      <c r="K48" s="2"/>
    </row>
    <row r="49" spans="3:19" x14ac:dyDescent="0.25">
      <c r="C49" s="259"/>
      <c r="D49" s="259"/>
      <c r="G49" s="65" t="str">
        <f t="shared" si="0"/>
        <v/>
      </c>
      <c r="H49" s="2"/>
      <c r="I49" s="2"/>
      <c r="J49" s="2"/>
      <c r="K49" s="2"/>
    </row>
    <row r="50" spans="3:19" x14ac:dyDescent="0.25">
      <c r="C50" s="256" t="s">
        <v>581</v>
      </c>
      <c r="D50" s="257" t="s">
        <v>242</v>
      </c>
      <c r="E50" s="15" t="s">
        <v>322</v>
      </c>
      <c r="F50" s="23" t="s">
        <v>731</v>
      </c>
      <c r="G50" s="65" t="str">
        <f t="shared" si="0"/>
        <v>46</v>
      </c>
      <c r="H50" s="2" t="s">
        <v>1379</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5</v>
      </c>
      <c r="R50" s="21" cm="1">
        <f t="array" ref="R50:R51">_xlfn._xlws.FILTER(_xlfn.UNIQUE(O50:O57),_xlfn.UNIQUE(O50:O57)&lt;&gt;"")</f>
        <v>7.6000000000000005</v>
      </c>
      <c r="S50" s="14">
        <f>COUNTIF(O50:O57,R50)</f>
        <v>5</v>
      </c>
    </row>
    <row r="51" spans="3:19" x14ac:dyDescent="0.25">
      <c r="C51" s="258" t="s">
        <v>582</v>
      </c>
      <c r="D51" s="259" t="s">
        <v>245</v>
      </c>
      <c r="E51" s="14" t="s">
        <v>324</v>
      </c>
      <c r="F51" s="17" t="s">
        <v>709</v>
      </c>
      <c r="G51" s="65" t="str">
        <f t="shared" si="0"/>
        <v>41</v>
      </c>
      <c r="H51" s="2" t="s">
        <v>1379</v>
      </c>
      <c r="I51" s="79"/>
      <c r="J51" s="2"/>
      <c r="K51" s="2"/>
      <c r="L51" s="14" t="str" cm="1">
        <f t="array" ref="L51">INDEX(Cable_L!$B$3:$B$77,MATCH(1,COUNTIFS($G51,Cable_L!$A$3:$A$77,$H51,Cable_L!$C$3:$C$77),0))</f>
        <v>4b</v>
      </c>
      <c r="M51" s="21" t="str">
        <v>38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258" t="s">
        <v>583</v>
      </c>
      <c r="D52" s="259" t="s">
        <v>248</v>
      </c>
      <c r="E52" s="14" t="s">
        <v>326</v>
      </c>
      <c r="F52" s="17" t="s">
        <v>694</v>
      </c>
      <c r="G52" s="65" t="str">
        <f t="shared" si="0"/>
        <v>39</v>
      </c>
      <c r="H52" s="2" t="s">
        <v>1379</v>
      </c>
      <c r="I52" s="79"/>
      <c r="J52" s="2"/>
      <c r="K52" s="2"/>
      <c r="L52" s="14" t="str" cm="1">
        <f t="array" ref="L52">INDEX(Cable_L!$B$3:$B$77,MATCH(1,COUNTIFS($G52,Cable_L!$A$3:$A$77,$H52,Cable_L!$C$3:$C$77),0))</f>
        <v>4b</v>
      </c>
      <c r="M52" s="21" t="str">
        <v>39</v>
      </c>
      <c r="N52" s="14" cm="1">
        <f t="array" ref="N52">INDEX(INDEX(Cable_L!$H$3:$K$77,,MATCH(N$2,Cable_L!$H$2:$K$2,0)),MATCH(1,COUNTIFS($G52,Cable_L!$A$3:$A$77,$H52,Cable_L!$C$3:$C$77),0))</f>
        <v>7.8000000000000007</v>
      </c>
      <c r="O52" s="14" cm="1">
        <f t="array" ref="O52">INDEX(INDEX(Cable_L!$H$3:$K$77,,MATCH(O$2,Cable_L!$H$2:$K$2,0)),MATCH(1,COUNTIFS($G52,Cable_L!$A$3:$A$77,$H52,Cable_L!$C$3:$C$77),0))</f>
        <v>7.6000000000000005</v>
      </c>
    </row>
    <row r="53" spans="3:19" x14ac:dyDescent="0.25">
      <c r="C53" s="258" t="s">
        <v>584</v>
      </c>
      <c r="D53" s="259" t="s">
        <v>251</v>
      </c>
      <c r="E53" s="14" t="s">
        <v>328</v>
      </c>
      <c r="F53" s="17" t="s">
        <v>708</v>
      </c>
      <c r="G53" s="65" t="str">
        <f t="shared" si="0"/>
        <v>41</v>
      </c>
      <c r="H53" s="2" t="s">
        <v>1379</v>
      </c>
      <c r="I53" s="79"/>
      <c r="J53" s="2"/>
      <c r="K53" s="2"/>
      <c r="L53" s="14" t="str" cm="1">
        <f t="array" ref="L53">INDEX(Cable_L!$B$3:$B$77,MATCH(1,COUNTIFS($G53,Cable_L!$A$3:$A$77,$H53,Cable_L!$C$3:$C$77),0))</f>
        <v>4b</v>
      </c>
      <c r="M53" s="21" t="str">
        <v>41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258" t="s">
        <v>585</v>
      </c>
      <c r="D54" s="259" t="s">
        <v>254</v>
      </c>
      <c r="E54" s="14" t="s">
        <v>330</v>
      </c>
      <c r="F54" s="17" t="s">
        <v>696</v>
      </c>
      <c r="G54" s="65" t="str">
        <f t="shared" si="0"/>
        <v>39</v>
      </c>
      <c r="H54" s="2" t="s">
        <v>1379</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258" t="s">
        <v>586</v>
      </c>
      <c r="D55" s="259" t="s">
        <v>257</v>
      </c>
      <c r="E55" s="14" t="s">
        <v>332</v>
      </c>
      <c r="F55" s="17" t="s">
        <v>685</v>
      </c>
      <c r="G55" s="65" t="str">
        <f t="shared" ref="G55" si="1">IF(LEFT(F55,3)="2.5", MID(F55,7,2),LEFT(F55,2))</f>
        <v>38</v>
      </c>
      <c r="H55" s="2" t="s">
        <v>1379</v>
      </c>
      <c r="I55" s="79"/>
      <c r="J55" s="2"/>
      <c r="K55" s="80"/>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258" t="s">
        <v>406</v>
      </c>
      <c r="D56" s="259"/>
      <c r="E56" s="14" t="s">
        <v>1335</v>
      </c>
      <c r="F56" s="17"/>
      <c r="G56" s="65" t="str">
        <f t="shared" si="0"/>
        <v/>
      </c>
      <c r="H56" s="2"/>
      <c r="I56" s="2"/>
      <c r="J56" s="2"/>
      <c r="K56" s="2"/>
    </row>
    <row r="57" spans="3:19" x14ac:dyDescent="0.25">
      <c r="C57" s="263" t="s">
        <v>406</v>
      </c>
      <c r="D57" s="264"/>
      <c r="E57" s="19" t="s">
        <v>1336</v>
      </c>
      <c r="F57" s="20"/>
      <c r="G57" s="65" t="str">
        <f t="shared" si="0"/>
        <v/>
      </c>
      <c r="H57" s="2"/>
      <c r="I57" s="2"/>
      <c r="J57" s="2"/>
      <c r="K57" s="2"/>
    </row>
    <row r="58" spans="3:19" x14ac:dyDescent="0.25">
      <c r="C58" s="259"/>
      <c r="D58" s="259"/>
      <c r="G58" s="65" t="str">
        <f t="shared" si="0"/>
        <v/>
      </c>
      <c r="H58" s="2"/>
      <c r="I58" s="2"/>
      <c r="J58" s="2"/>
      <c r="K58" s="2"/>
    </row>
    <row r="59" spans="3:19" x14ac:dyDescent="0.25">
      <c r="C59" s="256" t="s">
        <v>587</v>
      </c>
      <c r="D59" s="257" t="s">
        <v>260</v>
      </c>
      <c r="E59" s="15" t="s">
        <v>334</v>
      </c>
      <c r="F59" s="23" t="s">
        <v>730</v>
      </c>
      <c r="G59" s="65" t="str">
        <f t="shared" si="0"/>
        <v>46</v>
      </c>
      <c r="H59" s="2" t="s">
        <v>1379</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258" t="s">
        <v>588</v>
      </c>
      <c r="D60" s="259" t="s">
        <v>263</v>
      </c>
      <c r="E60" s="14" t="s">
        <v>336</v>
      </c>
      <c r="F60" s="17" t="s">
        <v>710</v>
      </c>
      <c r="G60" s="65" t="str">
        <f t="shared" si="0"/>
        <v>41</v>
      </c>
      <c r="H60" s="2" t="s">
        <v>1379</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258" t="s">
        <v>589</v>
      </c>
      <c r="D61" s="259" t="s">
        <v>266</v>
      </c>
      <c r="E61" s="14" t="s">
        <v>338</v>
      </c>
      <c r="F61" s="17" t="s">
        <v>698</v>
      </c>
      <c r="G61" s="65" t="str">
        <f t="shared" si="0"/>
        <v>40</v>
      </c>
      <c r="H61" s="2" t="s">
        <v>1379</v>
      </c>
      <c r="I61" s="79"/>
      <c r="J61" s="2"/>
      <c r="L61" s="14" t="str" cm="1">
        <f t="array" ref="L61">INDEX(Cable_L!$B$3:$B$77,MATCH(1,COUNTIFS($G61,Cable_L!$A$3:$A$77,$H61,Cable_L!$C$3:$C$77),0))</f>
        <v>4b</v>
      </c>
      <c r="M61" s="21" t="str">
        <v>40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258" t="s">
        <v>590</v>
      </c>
      <c r="D62" s="259" t="s">
        <v>269</v>
      </c>
      <c r="E62" s="14" t="s">
        <v>340</v>
      </c>
      <c r="F62" s="17" t="s">
        <v>713</v>
      </c>
      <c r="G62" s="65" t="str">
        <f t="shared" si="0"/>
        <v>42</v>
      </c>
      <c r="H62" s="2" t="s">
        <v>1379</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258" t="s">
        <v>591</v>
      </c>
      <c r="D63" s="259" t="s">
        <v>272</v>
      </c>
      <c r="E63" s="14" t="s">
        <v>342</v>
      </c>
      <c r="F63" s="17" t="s">
        <v>700</v>
      </c>
      <c r="G63" s="65" t="str">
        <f t="shared" si="0"/>
        <v>40</v>
      </c>
      <c r="H63" s="2" t="s">
        <v>1379</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258" t="s">
        <v>592</v>
      </c>
      <c r="D64" s="259" t="s">
        <v>275</v>
      </c>
      <c r="E64" s="14" t="s">
        <v>344</v>
      </c>
      <c r="F64" s="17" t="s">
        <v>684</v>
      </c>
      <c r="G64" s="65" t="str">
        <f t="shared" si="0"/>
        <v>38</v>
      </c>
      <c r="H64" s="2" t="s">
        <v>1379</v>
      </c>
      <c r="I64" s="79"/>
      <c r="J64" s="2"/>
      <c r="K64" s="80"/>
      <c r="L64" s="14" t="str" cm="1">
        <f t="array" ref="L64">INDEX(Cable_L!$B$3:$B$77,MATCH(1,COUNTIFS($G64,Cable_L!$A$3:$A$77,$H64,Cable_L!$C$3:$C$77),0))</f>
        <v>3d</v>
      </c>
      <c r="M64" s="21" t="str">
        <v>46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3:19" x14ac:dyDescent="0.25">
      <c r="C65" s="258" t="s">
        <v>406</v>
      </c>
      <c r="D65" s="259"/>
      <c r="E65" s="14" t="s">
        <v>1331</v>
      </c>
      <c r="F65" s="17"/>
      <c r="G65" s="65" t="str">
        <f t="shared" si="0"/>
        <v/>
      </c>
      <c r="H65" s="2"/>
      <c r="I65" s="2"/>
      <c r="J65" s="2"/>
      <c r="K65" s="2"/>
    </row>
    <row r="66" spans="3:19" x14ac:dyDescent="0.25">
      <c r="C66" s="263" t="s">
        <v>406</v>
      </c>
      <c r="D66" s="264"/>
      <c r="E66" s="19" t="s">
        <v>1332</v>
      </c>
      <c r="F66" s="20"/>
      <c r="G66" s="65" t="str">
        <f t="shared" si="0"/>
        <v/>
      </c>
      <c r="H66" s="2"/>
      <c r="I66" s="2"/>
      <c r="J66" s="2"/>
      <c r="K66" s="2"/>
    </row>
    <row r="67" spans="3:19" x14ac:dyDescent="0.25">
      <c r="C67" s="259"/>
      <c r="D67" s="259"/>
      <c r="G67" s="65" t="str">
        <f t="shared" si="0"/>
        <v/>
      </c>
      <c r="H67" s="2"/>
      <c r="I67" s="2"/>
      <c r="J67" s="2"/>
      <c r="K67" s="2"/>
    </row>
    <row r="68" spans="3:19" x14ac:dyDescent="0.25">
      <c r="C68" s="256" t="s">
        <v>593</v>
      </c>
      <c r="D68" s="257" t="s">
        <v>278</v>
      </c>
      <c r="E68" s="15" t="s">
        <v>346</v>
      </c>
      <c r="F68" s="23" t="s">
        <v>732</v>
      </c>
      <c r="G68" s="65" t="str">
        <f t="shared" si="0"/>
        <v>46</v>
      </c>
      <c r="H68" s="2" t="s">
        <v>1379</v>
      </c>
      <c r="I68" s="79"/>
      <c r="J68" s="2"/>
      <c r="K68" s="2"/>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3:19" x14ac:dyDescent="0.25">
      <c r="C69" s="258" t="s">
        <v>594</v>
      </c>
      <c r="D69" s="259" t="s">
        <v>281</v>
      </c>
      <c r="E69" s="14" t="s">
        <v>348</v>
      </c>
      <c r="F69" s="17" t="s">
        <v>711</v>
      </c>
      <c r="G69" s="65" t="str">
        <f t="shared" ref="G69:G110" si="2">IF(LEFT(F69,3)="2.5", MID(F69,7,2),LEFT(F69,2))</f>
        <v>41</v>
      </c>
      <c r="H69" s="2" t="s">
        <v>1379</v>
      </c>
      <c r="I69" s="79"/>
      <c r="J69" s="2"/>
      <c r="K69" s="2"/>
      <c r="L69" s="14" t="str" cm="1">
        <f t="array" ref="L69">INDEX(Cable_L!$B$3:$B$77,MATCH(1,COUNTIFS($G69,Cable_L!$A$3:$A$77,$H69,Cable_L!$C$3:$C$77),0))</f>
        <v>4b</v>
      </c>
      <c r="M69" s="21" t="str">
        <v>40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3:19" x14ac:dyDescent="0.25">
      <c r="C70" s="258" t="s">
        <v>595</v>
      </c>
      <c r="D70" s="259" t="s">
        <v>284</v>
      </c>
      <c r="E70" s="14" t="s">
        <v>350</v>
      </c>
      <c r="F70" s="17" t="s">
        <v>697</v>
      </c>
      <c r="G70" s="65" t="str">
        <f t="shared" si="2"/>
        <v>40</v>
      </c>
      <c r="H70" s="2" t="s">
        <v>1379</v>
      </c>
      <c r="I70" s="79"/>
      <c r="J70" s="2"/>
      <c r="K70" s="2"/>
      <c r="L70" s="14" t="str" cm="1">
        <f t="array" ref="L70">INDEX(Cable_L!$B$3:$B$77,MATCH(1,COUNTIFS($G70,Cable_L!$A$3:$A$77,$H70,Cable_L!$C$3:$C$77),0))</f>
        <v>4b</v>
      </c>
      <c r="M70" s="21" t="str">
        <v>41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3:19" x14ac:dyDescent="0.25">
      <c r="C71" s="258" t="s">
        <v>596</v>
      </c>
      <c r="D71" s="259" t="s">
        <v>287</v>
      </c>
      <c r="E71" s="14" t="s">
        <v>352</v>
      </c>
      <c r="F71" s="17" t="s">
        <v>715</v>
      </c>
      <c r="G71" s="65" t="str">
        <f t="shared" si="2"/>
        <v>42</v>
      </c>
      <c r="H71" s="2" t="s">
        <v>1379</v>
      </c>
      <c r="I71" s="79"/>
      <c r="J71" s="2"/>
      <c r="K71" s="2"/>
      <c r="L71" s="14" t="str" cm="1">
        <f t="array" ref="L71">INDEX(Cable_L!$B$3:$B$77,MATCH(1,COUNTIFS($G71,Cable_L!$A$3:$A$77,$H71,Cable_L!$C$3:$C$77),0))</f>
        <v>4b</v>
      </c>
      <c r="M71" s="21" t="str">
        <v>42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3:19" x14ac:dyDescent="0.25">
      <c r="C72" s="258" t="s">
        <v>597</v>
      </c>
      <c r="D72" s="259" t="s">
        <v>290</v>
      </c>
      <c r="E72" s="14" t="s">
        <v>354</v>
      </c>
      <c r="F72" s="17" t="s">
        <v>712</v>
      </c>
      <c r="G72" s="65" t="str">
        <f t="shared" si="2"/>
        <v>42</v>
      </c>
      <c r="H72" s="2" t="s">
        <v>1379</v>
      </c>
      <c r="I72" s="79"/>
      <c r="J72" s="2"/>
      <c r="K72" s="2"/>
      <c r="L72" s="14" t="str" cm="1">
        <f t="array" ref="L72">INDEX(Cable_L!$B$3:$B$77,MATCH(1,COUNTIFS($G72,Cable_L!$A$3:$A$77,$H72,Cable_L!$C$3:$C$77),0))</f>
        <v>4b</v>
      </c>
      <c r="M72" s="21" t="str">
        <v>46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3:19" x14ac:dyDescent="0.25">
      <c r="C73" s="258" t="s">
        <v>598</v>
      </c>
      <c r="D73" s="259" t="s">
        <v>293</v>
      </c>
      <c r="E73" s="14" t="s">
        <v>356</v>
      </c>
      <c r="F73" s="17" t="s">
        <v>699</v>
      </c>
      <c r="G73" s="65" t="str">
        <f t="shared" si="2"/>
        <v>40</v>
      </c>
      <c r="H73" s="2" t="s">
        <v>1379</v>
      </c>
      <c r="I73" s="79"/>
      <c r="J73" s="2"/>
      <c r="K73" s="2"/>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3:19" x14ac:dyDescent="0.25">
      <c r="C74" s="258" t="s">
        <v>406</v>
      </c>
      <c r="D74" s="259"/>
      <c r="E74" s="14" t="s">
        <v>1333</v>
      </c>
      <c r="F74" s="17"/>
      <c r="G74" s="65" t="str">
        <f t="shared" si="2"/>
        <v/>
      </c>
      <c r="H74" s="2"/>
      <c r="I74" s="2"/>
      <c r="J74" s="2"/>
      <c r="K74" s="2"/>
    </row>
    <row r="75" spans="3:19" x14ac:dyDescent="0.25">
      <c r="C75" s="263" t="s">
        <v>406</v>
      </c>
      <c r="D75" s="264"/>
      <c r="E75" s="19" t="s">
        <v>1334</v>
      </c>
      <c r="F75" s="20"/>
      <c r="G75" s="65" t="str">
        <f t="shared" si="2"/>
        <v/>
      </c>
      <c r="H75" s="2"/>
      <c r="I75" s="2"/>
      <c r="J75" s="2"/>
      <c r="K75" s="2"/>
    </row>
    <row r="76" spans="3:19" x14ac:dyDescent="0.25">
      <c r="C76" s="259"/>
      <c r="D76" s="259"/>
      <c r="G76" s="65" t="str">
        <f t="shared" si="2"/>
        <v/>
      </c>
      <c r="H76" s="2"/>
      <c r="I76" s="2"/>
      <c r="J76" s="2"/>
      <c r="K76" s="2"/>
    </row>
    <row r="77" spans="3:19" x14ac:dyDescent="0.25">
      <c r="C77" s="256" t="s">
        <v>600</v>
      </c>
      <c r="D77" s="291" t="s">
        <v>296</v>
      </c>
      <c r="E77" s="15" t="s">
        <v>358</v>
      </c>
      <c r="F77" s="23" t="s">
        <v>682</v>
      </c>
      <c r="G77" s="65" t="str">
        <f t="shared" si="2"/>
        <v>38</v>
      </c>
      <c r="H77" s="2" t="s">
        <v>1357</v>
      </c>
      <c r="I77" s="80"/>
      <c r="J77" s="2"/>
      <c r="K77" s="79"/>
      <c r="L77" s="14" t="str" cm="1">
        <f t="array" ref="L77">INDEX(Cable_L!$B$3:$B$77,MATCH(1,COUNTIFS($G77,Cable_L!$A$3:$A$77,$H77,Cable_L!$C$3:$C$77),0))</f>
        <v>3c</v>
      </c>
      <c r="M77" s="21" t="str" cm="1">
        <f t="array" ref="M77:M79">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3</v>
      </c>
      <c r="R77" s="21" cm="1">
        <f t="array" ref="R77">_xlfn._xlws.FILTER(_xlfn.UNIQUE(O77:O84),_xlfn.UNIQUE(O77:O84)&lt;&gt;"")</f>
        <v>8</v>
      </c>
      <c r="S77" s="14">
        <f>COUNTIF(O77:O84,R77)</f>
        <v>3</v>
      </c>
    </row>
    <row r="78" spans="3:19" x14ac:dyDescent="0.25">
      <c r="C78" s="258" t="s">
        <v>601</v>
      </c>
      <c r="D78" s="292" t="s">
        <v>298</v>
      </c>
      <c r="E78" s="14" t="s">
        <v>360</v>
      </c>
      <c r="F78" s="17" t="s">
        <v>683</v>
      </c>
      <c r="G78" s="65" t="str">
        <f t="shared" si="2"/>
        <v>38</v>
      </c>
      <c r="H78" s="2" t="s">
        <v>1357</v>
      </c>
      <c r="I78" s="80"/>
      <c r="J78" s="2"/>
      <c r="K78" s="79"/>
      <c r="L78" s="14" t="str" cm="1">
        <f t="array" ref="L78">INDEX(Cable_L!$B$3:$B$77,MATCH(1,COUNTIFS($G78,Cable_L!$A$3:$A$77,$H78,Cable_L!$C$3:$C$77),0))</f>
        <v>3c</v>
      </c>
      <c r="M78" s="21" t="str">
        <v>37</v>
      </c>
      <c r="N78" s="14" cm="1">
        <f t="array" ref="N78">INDEX(INDEX(Cable_L!$H$3:$K$77,,MATCH(N$2,Cable_L!$H$2:$K$2,0)),MATCH(1,COUNTIFS($G78,Cable_L!$A$3:$A$77,$H78,Cable_L!$C$3:$C$77),0))</f>
        <v>8</v>
      </c>
      <c r="O78" s="14" cm="1">
        <f t="array" ref="O78">INDEX(INDEX(Cable_L!$H$3:$K$77,,MATCH(O$2,Cable_L!$H$2:$K$2,0)),MATCH(1,COUNTIFS($G78,Cable_L!$A$3:$A$77,$H78,Cable_L!$C$3:$C$77),0))</f>
        <v>8</v>
      </c>
    </row>
    <row r="79" spans="3:19" x14ac:dyDescent="0.25">
      <c r="C79" s="258" t="s">
        <v>602</v>
      </c>
      <c r="D79" s="292" t="s">
        <v>301</v>
      </c>
      <c r="E79" s="14" t="s">
        <v>362</v>
      </c>
      <c r="F79" s="17" t="s">
        <v>680</v>
      </c>
      <c r="G79" s="65" t="str">
        <f t="shared" si="2"/>
        <v>37</v>
      </c>
      <c r="H79" s="2" t="s">
        <v>1357</v>
      </c>
      <c r="I79" s="80"/>
      <c r="J79" s="2"/>
      <c r="K79" s="79"/>
      <c r="L79" s="14" t="str" cm="1">
        <f t="array" ref="L79">INDEX(Cable_L!$B$3:$B$77,MATCH(1,COUNTIFS($G79,Cable_L!$A$3:$A$77,$H79,Cable_L!$C$3:$C$77),0))</f>
        <v>3c</v>
      </c>
      <c r="M79" s="21" t="str">
        <v>38</v>
      </c>
      <c r="N79" s="14" cm="1">
        <f t="array" ref="N79">INDEX(INDEX(Cable_L!$H$3:$K$77,,MATCH(N$2,Cable_L!$H$2:$K$2,0)),MATCH(1,COUNTIFS($G79,Cable_L!$A$3:$A$77,$H79,Cable_L!$C$3:$C$77),0))</f>
        <v>8</v>
      </c>
      <c r="O79" s="14" cm="1">
        <f t="array" ref="O79">INDEX(INDEX(Cable_L!$H$3:$K$77,,MATCH(O$2,Cable_L!$H$2:$K$2,0)),MATCH(1,COUNTIFS($G79,Cable_L!$A$3:$A$77,$H79,Cable_L!$C$3:$C$77),0))</f>
        <v>8</v>
      </c>
    </row>
    <row r="80" spans="3:19" x14ac:dyDescent="0.25">
      <c r="C80" s="258" t="s">
        <v>406</v>
      </c>
      <c r="D80" s="259"/>
      <c r="E80" s="14" t="s">
        <v>1343</v>
      </c>
      <c r="F80" s="17"/>
      <c r="G80" s="65" t="str">
        <f t="shared" si="2"/>
        <v/>
      </c>
      <c r="H80" s="2"/>
      <c r="I80" s="2"/>
      <c r="J80" s="2"/>
      <c r="K80" s="2"/>
    </row>
    <row r="81" spans="3:19" x14ac:dyDescent="0.25">
      <c r="C81" s="258" t="s">
        <v>406</v>
      </c>
      <c r="D81" s="259"/>
      <c r="E81" s="14" t="s">
        <v>1344</v>
      </c>
      <c r="F81" s="17"/>
      <c r="G81" s="65" t="str">
        <f t="shared" si="2"/>
        <v/>
      </c>
      <c r="H81" s="2"/>
      <c r="I81" s="2"/>
      <c r="J81" s="2"/>
      <c r="K81" s="2"/>
    </row>
    <row r="82" spans="3:19" x14ac:dyDescent="0.25">
      <c r="C82" s="258" t="s">
        <v>406</v>
      </c>
      <c r="D82" s="259"/>
      <c r="E82" s="14" t="s">
        <v>1345</v>
      </c>
      <c r="F82" s="17"/>
      <c r="G82" s="65" t="str">
        <f t="shared" si="2"/>
        <v/>
      </c>
      <c r="H82" s="2"/>
      <c r="I82" s="2"/>
      <c r="J82" s="2"/>
      <c r="K82" s="2"/>
    </row>
    <row r="83" spans="3:19" x14ac:dyDescent="0.25">
      <c r="C83" s="258" t="s">
        <v>406</v>
      </c>
      <c r="D83" s="259"/>
      <c r="E83" s="14" t="s">
        <v>1346</v>
      </c>
      <c r="F83" s="17"/>
      <c r="G83" s="65" t="str">
        <f t="shared" si="2"/>
        <v/>
      </c>
      <c r="H83" s="2"/>
      <c r="I83" s="2"/>
      <c r="J83" s="2"/>
      <c r="K83" s="2"/>
    </row>
    <row r="84" spans="3:19" x14ac:dyDescent="0.25">
      <c r="C84" s="263" t="s">
        <v>406</v>
      </c>
      <c r="D84" s="264"/>
      <c r="E84" s="19" t="s">
        <v>1347</v>
      </c>
      <c r="F84" s="20"/>
      <c r="G84" s="65" t="str">
        <f t="shared" si="2"/>
        <v/>
      </c>
      <c r="H84" s="2"/>
      <c r="I84" s="2"/>
      <c r="J84" s="2"/>
      <c r="K84" s="2"/>
    </row>
    <row r="85" spans="3:19" x14ac:dyDescent="0.25">
      <c r="C85" s="259"/>
      <c r="D85" s="259"/>
      <c r="G85" s="65" t="str">
        <f t="shared" si="2"/>
        <v/>
      </c>
      <c r="H85" s="2"/>
      <c r="I85" s="2"/>
      <c r="J85" s="2"/>
      <c r="K85" s="2"/>
    </row>
    <row r="86" spans="3:19" x14ac:dyDescent="0.25">
      <c r="C86" s="256" t="s">
        <v>603</v>
      </c>
      <c r="D86" s="257" t="s">
        <v>260</v>
      </c>
      <c r="E86" s="15" t="s">
        <v>376</v>
      </c>
      <c r="F86" s="23" t="s">
        <v>733</v>
      </c>
      <c r="G86" s="65" t="str">
        <f t="shared" si="2"/>
        <v>46</v>
      </c>
      <c r="H86" s="2" t="s">
        <v>1379</v>
      </c>
      <c r="I86" s="79"/>
      <c r="J86" s="2"/>
      <c r="K86" s="2"/>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258" t="s">
        <v>604</v>
      </c>
      <c r="D87" s="259" t="s">
        <v>263</v>
      </c>
      <c r="E87" s="14" t="s">
        <v>378</v>
      </c>
      <c r="F87" s="17" t="s">
        <v>718</v>
      </c>
      <c r="G87" s="65" t="str">
        <f t="shared" si="2"/>
        <v>42</v>
      </c>
      <c r="H87" s="2" t="s">
        <v>1379</v>
      </c>
      <c r="I87" s="79"/>
      <c r="J87" s="2"/>
      <c r="K87" s="2"/>
      <c r="L87" s="14" t="str" cm="1">
        <f t="array" ref="L87">INDEX(Cable_L!$B$3:$B$77,MATCH(1,COUNTIFS($G87,Cable_L!$A$3:$A$77,$H87,Cable_L!$C$3:$C$77),0))</f>
        <v>4b</v>
      </c>
      <c r="M87" s="21" t="str">
        <v>38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258" t="s">
        <v>605</v>
      </c>
      <c r="D88" s="259" t="s">
        <v>266</v>
      </c>
      <c r="E88" s="14" t="s">
        <v>380</v>
      </c>
      <c r="F88" s="17" t="s">
        <v>702</v>
      </c>
      <c r="G88" s="65" t="str">
        <f t="shared" si="2"/>
        <v>40</v>
      </c>
      <c r="H88" s="2" t="s">
        <v>1379</v>
      </c>
      <c r="I88" s="79"/>
      <c r="J88" s="2"/>
      <c r="K88" s="2"/>
      <c r="L88" s="14" t="str" cm="1">
        <f t="array" ref="L88">INDEX(Cable_L!$B$3:$B$77,MATCH(1,COUNTIFS($G88,Cable_L!$A$3:$A$77,$H88,Cable_L!$C$3:$C$77),0))</f>
        <v>4b</v>
      </c>
      <c r="M88" s="21" t="str">
        <v>40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258" t="s">
        <v>606</v>
      </c>
      <c r="D89" s="259" t="s">
        <v>269</v>
      </c>
      <c r="E89" s="14" t="s">
        <v>382</v>
      </c>
      <c r="F89" s="17" t="s">
        <v>717</v>
      </c>
      <c r="G89" s="65" t="str">
        <f t="shared" si="2"/>
        <v>42</v>
      </c>
      <c r="H89" s="2" t="s">
        <v>1379</v>
      </c>
      <c r="I89" s="79"/>
      <c r="J89" s="2"/>
      <c r="K89" s="2"/>
      <c r="L89" s="14" t="str" cm="1">
        <f t="array" ref="L89">INDEX(Cable_L!$B$3:$B$77,MATCH(1,COUNTIFS($G89,Cable_L!$A$3:$A$77,$H89,Cable_L!$C$3:$C$77),0))</f>
        <v>4b</v>
      </c>
      <c r="M89" s="21" t="str">
        <v>42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258" t="s">
        <v>607</v>
      </c>
      <c r="D90" s="259" t="s">
        <v>272</v>
      </c>
      <c r="E90" s="14" t="s">
        <v>384</v>
      </c>
      <c r="F90" s="17" t="s">
        <v>704</v>
      </c>
      <c r="G90" s="65" t="str">
        <f t="shared" si="2"/>
        <v>40</v>
      </c>
      <c r="H90" s="2" t="s">
        <v>1379</v>
      </c>
      <c r="I90" s="79"/>
      <c r="J90" s="2"/>
      <c r="K90" s="2"/>
      <c r="L90" s="14" t="str" cm="1">
        <f t="array" ref="L90">INDEX(Cable_L!$B$3:$B$77,MATCH(1,COUNTIFS($G90,Cable_L!$A$3:$A$77,$H90,Cable_L!$C$3:$C$77),0))</f>
        <v>4b</v>
      </c>
      <c r="M90" s="21" t="str">
        <v>46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258" t="s">
        <v>608</v>
      </c>
      <c r="D91" s="259" t="s">
        <v>275</v>
      </c>
      <c r="E91" s="14" t="s">
        <v>386</v>
      </c>
      <c r="F91" s="17" t="s">
        <v>688</v>
      </c>
      <c r="G91" s="65" t="str">
        <f t="shared" si="2"/>
        <v>38</v>
      </c>
      <c r="H91" s="2" t="s">
        <v>1379</v>
      </c>
      <c r="I91" s="79"/>
      <c r="J91" s="2"/>
      <c r="K91" s="80"/>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258" t="s">
        <v>406</v>
      </c>
      <c r="D92" s="259"/>
      <c r="E92" s="14" t="s">
        <v>1337</v>
      </c>
      <c r="F92" s="17"/>
      <c r="G92" s="65" t="str">
        <f t="shared" si="2"/>
        <v/>
      </c>
      <c r="H92" s="2"/>
      <c r="I92" s="2"/>
      <c r="J92" s="2"/>
      <c r="K92" s="2"/>
    </row>
    <row r="93" spans="3:19" x14ac:dyDescent="0.25">
      <c r="C93" s="263" t="s">
        <v>406</v>
      </c>
      <c r="D93" s="264"/>
      <c r="E93" s="19" t="s">
        <v>1338</v>
      </c>
      <c r="F93" s="20"/>
      <c r="G93" s="65" t="str">
        <f t="shared" si="2"/>
        <v/>
      </c>
      <c r="H93" s="2"/>
      <c r="I93" s="2"/>
      <c r="J93" s="2"/>
      <c r="K93" s="2"/>
    </row>
    <row r="94" spans="3:19" x14ac:dyDescent="0.25">
      <c r="C94" s="259"/>
      <c r="D94" s="259"/>
      <c r="G94" s="65" t="str">
        <f t="shared" si="2"/>
        <v/>
      </c>
      <c r="H94" s="2"/>
      <c r="I94" s="2"/>
      <c r="J94" s="2"/>
      <c r="K94" s="2"/>
    </row>
    <row r="95" spans="3:19" x14ac:dyDescent="0.25">
      <c r="C95" s="256" t="s">
        <v>609</v>
      </c>
      <c r="D95" s="257" t="s">
        <v>278</v>
      </c>
      <c r="E95" s="15" t="s">
        <v>388</v>
      </c>
      <c r="F95" s="23" t="s">
        <v>734</v>
      </c>
      <c r="G95" s="65" t="str">
        <f t="shared" si="2"/>
        <v>46</v>
      </c>
      <c r="H95" s="2" t="s">
        <v>1379</v>
      </c>
      <c r="I95" s="79"/>
      <c r="J95" s="2"/>
      <c r="K95" s="2"/>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258" t="s">
        <v>610</v>
      </c>
      <c r="D96" s="259" t="s">
        <v>281</v>
      </c>
      <c r="E96" s="14" t="s">
        <v>390</v>
      </c>
      <c r="F96" s="17" t="s">
        <v>714</v>
      </c>
      <c r="G96" s="65" t="str">
        <f t="shared" si="2"/>
        <v>42</v>
      </c>
      <c r="H96" s="2" t="s">
        <v>1379</v>
      </c>
      <c r="I96" s="79"/>
      <c r="J96" s="2"/>
      <c r="K96" s="2"/>
      <c r="L96" s="14" t="str" cm="1">
        <f t="array" ref="L96">INDEX(Cable_L!$B$3:$B$77,MATCH(1,COUNTIFS($G96,Cable_L!$A$3:$A$77,$H96,Cable_L!$C$3:$C$77),0))</f>
        <v>4b</v>
      </c>
      <c r="M96" s="21" t="str">
        <v>40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258" t="s">
        <v>611</v>
      </c>
      <c r="D97" s="259" t="s">
        <v>284</v>
      </c>
      <c r="E97" s="14" t="s">
        <v>392</v>
      </c>
      <c r="F97" s="17" t="s">
        <v>701</v>
      </c>
      <c r="G97" s="65" t="str">
        <f t="shared" si="2"/>
        <v>40</v>
      </c>
      <c r="H97" s="2" t="s">
        <v>1379</v>
      </c>
      <c r="I97" s="79"/>
      <c r="J97" s="2"/>
      <c r="L97" s="14" t="str" cm="1">
        <f t="array" ref="L97">INDEX(Cable_L!$B$3:$B$77,MATCH(1,COUNTIFS($G97,Cable_L!$A$3:$A$77,$H97,Cable_L!$C$3:$C$77),0))</f>
        <v>4b</v>
      </c>
      <c r="M97" s="21" t="str">
        <v>42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258" t="s">
        <v>612</v>
      </c>
      <c r="D98" s="259" t="s">
        <v>287</v>
      </c>
      <c r="E98" s="14" t="s">
        <v>394</v>
      </c>
      <c r="F98" s="17" t="s">
        <v>716</v>
      </c>
      <c r="G98" s="65" t="str">
        <f t="shared" si="2"/>
        <v>42</v>
      </c>
      <c r="H98" s="2" t="s">
        <v>1379</v>
      </c>
      <c r="I98" s="79"/>
      <c r="J98" s="2"/>
      <c r="K98" s="2"/>
      <c r="L98" s="14" t="str" cm="1">
        <f t="array" ref="L98">INDEX(Cable_L!$B$3:$B$77,MATCH(1,COUNTIFS($G98,Cable_L!$A$3:$A$77,$H98,Cable_L!$C$3:$C$77),0))</f>
        <v>4b</v>
      </c>
      <c r="M98" s="21" t="str">
        <v>46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258" t="s">
        <v>613</v>
      </c>
      <c r="D99" s="259" t="s">
        <v>290</v>
      </c>
      <c r="E99" s="14" t="s">
        <v>396</v>
      </c>
      <c r="F99" s="17" t="s">
        <v>719</v>
      </c>
      <c r="G99" s="65" t="str">
        <f t="shared" si="2"/>
        <v>42</v>
      </c>
      <c r="H99" s="2" t="s">
        <v>1379</v>
      </c>
      <c r="I99" s="79"/>
      <c r="J99" s="2"/>
      <c r="K99" s="2"/>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258" t="s">
        <v>614</v>
      </c>
      <c r="D100" s="259" t="s">
        <v>293</v>
      </c>
      <c r="E100" s="14" t="s">
        <v>398</v>
      </c>
      <c r="F100" s="17" t="s">
        <v>703</v>
      </c>
      <c r="G100" s="65" t="str">
        <f t="shared" si="2"/>
        <v>40</v>
      </c>
      <c r="H100" s="2" t="s">
        <v>1379</v>
      </c>
      <c r="I100" s="79"/>
      <c r="J100" s="2"/>
      <c r="K100" s="2"/>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258" t="s">
        <v>406</v>
      </c>
      <c r="D101" s="259"/>
      <c r="E101" s="14" t="s">
        <v>1341</v>
      </c>
      <c r="F101" s="17"/>
      <c r="G101" s="65" t="str">
        <f t="shared" si="2"/>
        <v/>
      </c>
    </row>
    <row r="102" spans="3:19" x14ac:dyDescent="0.25">
      <c r="C102" s="263" t="s">
        <v>406</v>
      </c>
      <c r="D102" s="264"/>
      <c r="E102" s="19" t="s">
        <v>1342</v>
      </c>
      <c r="F102" s="20"/>
      <c r="G102" s="65" t="str">
        <f t="shared" si="2"/>
        <v/>
      </c>
      <c r="H102" s="2"/>
      <c r="I102" s="2"/>
      <c r="J102" s="2"/>
      <c r="K102" s="2"/>
    </row>
    <row r="103" spans="3:19" x14ac:dyDescent="0.25">
      <c r="C103" s="259"/>
      <c r="D103" s="259"/>
      <c r="G103" s="65" t="str">
        <f t="shared" si="2"/>
        <v/>
      </c>
      <c r="H103" s="2"/>
      <c r="I103" s="2"/>
      <c r="J103" s="2"/>
      <c r="K103" s="2"/>
    </row>
    <row r="104" spans="3:19" x14ac:dyDescent="0.25">
      <c r="C104" s="259"/>
      <c r="D104" s="259"/>
      <c r="G104" s="65" t="str">
        <f t="shared" si="2"/>
        <v/>
      </c>
      <c r="H104" s="2"/>
      <c r="I104" s="2"/>
      <c r="J104" s="2"/>
      <c r="K104" s="2"/>
    </row>
    <row r="105" spans="3:19" x14ac:dyDescent="0.25">
      <c r="C105" s="256" t="s">
        <v>615</v>
      </c>
      <c r="D105" s="293" t="s">
        <v>296</v>
      </c>
      <c r="E105" s="15" t="s">
        <v>400</v>
      </c>
      <c r="F105" s="23" t="s">
        <v>686</v>
      </c>
      <c r="G105" s="65" t="str">
        <f t="shared" si="2"/>
        <v>38</v>
      </c>
      <c r="H105" s="2" t="s">
        <v>1357</v>
      </c>
      <c r="I105" s="80"/>
      <c r="J105" s="2"/>
      <c r="K105" s="79"/>
      <c r="L105" s="14" t="str" cm="1">
        <f t="array" ref="L105">INDEX(Cable_L!$B$3:$B$77,MATCH(1,COUNTIFS($G105,Cable_L!$A$3:$A$77,$H105,Cable_L!$C$3:$C$77),0))</f>
        <v>3c</v>
      </c>
      <c r="M105" s="21" t="str" cm="1">
        <f t="array" ref="M105">_xlfn._xlws.SORT(_xlfn.UNIQUE(G105:G106))</f>
        <v>38</v>
      </c>
      <c r="N105" s="14" cm="1">
        <f t="array" ref="N105">INDEX(INDEX(Cable_L!$H$3:$K$77,,MATCH(N$2,Cable_L!$H$2:$K$2,0)),MATCH(1,COUNTIFS($G105,Cable_L!$A$3:$A$77,$H105,Cable_L!$C$3:$C$77),0))</f>
        <v>8</v>
      </c>
      <c r="O105" s="14" cm="1">
        <f t="array" ref="O105">INDEX(INDEX(Cable_L!$H$3:$K$77,,MATCH(O$2,Cable_L!$H$2:$K$2,0)),MATCH(1,COUNTIFS($G105,Cable_L!$A$3:$A$77,$H105,Cable_L!$C$3:$C$77),0))</f>
        <v>8</v>
      </c>
      <c r="P105" s="21" cm="1">
        <f t="array" ref="P105">_xlfn._xlws.FILTER(_xlfn.UNIQUE(N105:N112),_xlfn.UNIQUE(N105:N112)&lt;&gt;"")</f>
        <v>8</v>
      </c>
      <c r="Q105" s="14">
        <f>COUNTIF(N105:N112,P105)</f>
        <v>2</v>
      </c>
      <c r="R105" s="21" cm="1">
        <f t="array" ref="R105">_xlfn._xlws.FILTER(_xlfn.UNIQUE(O105:O112),_xlfn.UNIQUE(O105:O112)&lt;&gt;"")</f>
        <v>8</v>
      </c>
      <c r="S105" s="14">
        <f>COUNTIF(O105:O112,R105)</f>
        <v>2</v>
      </c>
    </row>
    <row r="106" spans="3:19" x14ac:dyDescent="0.25">
      <c r="C106" s="258" t="s">
        <v>616</v>
      </c>
      <c r="D106" s="290" t="s">
        <v>298</v>
      </c>
      <c r="E106" s="14" t="s">
        <v>402</v>
      </c>
      <c r="F106" s="17" t="s">
        <v>687</v>
      </c>
      <c r="G106" s="65" t="str">
        <f t="shared" si="2"/>
        <v>38</v>
      </c>
      <c r="H106" s="2" t="s">
        <v>1357</v>
      </c>
      <c r="I106" s="80"/>
      <c r="J106" s="2"/>
      <c r="K106" s="79"/>
      <c r="L106" s="14" t="str" cm="1">
        <f t="array" ref="L106">INDEX(Cable_L!$B$3:$B$77,MATCH(1,COUNTIFS($G106,Cable_L!$A$3:$A$77,$H106,Cable_L!$C$3:$C$77),0))</f>
        <v>3c</v>
      </c>
      <c r="N106" s="14" cm="1">
        <f t="array" ref="N106">INDEX(INDEX(Cable_L!$H$3:$K$77,,MATCH(N$2,Cable_L!$H$2:$K$2,0)),MATCH(1,COUNTIFS($G106,Cable_L!$A$3:$A$77,$H106,Cable_L!$C$3:$C$77),0))</f>
        <v>8</v>
      </c>
      <c r="O106" s="14" cm="1">
        <f t="array" ref="O106">INDEX(INDEX(Cable_L!$H$3:$K$77,,MATCH(O$2,Cable_L!$H$2:$K$2,0)),MATCH(1,COUNTIFS($G106,Cable_L!$A$3:$A$77,$H106,Cable_L!$C$3:$C$77),0))</f>
        <v>8</v>
      </c>
    </row>
    <row r="107" spans="3:19" x14ac:dyDescent="0.25">
      <c r="C107" s="258" t="s">
        <v>406</v>
      </c>
      <c r="D107" s="259"/>
      <c r="E107" s="14" t="s">
        <v>404</v>
      </c>
      <c r="F107" s="17"/>
      <c r="G107" s="65" t="str">
        <f t="shared" si="2"/>
        <v/>
      </c>
    </row>
    <row r="108" spans="3:19" x14ac:dyDescent="0.25">
      <c r="C108" s="258" t="s">
        <v>406</v>
      </c>
      <c r="D108" s="259"/>
      <c r="E108" s="14" t="s">
        <v>1348</v>
      </c>
      <c r="F108" s="17"/>
      <c r="G108" s="65" t="str">
        <f t="shared" si="2"/>
        <v/>
      </c>
    </row>
    <row r="109" spans="3:19" x14ac:dyDescent="0.25">
      <c r="C109" s="258" t="s">
        <v>406</v>
      </c>
      <c r="D109" s="259"/>
      <c r="E109" s="14" t="s">
        <v>1349</v>
      </c>
      <c r="F109" s="17"/>
      <c r="G109" s="65" t="str">
        <f t="shared" si="2"/>
        <v/>
      </c>
      <c r="H109" s="2"/>
      <c r="I109" s="2"/>
      <c r="J109" s="2"/>
      <c r="K109" s="2"/>
    </row>
    <row r="110" spans="3:19" x14ac:dyDescent="0.25">
      <c r="C110" s="258" t="s">
        <v>406</v>
      </c>
      <c r="D110" s="259"/>
      <c r="E110" s="14" t="s">
        <v>1350</v>
      </c>
      <c r="F110" s="17"/>
      <c r="G110" s="65" t="str">
        <f t="shared" si="2"/>
        <v/>
      </c>
      <c r="H110" s="2"/>
      <c r="I110" s="2"/>
      <c r="J110" s="2"/>
      <c r="K110" s="2"/>
    </row>
    <row r="111" spans="3:19" x14ac:dyDescent="0.25">
      <c r="C111" s="258" t="s">
        <v>406</v>
      </c>
      <c r="D111" s="259"/>
      <c r="E111" s="14" t="s">
        <v>1351</v>
      </c>
      <c r="F111" s="17"/>
      <c r="G111" s="65"/>
    </row>
    <row r="112" spans="3:19" x14ac:dyDescent="0.25">
      <c r="C112" s="263" t="s">
        <v>406</v>
      </c>
      <c r="D112" s="264"/>
      <c r="E112" s="19" t="s">
        <v>1352</v>
      </c>
      <c r="F112" s="294"/>
      <c r="G112" s="65"/>
    </row>
    <row r="113" spans="3:15" x14ac:dyDescent="0.25">
      <c r="C113" s="259"/>
      <c r="D113" s="259"/>
      <c r="F113" s="259"/>
      <c r="G113" s="65"/>
    </row>
    <row r="114" spans="3:15" x14ac:dyDescent="0.25">
      <c r="C114" s="353" t="s">
        <v>1353</v>
      </c>
      <c r="D114" s="353"/>
      <c r="E114" s="353"/>
      <c r="F114" s="353"/>
    </row>
    <row r="115" spans="3:15" x14ac:dyDescent="0.25">
      <c r="F115" s="24"/>
      <c r="G115" s="65"/>
    </row>
    <row r="116" spans="3:15" ht="18.75" x14ac:dyDescent="0.25">
      <c r="C116" s="51" t="s">
        <v>1302</v>
      </c>
      <c r="F116" s="24"/>
      <c r="G116" s="65"/>
      <c r="M116" s="105" t="s">
        <v>1410</v>
      </c>
    </row>
    <row r="117" spans="3:15" ht="18.75" x14ac:dyDescent="0.3">
      <c r="C117" s="24" t="s">
        <v>406</v>
      </c>
      <c r="F117" s="24" t="s">
        <v>1246</v>
      </c>
      <c r="G117" s="65"/>
      <c r="M117" s="106"/>
      <c r="N117" s="130" t="s">
        <v>1379</v>
      </c>
      <c r="O117" s="127" t="s">
        <v>1401</v>
      </c>
    </row>
    <row r="118" spans="3:15" ht="18.75" x14ac:dyDescent="0.25">
      <c r="C118" s="24" t="s">
        <v>406</v>
      </c>
      <c r="F118" s="24" t="s">
        <v>1247</v>
      </c>
      <c r="G118" s="65"/>
      <c r="N118" s="132" cm="1">
        <f t="array" ref="N118:N121">_xlfn._xlws.SORT(_xlfn._xlws.FILTER(_xlfn.UNIQUE($N$4:$N$113),_xlfn.UNIQUE($N$4:$N$113)&lt;&gt;""))</f>
        <v>7.8000000000000007</v>
      </c>
      <c r="O118" s="133">
        <f>COUNTIFS($N$4:$N$113,"=" &amp; N118,$H$4:$H$113,"grn")</f>
        <v>48</v>
      </c>
    </row>
    <row r="119" spans="3:15" ht="18.75" x14ac:dyDescent="0.25">
      <c r="C119" s="24" t="s">
        <v>406</v>
      </c>
      <c r="F119" s="24" t="s">
        <v>1258</v>
      </c>
      <c r="G119" s="65"/>
      <c r="M119" s="13"/>
      <c r="N119" s="118">
        <v>8</v>
      </c>
      <c r="O119" s="119">
        <f t="shared" ref="O119:O120" si="3">COUNTIFS($N$4:$N$113,"=" &amp; N119,$H$4:$H$113,"grn")</f>
        <v>0</v>
      </c>
    </row>
    <row r="120" spans="3:15" ht="18.75" x14ac:dyDescent="0.25">
      <c r="C120" s="24" t="s">
        <v>406</v>
      </c>
      <c r="F120" s="24" t="s">
        <v>1259</v>
      </c>
      <c r="G120" s="65"/>
      <c r="M120" s="13"/>
      <c r="N120" s="134">
        <v>8.3999999999999986</v>
      </c>
      <c r="O120" s="135">
        <f t="shared" si="3"/>
        <v>5</v>
      </c>
    </row>
    <row r="121" spans="3:15" ht="18.75" x14ac:dyDescent="0.25">
      <c r="C121" s="24" t="s">
        <v>406</v>
      </c>
      <c r="F121" s="24" t="s">
        <v>1260</v>
      </c>
      <c r="G121" s="65"/>
      <c r="M121" s="13"/>
      <c r="N121" s="113" t="str">
        <v>splice</v>
      </c>
      <c r="O121" s="114"/>
    </row>
    <row r="122" spans="3:15" ht="18.75" x14ac:dyDescent="0.25">
      <c r="C122" s="24" t="s">
        <v>406</v>
      </c>
      <c r="F122" s="24" t="s">
        <v>1261</v>
      </c>
      <c r="G122" s="65"/>
      <c r="M122" s="13"/>
      <c r="N122" s="131" t="s">
        <v>1357</v>
      </c>
      <c r="O122" s="127" t="s">
        <v>1401</v>
      </c>
    </row>
    <row r="123" spans="3:15" ht="18.75" x14ac:dyDescent="0.25">
      <c r="C123" s="24" t="s">
        <v>406</v>
      </c>
      <c r="F123" s="24" t="s">
        <v>1262</v>
      </c>
      <c r="N123" s="116" cm="1">
        <f t="array" ref="N123:N126">_xlfn._xlws.SORT(_xlfn._xlws.FILTER(_xlfn.UNIQUE($N$4:$N$113),_xlfn.UNIQUE($N$4:$N$113)&lt;&gt;""))</f>
        <v>7.8000000000000007</v>
      </c>
      <c r="O123" s="117">
        <f>COUNTIFS($N$4:$N$113,"=" &amp; N123,$H$4:$H$113,"yel")</f>
        <v>0</v>
      </c>
    </row>
    <row r="124" spans="3:15" ht="18.75" x14ac:dyDescent="0.25">
      <c r="C124" s="24" t="s">
        <v>406</v>
      </c>
      <c r="F124" s="24" t="s">
        <v>1263</v>
      </c>
      <c r="G124" s="65"/>
      <c r="M124" s="13"/>
      <c r="N124" s="136">
        <v>8</v>
      </c>
      <c r="O124" s="137">
        <f t="shared" ref="O124:O125" si="4">COUNTIFS($N$4:$N$113,"=" &amp; N124,$H$4:$H$113,"yel")</f>
        <v>9</v>
      </c>
    </row>
    <row r="125" spans="3:15" ht="18.75" x14ac:dyDescent="0.25">
      <c r="F125" s="24"/>
      <c r="G125" s="65"/>
      <c r="M125" s="13"/>
      <c r="N125" s="118">
        <v>8.3999999999999986</v>
      </c>
      <c r="O125" s="119">
        <f t="shared" si="4"/>
        <v>0</v>
      </c>
    </row>
    <row r="126" spans="3:15" ht="18.75" x14ac:dyDescent="0.25">
      <c r="F126" s="24"/>
      <c r="G126" s="65"/>
      <c r="M126" s="13"/>
      <c r="N126" s="113" t="str">
        <v>splice</v>
      </c>
      <c r="O126" s="114"/>
    </row>
    <row r="127" spans="3:15" ht="18.75" x14ac:dyDescent="0.25">
      <c r="G127" s="65"/>
      <c r="M127" s="13"/>
      <c r="N127" s="130" t="s">
        <v>1379</v>
      </c>
      <c r="O127" s="127" t="s">
        <v>1402</v>
      </c>
    </row>
    <row r="128" spans="3:15" ht="18.75" x14ac:dyDescent="0.25">
      <c r="G128" s="65"/>
      <c r="N128" s="132" cm="1">
        <f t="array" ref="N128:N130">_xlfn._xlws.SORT(_xlfn._xlws.FILTER(_xlfn.UNIQUE($O$4:$O$113),_xlfn.UNIQUE($O$4:$O$113)&lt;&gt;""))</f>
        <v>7.6000000000000005</v>
      </c>
      <c r="O128" s="133">
        <f>COUNTIFS($O$4:$O$113,"=" &amp; N128,$H$4:$H$113,"grn")</f>
        <v>48</v>
      </c>
    </row>
    <row r="129" spans="7:15" ht="18.75" x14ac:dyDescent="0.25">
      <c r="G129" s="65"/>
      <c r="M129" s="13"/>
      <c r="N129" s="134">
        <v>8</v>
      </c>
      <c r="O129" s="135">
        <f>COUNTIFS($O$4:$O$113,"=" &amp; N129,$H$4:$H$113,"grn")</f>
        <v>5</v>
      </c>
    </row>
    <row r="130" spans="7:15" ht="18.75" x14ac:dyDescent="0.25">
      <c r="G130" s="65"/>
      <c r="M130" s="13"/>
      <c r="N130" s="118" t="str">
        <v>splice</v>
      </c>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1402</v>
      </c>
    </row>
    <row r="134" spans="7:15" ht="18.75" x14ac:dyDescent="0.25">
      <c r="G134" s="65"/>
      <c r="M134" s="13"/>
      <c r="N134" s="116" cm="1">
        <f t="array" ref="N134:N136">_xlfn._xlws.SORT(_xlfn._xlws.FILTER(_xlfn.UNIQUE($O$4:$O$113),_xlfn.UNIQUE($O$4:$O$113)&lt;&gt;""))</f>
        <v>7.6000000000000005</v>
      </c>
      <c r="O134" s="117">
        <f>COUNTIFS($O$4:$O$113,"=" &amp; N134,$H$4:$H$113,"yel")</f>
        <v>0</v>
      </c>
    </row>
    <row r="135" spans="7:15" ht="18.75" x14ac:dyDescent="0.25">
      <c r="G135" s="65"/>
      <c r="M135" s="13"/>
      <c r="N135" s="136">
        <v>8</v>
      </c>
      <c r="O135" s="137">
        <f>COUNTIFS($O$4:$O$113,"=" &amp; N135,$H$4:$H$113,"yel")</f>
        <v>9</v>
      </c>
    </row>
    <row r="136" spans="7:15" ht="18.75" x14ac:dyDescent="0.25">
      <c r="G136" s="65"/>
      <c r="M136" s="13"/>
      <c r="N136" s="118" t="str">
        <v>splice</v>
      </c>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W133">
    <sortCondition ref="E41:E133"/>
    <sortCondition ref="F41:F133"/>
  </sortState>
  <mergeCells count="5">
    <mergeCell ref="C2:F2"/>
    <mergeCell ref="C114:F114"/>
    <mergeCell ref="H1:H3"/>
    <mergeCell ref="M1:M3"/>
    <mergeCell ref="I2:K2"/>
  </mergeCells>
  <phoneticPr fontId="6"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516C-6889-4288-82F0-25E24F6B9A16}">
  <sheetPr>
    <pageSetUpPr fitToPage="1"/>
  </sheetPr>
  <dimension ref="A1:M110"/>
  <sheetViews>
    <sheetView topLeftCell="B98" zoomScale="115" zoomScaleNormal="115" workbookViewId="0">
      <selection activeCell="I118" sqref="I118"/>
    </sheetView>
  </sheetViews>
  <sheetFormatPr defaultRowHeight="15" x14ac:dyDescent="0.25"/>
  <cols>
    <col min="1" max="1" width="36.7109375" hidden="1" customWidth="1"/>
    <col min="2" max="2" width="30.42578125" style="14" customWidth="1"/>
    <col min="3" max="3" width="32.7109375" style="163" customWidth="1"/>
    <col min="4" max="4" width="16.85546875" hidden="1" customWidth="1"/>
    <col min="5" max="5" width="6.5703125" hidden="1" customWidth="1"/>
    <col min="6" max="6" width="33.85546875" style="163" customWidth="1"/>
    <col min="7" max="7" width="6.5703125" style="163" customWidth="1"/>
    <col min="8" max="8" width="9.140625" style="163" customWidth="1"/>
    <col min="9" max="9" width="9.140625" style="163"/>
    <col min="11" max="12" width="1.5703125" style="14" customWidth="1"/>
    <col min="13" max="13" width="1.7109375" style="14" customWidth="1"/>
  </cols>
  <sheetData>
    <row r="1" spans="1:13" ht="21" customHeight="1" x14ac:dyDescent="0.25">
      <c r="A1">
        <f>'Hybrid - IP - True - Straight'!C1</f>
        <v>0</v>
      </c>
      <c r="C1" s="350" t="s">
        <v>816</v>
      </c>
      <c r="D1" s="350"/>
      <c r="E1" s="350"/>
      <c r="F1" s="350"/>
      <c r="G1" s="350"/>
      <c r="H1" s="350"/>
      <c r="I1" s="163">
        <f>'Hybrid - IP - True - Straight'!O1</f>
        <v>0</v>
      </c>
    </row>
    <row r="2" spans="1:13" x14ac:dyDescent="0.25">
      <c r="A2" t="str">
        <f>'Hybrid - IP - True - Straight'!C2</f>
        <v>Straight Staves - IP - True</v>
      </c>
      <c r="C2" s="163" t="s">
        <v>816</v>
      </c>
      <c r="D2">
        <f>'Hybrid - IP - True - Straight'!F2</f>
        <v>0</v>
      </c>
      <c r="E2">
        <f>'Hybrid - IP - True - Straight'!L2</f>
        <v>0</v>
      </c>
      <c r="H2" s="163" t="str">
        <f>'Hybrid - IP - True - Straight'!N2</f>
        <v>A-top</v>
      </c>
      <c r="I2" s="163" t="str">
        <f>'Hybrid - IP - True - Straight'!O2</f>
        <v>C-bot</v>
      </c>
      <c r="K2" s="339" t="s">
        <v>1389</v>
      </c>
      <c r="L2" s="339"/>
      <c r="M2" s="339"/>
    </row>
    <row r="3" spans="1:13" x14ac:dyDescent="0.25">
      <c r="A3" t="str">
        <f>'Hybrid - IP - True - Straight'!C3</f>
        <v>LVR Name</v>
      </c>
      <c r="B3" s="21" t="s">
        <v>1433</v>
      </c>
      <c r="C3" s="163" t="s">
        <v>1429</v>
      </c>
      <c r="D3" t="str">
        <f>'Hybrid - IP - True - Straight'!F3</f>
        <v>LVR ID - Connector - Pin</v>
      </c>
      <c r="E3" t="str">
        <f>'Hybrid - IP - True - Straight'!L3</f>
        <v>SBC section</v>
      </c>
      <c r="F3" s="167" t="s">
        <v>1431</v>
      </c>
      <c r="H3" s="163" t="str">
        <f>'Hybrid - IP - True - Straight'!N3</f>
        <v>A L (m)</v>
      </c>
      <c r="I3" s="163" t="str">
        <f>'Hybrid - IP - True - Straight'!O3</f>
        <v>C L (m)</v>
      </c>
    </row>
    <row r="4" spans="1:13" ht="45" customHeight="1" x14ac:dyDescent="0.25">
      <c r="A4" t="str">
        <f>'Hybrid - IP - True - Straight'!C4</f>
        <v>PT_a_alpha_X2M_P1W_LV_SRC/RET</v>
      </c>
      <c r="B4" s="14" t="str">
        <f t="shared" ref="B4:B67" si="0">IF(ISNUMBER(SEARCH("_LV",A4)),LEFT(A4,FIND("_LV",A4)-1),"")</f>
        <v>PT_a_alpha_X2M_P1W</v>
      </c>
      <c r="C4" s="163" t="str">
        <f>'Hybrid - IP - True - Straight'!E4</f>
        <v>P4 - 1/9</v>
      </c>
      <c r="D4" t="str">
        <f>'Hybrid - IP - True - Straight'!F4</f>
        <v>45 - J13 - 8/7</v>
      </c>
      <c r="E4" t="str">
        <f>'Hybrid - IP - True - Straight'!L4</f>
        <v>4b</v>
      </c>
      <c r="F4" s="163" t="str">
        <f>CONCATENATE(D4,"   ",E4)</f>
        <v>45 - J13 - 8/7   4b</v>
      </c>
      <c r="H4" s="163">
        <f>'Hybrid - IP - True - Straight'!N4</f>
        <v>7.8000000000000007</v>
      </c>
      <c r="I4" s="163">
        <f>'Hybrid - IP - True - Straight'!O4</f>
        <v>7.6000000000000005</v>
      </c>
      <c r="K4" s="78"/>
    </row>
    <row r="5" spans="1:13" ht="45" customHeight="1" x14ac:dyDescent="0.25">
      <c r="A5" t="str">
        <f>'Hybrid - IP - True - Straight'!C5</f>
        <v>PT_a_alpha_X2M_P2E_LV_SRC/RET</v>
      </c>
      <c r="B5" s="14" t="str">
        <f t="shared" si="0"/>
        <v>PT_a_alpha_X2M_P2E</v>
      </c>
      <c r="C5" s="163" t="str">
        <f>'Hybrid - IP - True - Straight'!E5</f>
        <v>P4 - 2/10</v>
      </c>
      <c r="D5" t="str">
        <f>'Hybrid - IP - True - Straight'!F5</f>
        <v>41 - J12 - 6/5</v>
      </c>
      <c r="E5" t="str">
        <f>'Hybrid - IP - True - Straight'!L5</f>
        <v>4b</v>
      </c>
      <c r="F5" s="163" t="str">
        <f t="shared" ref="F5:F68" si="1">CONCATENATE(D5,"   ",E5)</f>
        <v>41 - J12 - 6/5   4b</v>
      </c>
      <c r="H5" s="163">
        <f>'Hybrid - IP - True - Straight'!N5</f>
        <v>7.8000000000000007</v>
      </c>
      <c r="I5" s="163">
        <f>'Hybrid - IP - True - Straight'!O5</f>
        <v>7.6000000000000005</v>
      </c>
      <c r="K5" s="79"/>
      <c r="L5" s="2"/>
      <c r="M5" s="2"/>
    </row>
    <row r="6" spans="1:13" ht="45" customHeight="1" x14ac:dyDescent="0.25">
      <c r="A6" t="str">
        <f>'Hybrid - IP - True - Straight'!C6</f>
        <v>PT_a_alpha_X2M_P3_LV_SRC/RET</v>
      </c>
      <c r="B6" s="14" t="str">
        <f t="shared" si="0"/>
        <v>PT_a_alpha_X2M_P3</v>
      </c>
      <c r="C6" s="163" t="str">
        <f>'Hybrid - IP - True - Straight'!E6</f>
        <v>P4 - 3/11</v>
      </c>
      <c r="D6" t="str">
        <f>'Hybrid - IP - True - Straight'!F6</f>
        <v>39 - J13 - 8/7</v>
      </c>
      <c r="E6" t="str">
        <f>'Hybrid - IP - True - Straight'!L6</f>
        <v>4b</v>
      </c>
      <c r="F6" s="163" t="str">
        <f t="shared" si="1"/>
        <v>39 - J13 - 8/7   4b</v>
      </c>
      <c r="H6" s="163">
        <f>'Hybrid - IP - True - Straight'!N6</f>
        <v>7.8000000000000007</v>
      </c>
      <c r="I6" s="163">
        <f>'Hybrid - IP - True - Straight'!O6</f>
        <v>7.6000000000000005</v>
      </c>
      <c r="K6" s="79"/>
      <c r="L6" s="2"/>
      <c r="M6" s="2"/>
    </row>
    <row r="7" spans="1:13" ht="45" customHeight="1" x14ac:dyDescent="0.25">
      <c r="A7" t="str">
        <f>'Hybrid - IP - True - Straight'!C7</f>
        <v>PT_a_alpha_X2S_P1W_LV_SRC/RET</v>
      </c>
      <c r="B7" s="14" t="str">
        <f t="shared" si="0"/>
        <v>PT_a_alpha_X2S_P1W</v>
      </c>
      <c r="C7" s="163" t="str">
        <f>'Hybrid - IP - True - Straight'!E7</f>
        <v>P4 - 4/12</v>
      </c>
      <c r="D7" t="str">
        <f>'Hybrid - IP - True - Straight'!F7</f>
        <v>41 - J12 - 8/7</v>
      </c>
      <c r="E7" t="str">
        <f>'Hybrid - IP - True - Straight'!L7</f>
        <v>4b</v>
      </c>
      <c r="F7" s="163" t="str">
        <f t="shared" si="1"/>
        <v>41 - J12 - 8/7   4b</v>
      </c>
      <c r="H7" s="163">
        <f>'Hybrid - IP - True - Straight'!N7</f>
        <v>7.8000000000000007</v>
      </c>
      <c r="I7" s="163">
        <f>'Hybrid - IP - True - Straight'!O7</f>
        <v>7.6000000000000005</v>
      </c>
      <c r="K7" s="79"/>
      <c r="L7" s="2"/>
      <c r="M7" s="2"/>
    </row>
    <row r="8" spans="1:13" ht="45" customHeight="1" x14ac:dyDescent="0.25">
      <c r="A8" t="str">
        <f>'Hybrid - IP - True - Straight'!C8</f>
        <v>PT_a_alpha_X2S_P2E_LV_SRC/RET</v>
      </c>
      <c r="B8" s="14" t="str">
        <f t="shared" si="0"/>
        <v>PT_a_alpha_X2S_P2E</v>
      </c>
      <c r="C8" s="163" t="str">
        <f>'Hybrid - IP - True - Straight'!E8</f>
        <v>P4 - 5/13</v>
      </c>
      <c r="D8" t="str">
        <f>'Hybrid - IP - True - Straight'!F8</f>
        <v>39 - J13 - 4/3</v>
      </c>
      <c r="E8" t="str">
        <f>'Hybrid - IP - True - Straight'!L8</f>
        <v>4b</v>
      </c>
      <c r="F8" s="163" t="str">
        <f t="shared" si="1"/>
        <v>39 - J13 - 4/3   4b</v>
      </c>
      <c r="H8" s="163">
        <f>'Hybrid - IP - True - Straight'!N8</f>
        <v>7.8000000000000007</v>
      </c>
      <c r="I8" s="163">
        <f>'Hybrid - IP - True - Straight'!O8</f>
        <v>7.6000000000000005</v>
      </c>
      <c r="K8" s="79"/>
      <c r="L8" s="2"/>
      <c r="M8" s="2"/>
    </row>
    <row r="9" spans="1:13" ht="45" customHeight="1" x14ac:dyDescent="0.25">
      <c r="A9" t="str">
        <f>'Hybrid - IP - True - Straight'!C9</f>
        <v>PT_a_alpha_X2S_P3_LV_SRC/RET</v>
      </c>
      <c r="B9" s="14" t="str">
        <f t="shared" si="0"/>
        <v>PT_a_alpha_X2S_P3</v>
      </c>
      <c r="C9" s="163" t="str">
        <f>'Hybrid - IP - True - Straight'!E9</f>
        <v>P4 - 6/14</v>
      </c>
      <c r="D9" t="str">
        <f>'Hybrid - IP - True - Straight'!F9</f>
        <v>37 - J12 - 2/1</v>
      </c>
      <c r="E9" t="str">
        <f>'Hybrid - IP - True - Straight'!L9</f>
        <v>3d</v>
      </c>
      <c r="F9" s="163" t="str">
        <f t="shared" si="1"/>
        <v>37 - J12 - 2/1   3d</v>
      </c>
      <c r="H9" s="163">
        <f>'Hybrid - IP - True - Straight'!N9</f>
        <v>8.3999999999999986</v>
      </c>
      <c r="I9" s="163">
        <f>'Hybrid - IP - True - Straight'!O9</f>
        <v>8</v>
      </c>
      <c r="K9" s="79"/>
      <c r="L9" s="2"/>
      <c r="M9" s="2"/>
    </row>
    <row r="10" spans="1:13" ht="45" customHeight="1" x14ac:dyDescent="0.25">
      <c r="A10" t="str">
        <f>'Hybrid - IP - True - Straight'!C10</f>
        <v>PT_a_alpha_X1M_P1E_LV_SRC/RET</v>
      </c>
      <c r="B10" s="14" t="str">
        <f t="shared" si="0"/>
        <v>PT_a_alpha_X1M_P1E</v>
      </c>
      <c r="C10" s="163" t="str">
        <f>'Hybrid - IP - True - Straight'!E10</f>
        <v>P4 - 7/15</v>
      </c>
      <c r="D10" t="str">
        <f>'Hybrid - IP - True - Straight'!F10</f>
        <v>45 - J12 - 2/1</v>
      </c>
      <c r="E10" t="str">
        <f>'Hybrid - IP - True - Straight'!L10</f>
        <v>4b</v>
      </c>
      <c r="F10" s="163" t="str">
        <f t="shared" si="1"/>
        <v>45 - J12 - 2/1   4b</v>
      </c>
      <c r="H10" s="163">
        <f>'Hybrid - IP - True - Straight'!N10</f>
        <v>7.8000000000000007</v>
      </c>
      <c r="I10" s="163">
        <f>'Hybrid - IP - True - Straight'!O10</f>
        <v>7.6000000000000005</v>
      </c>
      <c r="K10" s="79"/>
      <c r="L10" s="2"/>
      <c r="M10" s="2"/>
    </row>
    <row r="11" spans="1:13" ht="45" customHeight="1" x14ac:dyDescent="0.25">
      <c r="A11" t="str">
        <f>'Hybrid - IP - True - Straight'!C11</f>
        <v>PT_a_alpha_X1M_P1E_LV_SRC/RET</v>
      </c>
      <c r="B11" s="14" t="str">
        <f t="shared" si="0"/>
        <v>PT_a_alpha_X1M_P1E</v>
      </c>
      <c r="C11" s="163" t="str">
        <f>'Hybrid - IP - True - Straight'!E11</f>
        <v>P4 - 7/15</v>
      </c>
      <c r="D11" t="str">
        <f>'Hybrid - IP - True - Straight'!F11</f>
        <v>45 - J12 - 6/5</v>
      </c>
      <c r="E11" t="str">
        <f>'Hybrid - IP - True - Straight'!L11</f>
        <v>4b</v>
      </c>
      <c r="F11" s="163" t="str">
        <f t="shared" si="1"/>
        <v>45 - J12 - 6/5   4b</v>
      </c>
      <c r="H11" s="163" t="str">
        <f>'Hybrid - IP - True - Straight'!N11</f>
        <v>splice</v>
      </c>
      <c r="I11" s="163" t="str">
        <f>'Hybrid - IP - True - Straight'!O11</f>
        <v>splice</v>
      </c>
      <c r="K11" s="82"/>
      <c r="L11" s="2"/>
      <c r="M11" s="2"/>
    </row>
    <row r="12" spans="1:13" ht="5.0999999999999996" customHeight="1" x14ac:dyDescent="0.25">
      <c r="B12" s="14" t="str">
        <f t="shared" si="0"/>
        <v/>
      </c>
      <c r="F12" s="163" t="str">
        <f t="shared" si="1"/>
        <v xml:space="preserve">   </v>
      </c>
      <c r="K12" s="2"/>
      <c r="L12" s="2"/>
      <c r="M12" s="2"/>
    </row>
    <row r="13" spans="1:13" ht="5.0999999999999996" customHeight="1" x14ac:dyDescent="0.25">
      <c r="B13" s="14" t="str">
        <f t="shared" si="0"/>
        <v/>
      </c>
      <c r="F13" s="163" t="str">
        <f t="shared" si="1"/>
        <v xml:space="preserve">   </v>
      </c>
      <c r="K13" s="2"/>
      <c r="L13" s="2"/>
      <c r="M13" s="2"/>
    </row>
    <row r="14" spans="1:13" ht="45" customHeight="1" x14ac:dyDescent="0.25">
      <c r="A14" t="str">
        <f>'Hybrid - IP - True - Straight'!C14</f>
        <v>PT_a_alpha_X1M_P1W_LV_SRC/RET</v>
      </c>
      <c r="B14" s="14" t="str">
        <f t="shared" si="0"/>
        <v>PT_a_alpha_X1M_P1W</v>
      </c>
      <c r="C14" s="163" t="str">
        <f>'Hybrid - IP - True - Straight'!E14</f>
        <v>P5 - 1/9</v>
      </c>
      <c r="D14" t="str">
        <f>'Hybrid - IP - True - Straight'!F14</f>
        <v>45 - J12 - 4/3</v>
      </c>
      <c r="E14" t="str">
        <f>'Hybrid - IP - True - Straight'!L14</f>
        <v>4b</v>
      </c>
      <c r="F14" s="174" t="str">
        <f t="shared" si="1"/>
        <v>45 - J12 - 4/3   4b</v>
      </c>
      <c r="H14" s="163">
        <f>'Hybrid - IP - True - Straight'!N14</f>
        <v>7.8000000000000007</v>
      </c>
      <c r="I14" s="163">
        <f>'Hybrid - IP - True - Straight'!O14</f>
        <v>7.6000000000000005</v>
      </c>
      <c r="K14" s="83"/>
      <c r="L14" s="2"/>
      <c r="M14" s="2"/>
    </row>
    <row r="15" spans="1:13" ht="45" customHeight="1" x14ac:dyDescent="0.25">
      <c r="A15" t="str">
        <f>'Hybrid - IP - True - Straight'!C15</f>
        <v>PT_a_alpha_X1M_P1W_LV_SRC/RET</v>
      </c>
      <c r="B15" s="14" t="str">
        <f t="shared" si="0"/>
        <v>PT_a_alpha_X1M_P1W</v>
      </c>
      <c r="C15" s="163" t="str">
        <f>'Hybrid - IP - True - Straight'!E15</f>
        <v>P5 - 1/9</v>
      </c>
      <c r="D15" t="str">
        <f>'Hybrid - IP - True - Straight'!F15</f>
        <v>45 - J12 - 8/7</v>
      </c>
      <c r="E15" t="str">
        <f>'Hybrid - IP - True - Straight'!L15</f>
        <v>4b</v>
      </c>
      <c r="F15" s="174" t="str">
        <f t="shared" si="1"/>
        <v>45 - J12 - 8/7   4b</v>
      </c>
      <c r="H15" s="163" t="str">
        <f>'Hybrid - IP - True - Straight'!N15</f>
        <v>splice</v>
      </c>
      <c r="I15" s="163" t="str">
        <f>'Hybrid - IP - True - Straight'!O15</f>
        <v>splice</v>
      </c>
      <c r="K15" s="79"/>
      <c r="L15" s="2"/>
      <c r="M15" s="2"/>
    </row>
    <row r="16" spans="1:13" ht="45" customHeight="1" x14ac:dyDescent="0.25">
      <c r="A16" t="str">
        <f>'Hybrid - IP - True - Straight'!C16</f>
        <v>PT_a_alpha_X1M_P2E_LV_SRC/RET</v>
      </c>
      <c r="B16" s="14" t="str">
        <f t="shared" si="0"/>
        <v>PT_a_alpha_X1M_P2E</v>
      </c>
      <c r="C16" s="163" t="str">
        <f>'Hybrid - IP - True - Straight'!E16</f>
        <v>P5 - 2/10</v>
      </c>
      <c r="D16" t="str">
        <f>'Hybrid - IP - True - Straight'!F16</f>
        <v>41 - J12 - 4/3</v>
      </c>
      <c r="E16" t="str">
        <f>'Hybrid - IP - True - Straight'!L16</f>
        <v>4b</v>
      </c>
      <c r="F16" s="163" t="str">
        <f t="shared" si="1"/>
        <v>41 - J12 - 4/3   4b</v>
      </c>
      <c r="H16" s="163">
        <f>'Hybrid - IP - True - Straight'!N16</f>
        <v>7.8000000000000007</v>
      </c>
      <c r="I16" s="163">
        <f>'Hybrid - IP - True - Straight'!O16</f>
        <v>7.6000000000000005</v>
      </c>
      <c r="K16" s="79"/>
      <c r="L16" s="2"/>
      <c r="M16" s="2"/>
    </row>
    <row r="17" spans="1:13" ht="45" customHeight="1" x14ac:dyDescent="0.25">
      <c r="A17" t="str">
        <f>'Hybrid - IP - True - Straight'!C17</f>
        <v>PT_a_alpha_X1M_P3_LV_SRC/RET</v>
      </c>
      <c r="B17" s="14" t="str">
        <f t="shared" si="0"/>
        <v>PT_a_alpha_X1M_P3</v>
      </c>
      <c r="C17" s="163" t="str">
        <f>'Hybrid - IP - True - Straight'!E17</f>
        <v>P5 - 3/11</v>
      </c>
      <c r="D17" t="str">
        <f>'Hybrid - IP - True - Straight'!F17</f>
        <v>39 - J12 - 6/5</v>
      </c>
      <c r="E17" t="str">
        <f>'Hybrid - IP - True - Straight'!L17</f>
        <v>4b</v>
      </c>
      <c r="F17" s="163" t="str">
        <f t="shared" si="1"/>
        <v>39 - J12 - 6/5   4b</v>
      </c>
      <c r="H17" s="163">
        <f>'Hybrid - IP - True - Straight'!N17</f>
        <v>7.8000000000000007</v>
      </c>
      <c r="I17" s="163">
        <f>'Hybrid - IP - True - Straight'!O17</f>
        <v>7.6000000000000005</v>
      </c>
      <c r="K17" s="79"/>
      <c r="L17" s="2"/>
      <c r="M17" s="2"/>
    </row>
    <row r="18" spans="1:13" ht="45" customHeight="1" x14ac:dyDescent="0.25">
      <c r="A18" t="str">
        <f>'Hybrid - IP - True - Straight'!C18</f>
        <v>PT_a_alpha_X1S_P1W_LV_SRC/RET</v>
      </c>
      <c r="B18" s="14" t="str">
        <f t="shared" si="0"/>
        <v>PT_a_alpha_X1S_P1W</v>
      </c>
      <c r="C18" s="163" t="str">
        <f>'Hybrid - IP - True - Straight'!E18</f>
        <v>P5 - 4/12</v>
      </c>
      <c r="D18" t="str">
        <f>'Hybrid - IP - True - Straight'!F18</f>
        <v>43 - J13 - 4/3</v>
      </c>
      <c r="E18" t="str">
        <f>'Hybrid - IP - True - Straight'!L18</f>
        <v>4b</v>
      </c>
      <c r="F18" s="165" t="str">
        <f t="shared" si="1"/>
        <v>43 - J13 - 4/3   4b</v>
      </c>
      <c r="H18" s="163">
        <f>'Hybrid - IP - True - Straight'!N18</f>
        <v>7.8000000000000007</v>
      </c>
      <c r="I18" s="163">
        <f>'Hybrid - IP - True - Straight'!O18</f>
        <v>7.6000000000000005</v>
      </c>
      <c r="K18" s="79"/>
      <c r="L18" s="2"/>
      <c r="M18" s="2"/>
    </row>
    <row r="19" spans="1:13" ht="45" customHeight="1" x14ac:dyDescent="0.25">
      <c r="A19" t="str">
        <f>'Hybrid - IP - True - Straight'!C19</f>
        <v>PT_a_alpha_X1S_P1W_LV_SRC/RET</v>
      </c>
      <c r="B19" s="14" t="str">
        <f t="shared" si="0"/>
        <v>PT_a_alpha_X1S_P1W</v>
      </c>
      <c r="C19" s="163" t="str">
        <f>'Hybrid - IP - True - Straight'!E19</f>
        <v>P5 - 4/12</v>
      </c>
      <c r="D19" t="str">
        <f>'Hybrid - IP - True - Straight'!F19</f>
        <v>43 - J13 - 8/7</v>
      </c>
      <c r="E19" t="str">
        <f>'Hybrid - IP - True - Straight'!L19</f>
        <v>4b</v>
      </c>
      <c r="F19" s="165" t="str">
        <f t="shared" si="1"/>
        <v>43 - J13 - 8/7   4b</v>
      </c>
      <c r="H19" s="163" t="str">
        <f>'Hybrid - IP - True - Straight'!N19</f>
        <v>splice</v>
      </c>
      <c r="I19" s="163" t="str">
        <f>'Hybrid - IP - True - Straight'!O19</f>
        <v>splice</v>
      </c>
      <c r="K19" s="79"/>
      <c r="L19" s="2"/>
      <c r="M19" s="2"/>
    </row>
    <row r="20" spans="1:13" ht="45" customHeight="1" x14ac:dyDescent="0.25">
      <c r="A20" t="str">
        <f>'Hybrid - IP - True - Straight'!C20</f>
        <v>PT_a_alpha_X1S_P2E_LV_SRC/RET</v>
      </c>
      <c r="B20" s="14" t="str">
        <f t="shared" si="0"/>
        <v>PT_a_alpha_X1S_P2E</v>
      </c>
      <c r="C20" s="163" t="str">
        <f>'Hybrid - IP - True - Straight'!E20</f>
        <v>P5 - 5/13</v>
      </c>
      <c r="D20" t="str">
        <f>'Hybrid - IP - True - Straight'!F20</f>
        <v>39 - J12 - 2/1</v>
      </c>
      <c r="E20" t="str">
        <f>'Hybrid - IP - True - Straight'!L20</f>
        <v>4b</v>
      </c>
      <c r="F20" s="163" t="str">
        <f t="shared" si="1"/>
        <v>39 - J12 - 2/1   4b</v>
      </c>
      <c r="H20" s="163">
        <f>'Hybrid - IP - True - Straight'!N20</f>
        <v>7.8000000000000007</v>
      </c>
      <c r="I20" s="163">
        <f>'Hybrid - IP - True - Straight'!O20</f>
        <v>7.6000000000000005</v>
      </c>
      <c r="K20" s="79"/>
      <c r="L20" s="2"/>
      <c r="M20" s="2"/>
    </row>
    <row r="21" spans="1:13" ht="45" customHeight="1" x14ac:dyDescent="0.25">
      <c r="A21" t="str">
        <f>'Hybrid - IP - True - Straight'!C21</f>
        <v>PT_a_alpha_X1S_P3_LV_SRC/RET</v>
      </c>
      <c r="B21" s="14" t="str">
        <f t="shared" si="0"/>
        <v>PT_a_alpha_X1S_P3</v>
      </c>
      <c r="C21" s="163" t="str">
        <f>'Hybrid - IP - True - Straight'!E21</f>
        <v>P5 - 6/14</v>
      </c>
      <c r="D21" t="str">
        <f>'Hybrid - IP - True - Straight'!F21</f>
        <v>37 - J12 - 4/3</v>
      </c>
      <c r="E21" t="str">
        <f>'Hybrid - IP - True - Straight'!L21</f>
        <v>3d</v>
      </c>
      <c r="F21" s="163" t="str">
        <f t="shared" si="1"/>
        <v>37 - J12 - 4/3   3d</v>
      </c>
      <c r="H21" s="163">
        <f>'Hybrid - IP - True - Straight'!N21</f>
        <v>8.3999999999999986</v>
      </c>
      <c r="I21" s="163">
        <f>'Hybrid - IP - True - Straight'!O21</f>
        <v>8</v>
      </c>
      <c r="K21" s="79"/>
      <c r="L21" s="2"/>
      <c r="M21" s="80"/>
    </row>
    <row r="22" spans="1:13" ht="45" customHeight="1" x14ac:dyDescent="0.25">
      <c r="A22" t="str">
        <f>'Hybrid - IP - True - Straight'!C22</f>
        <v>PT_a_alpha_X0S_P2W_LV_SRC/RET</v>
      </c>
      <c r="B22" s="14" t="str">
        <f t="shared" si="0"/>
        <v>PT_a_alpha_X0S_P2W</v>
      </c>
      <c r="C22" s="163" t="str">
        <f>'Hybrid - IP - True - Straight'!E22</f>
        <v>P5 - 7/15</v>
      </c>
      <c r="D22" t="str">
        <f>'Hybrid - IP - True - Straight'!F22</f>
        <v>43 - J12 - 4/3</v>
      </c>
      <c r="E22" t="str">
        <f>'Hybrid - IP - True - Straight'!L22</f>
        <v>4b</v>
      </c>
      <c r="F22" s="174" t="str">
        <f t="shared" si="1"/>
        <v>43 - J12 - 4/3   4b</v>
      </c>
      <c r="H22" s="163">
        <f>'Hybrid - IP - True - Straight'!N22</f>
        <v>7.8000000000000007</v>
      </c>
      <c r="I22" s="163">
        <f>'Hybrid - IP - True - Straight'!O22</f>
        <v>7.6000000000000005</v>
      </c>
      <c r="K22" s="79"/>
      <c r="L22" s="2"/>
      <c r="M22" s="2"/>
    </row>
    <row r="23" spans="1:13" ht="45" customHeight="1" x14ac:dyDescent="0.25">
      <c r="A23" t="str">
        <f>'Hybrid - IP - True - Straight'!C23</f>
        <v>PT_a_alpha_X0S_P2W_LV_SRC/RET</v>
      </c>
      <c r="B23" s="14" t="str">
        <f t="shared" si="0"/>
        <v>PT_a_alpha_X0S_P2W</v>
      </c>
      <c r="C23" s="163" t="str">
        <f>'Hybrid - IP - True - Straight'!E23</f>
        <v>P5 - 7/15</v>
      </c>
      <c r="D23" t="str">
        <f>'Hybrid - IP - True - Straight'!F23</f>
        <v>43 - J12 - 8/7</v>
      </c>
      <c r="E23" t="str">
        <f>'Hybrid - IP - True - Straight'!L23</f>
        <v>4b</v>
      </c>
      <c r="F23" s="174" t="str">
        <f t="shared" si="1"/>
        <v>43 - J12 - 8/7   4b</v>
      </c>
      <c r="H23" s="163" t="str">
        <f>'Hybrid - IP - True - Straight'!N23</f>
        <v>splice</v>
      </c>
      <c r="I23" s="163" t="str">
        <f>'Hybrid - IP - True - Straight'!O23</f>
        <v>splice</v>
      </c>
      <c r="K23" s="79"/>
      <c r="L23" s="2"/>
      <c r="M23" s="2"/>
    </row>
    <row r="24" spans="1:13" ht="45" customHeight="1" x14ac:dyDescent="0.25">
      <c r="A24" t="str">
        <f>'Hybrid - IP - True - Straight'!C24</f>
        <v>PT_a_alpha_X1S_P1E_LV_SRC/RET</v>
      </c>
      <c r="B24" s="14" t="str">
        <f t="shared" si="0"/>
        <v>PT_a_alpha_X1S_P1E</v>
      </c>
      <c r="C24" s="163" t="str">
        <f>'Hybrid - IP - True - Straight'!E24</f>
        <v>P5 - 8/16</v>
      </c>
      <c r="D24" t="str">
        <f>'Hybrid - IP - True - Straight'!F24</f>
        <v>43 - J13 - 2/1</v>
      </c>
      <c r="E24" t="str">
        <f>'Hybrid - IP - True - Straight'!L24</f>
        <v>4b</v>
      </c>
      <c r="F24" s="165" t="str">
        <f t="shared" si="1"/>
        <v>43 - J13 - 2/1   4b</v>
      </c>
      <c r="H24" s="163">
        <f>'Hybrid - IP - True - Straight'!N24</f>
        <v>7.8000000000000007</v>
      </c>
      <c r="I24" s="163">
        <f>'Hybrid - IP - True - Straight'!O24</f>
        <v>7.6000000000000005</v>
      </c>
      <c r="K24" s="79"/>
      <c r="L24" s="2"/>
      <c r="M24" s="2"/>
    </row>
    <row r="25" spans="1:13" ht="45" customHeight="1" x14ac:dyDescent="0.25">
      <c r="A25" t="str">
        <f>'Hybrid - IP - True - Straight'!C25</f>
        <v>PT_a_alpha_X1S_P1E_LV_SRC/RET</v>
      </c>
      <c r="B25" s="14" t="str">
        <f t="shared" si="0"/>
        <v>PT_a_alpha_X1S_P1E</v>
      </c>
      <c r="C25" s="163" t="str">
        <f>'Hybrid - IP - True - Straight'!E25</f>
        <v>P5 - 8/16</v>
      </c>
      <c r="D25" t="str">
        <f>'Hybrid - IP - True - Straight'!F25</f>
        <v>43 - J13 - 6/5</v>
      </c>
      <c r="E25" t="str">
        <f>'Hybrid - IP - True - Straight'!L25</f>
        <v>4b</v>
      </c>
      <c r="F25" s="165" t="str">
        <f t="shared" si="1"/>
        <v>43 - J13 - 6/5   4b</v>
      </c>
      <c r="H25" s="163" t="str">
        <f>'Hybrid - IP - True - Straight'!N25</f>
        <v>splice</v>
      </c>
      <c r="I25" s="163" t="str">
        <f>'Hybrid - IP - True - Straight'!O25</f>
        <v>splice</v>
      </c>
      <c r="K25" s="82"/>
      <c r="L25" s="2"/>
      <c r="M25" s="2"/>
    </row>
    <row r="26" spans="1:13" ht="134.25" customHeight="1" x14ac:dyDescent="0.25">
      <c r="B26" s="14" t="str">
        <f t="shared" si="0"/>
        <v/>
      </c>
      <c r="F26" s="163" t="str">
        <f t="shared" si="1"/>
        <v xml:space="preserve">   </v>
      </c>
      <c r="K26" s="2"/>
      <c r="L26" s="2"/>
      <c r="M26" s="2"/>
    </row>
    <row r="27" spans="1:13" ht="45" customHeight="1" x14ac:dyDescent="0.25">
      <c r="A27" t="str">
        <f>'Hybrid - IP - True - Straight'!C27</f>
        <v>PT_a_alpha_X0M_P1W_LV_SRC/RET</v>
      </c>
      <c r="B27" s="14" t="str">
        <f t="shared" si="0"/>
        <v>PT_a_alpha_X0M_P1W</v>
      </c>
      <c r="C27" s="163" t="str">
        <f>'Hybrid - IP - True - Straight'!E27</f>
        <v>P6 - 1/9</v>
      </c>
      <c r="D27" t="str">
        <f>'Hybrid - IP - True - Straight'!F27</f>
        <v>44 - J13 - 4/3</v>
      </c>
      <c r="E27" t="str">
        <f>'Hybrid - IP - True - Straight'!L27</f>
        <v>4b</v>
      </c>
      <c r="F27" s="174" t="str">
        <f t="shared" si="1"/>
        <v>44 - J13 - 4/3   4b</v>
      </c>
      <c r="H27" s="163">
        <f>'Hybrid - IP - True - Straight'!N27</f>
        <v>7.8000000000000007</v>
      </c>
      <c r="I27" s="163">
        <f>'Hybrid - IP - True - Straight'!O27</f>
        <v>7.6000000000000005</v>
      </c>
      <c r="K27" s="83"/>
      <c r="L27" s="2"/>
      <c r="M27" s="2"/>
    </row>
    <row r="28" spans="1:13" ht="45" customHeight="1" x14ac:dyDescent="0.25">
      <c r="A28" t="str">
        <f>'Hybrid - IP - True - Straight'!C28</f>
        <v>PT_a_alpha_X0M_P1W_LV_SRC/RET</v>
      </c>
      <c r="B28" s="14" t="str">
        <f t="shared" si="0"/>
        <v>PT_a_alpha_X0M_P1W</v>
      </c>
      <c r="C28" s="163" t="str">
        <f>'Hybrid - IP - True - Straight'!E28</f>
        <v>P6 - 1/9</v>
      </c>
      <c r="D28" t="str">
        <f>'Hybrid - IP - True - Straight'!F28</f>
        <v>44 - J13 - 8/7</v>
      </c>
      <c r="E28" t="str">
        <f>'Hybrid - IP - True - Straight'!L28</f>
        <v>4b</v>
      </c>
      <c r="F28" s="174" t="str">
        <f t="shared" si="1"/>
        <v>44 - J13 - 8/7   4b</v>
      </c>
      <c r="H28" s="163" t="str">
        <f>'Hybrid - IP - True - Straight'!N28</f>
        <v>splice</v>
      </c>
      <c r="I28" s="163" t="str">
        <f>'Hybrid - IP - True - Straight'!O28</f>
        <v>splice</v>
      </c>
      <c r="K28" s="79"/>
      <c r="L28" s="2"/>
      <c r="M28" s="2"/>
    </row>
    <row r="29" spans="1:13" ht="45" customHeight="1" x14ac:dyDescent="0.25">
      <c r="A29" t="str">
        <f>'Hybrid - IP - True - Straight'!C29</f>
        <v>PT_a_alpha_X0M_P2E_LV_SRC/RET</v>
      </c>
      <c r="B29" s="14" t="str">
        <f t="shared" si="0"/>
        <v>PT_a_alpha_X0M_P2E</v>
      </c>
      <c r="C29" s="163" t="str">
        <f>'Hybrid - IP - True - Straight'!E29</f>
        <v>P6 - 2/10</v>
      </c>
      <c r="D29" t="str">
        <f>'Hybrid - IP - True - Straight'!F29</f>
        <v>41 - J12 - 2/1</v>
      </c>
      <c r="E29" t="str">
        <f>'Hybrid - IP - True - Straight'!L29</f>
        <v>4b</v>
      </c>
      <c r="F29" s="163" t="str">
        <f t="shared" si="1"/>
        <v>41 - J12 - 2/1   4b</v>
      </c>
      <c r="H29" s="163">
        <f>'Hybrid - IP - True - Straight'!N29</f>
        <v>7.8000000000000007</v>
      </c>
      <c r="I29" s="163">
        <f>'Hybrid - IP - True - Straight'!O29</f>
        <v>7.6000000000000005</v>
      </c>
      <c r="K29" s="79"/>
      <c r="L29" s="2"/>
      <c r="M29" s="2"/>
    </row>
    <row r="30" spans="1:13" ht="45" customHeight="1" x14ac:dyDescent="0.25">
      <c r="A30" t="str">
        <f>'Hybrid - IP - True - Straight'!C30</f>
        <v>PT_a_alpha_X0M_P3_LV_SRC/RET</v>
      </c>
      <c r="B30" s="14" t="str">
        <f t="shared" si="0"/>
        <v>PT_a_alpha_X0M_P3</v>
      </c>
      <c r="C30" s="163" t="str">
        <f>'Hybrid - IP - True - Straight'!E30</f>
        <v>P6 - 3/11</v>
      </c>
      <c r="D30" t="str">
        <f>'Hybrid - IP - True - Straight'!F30</f>
        <v>39 - J12 - 8/7</v>
      </c>
      <c r="E30" t="str">
        <f>'Hybrid - IP - True - Straight'!L30</f>
        <v>4b</v>
      </c>
      <c r="F30" s="163" t="str">
        <f t="shared" si="1"/>
        <v>39 - J12 - 8/7   4b</v>
      </c>
      <c r="H30" s="163">
        <f>'Hybrid - IP - True - Straight'!N30</f>
        <v>7.8000000000000007</v>
      </c>
      <c r="I30" s="163">
        <f>'Hybrid - IP - True - Straight'!O30</f>
        <v>7.6000000000000005</v>
      </c>
      <c r="K30" s="79"/>
      <c r="L30" s="2"/>
      <c r="M30" s="2"/>
    </row>
    <row r="31" spans="1:13" ht="45" customHeight="1" x14ac:dyDescent="0.25">
      <c r="A31" t="str">
        <f>'Hybrid - IP - True - Straight'!C31</f>
        <v>PT_a_alpha_X0S_P1W_LV_SRC/RET</v>
      </c>
      <c r="B31" s="14" t="str">
        <f t="shared" si="0"/>
        <v>PT_a_alpha_X0S_P1W</v>
      </c>
      <c r="C31" s="163" t="str">
        <f>'Hybrid - IP - True - Straight'!E31</f>
        <v>P6 - 4/12</v>
      </c>
      <c r="D31" t="str">
        <f>'Hybrid - IP - True - Straight'!F31</f>
        <v>44 - J12 - 4/3</v>
      </c>
      <c r="E31" t="str">
        <f>'Hybrid - IP - True - Straight'!L31</f>
        <v>4b</v>
      </c>
      <c r="F31" s="165" t="str">
        <f t="shared" si="1"/>
        <v>44 - J12 - 4/3   4b</v>
      </c>
      <c r="H31" s="163">
        <f>'Hybrid - IP - True - Straight'!N31</f>
        <v>7.8000000000000007</v>
      </c>
      <c r="I31" s="163">
        <f>'Hybrid - IP - True - Straight'!O31</f>
        <v>7.6000000000000005</v>
      </c>
      <c r="K31" s="79"/>
      <c r="L31" s="2"/>
      <c r="M31" s="2"/>
    </row>
    <row r="32" spans="1:13" ht="45" customHeight="1" x14ac:dyDescent="0.25">
      <c r="A32" t="str">
        <f>'Hybrid - IP - True - Straight'!C32</f>
        <v>PT_a_alpha_X0S_P1W_LV_SRC/RET</v>
      </c>
      <c r="B32" s="14" t="str">
        <f t="shared" si="0"/>
        <v>PT_a_alpha_X0S_P1W</v>
      </c>
      <c r="C32" s="163" t="str">
        <f>'Hybrid - IP - True - Straight'!E32</f>
        <v>P6 - 4/12</v>
      </c>
      <c r="D32" t="str">
        <f>'Hybrid - IP - True - Straight'!F32</f>
        <v>44 - J12 - 8/7</v>
      </c>
      <c r="E32" t="str">
        <f>'Hybrid - IP - True - Straight'!L32</f>
        <v>4b</v>
      </c>
      <c r="F32" s="165" t="str">
        <f t="shared" si="1"/>
        <v>44 - J12 - 8/7   4b</v>
      </c>
      <c r="H32" s="163" t="str">
        <f>'Hybrid - IP - True - Straight'!N32</f>
        <v>splice</v>
      </c>
      <c r="I32" s="163" t="str">
        <f>'Hybrid - IP - True - Straight'!O32</f>
        <v>splice</v>
      </c>
      <c r="K32" s="79"/>
      <c r="L32" s="2"/>
      <c r="M32" s="2"/>
    </row>
    <row r="33" spans="1:13" ht="45" customHeight="1" x14ac:dyDescent="0.25">
      <c r="A33" t="str">
        <f>'Hybrid - IP - True - Straight'!C33</f>
        <v>PT_a_alpha_X0S_P2E_LV_SRC/RET</v>
      </c>
      <c r="B33" s="14" t="str">
        <f t="shared" si="0"/>
        <v>PT_a_alpha_X0S_P2E</v>
      </c>
      <c r="C33" s="163" t="str">
        <f>'Hybrid - IP - True - Straight'!E33</f>
        <v>P6 - 5/13</v>
      </c>
      <c r="D33" t="str">
        <f>'Hybrid - IP - True - Straight'!F33</f>
        <v>43 - J12 - 2/1</v>
      </c>
      <c r="E33" t="str">
        <f>'Hybrid - IP - True - Straight'!L33</f>
        <v>4b</v>
      </c>
      <c r="F33" s="174" t="str">
        <f t="shared" si="1"/>
        <v>43 - J12 - 2/1   4b</v>
      </c>
      <c r="H33" s="163">
        <f>'Hybrid - IP - True - Straight'!N33</f>
        <v>7.8000000000000007</v>
      </c>
      <c r="I33" s="163">
        <f>'Hybrid - IP - True - Straight'!O33</f>
        <v>7.6000000000000005</v>
      </c>
      <c r="K33" s="79"/>
      <c r="L33" s="2"/>
      <c r="M33" s="2"/>
    </row>
    <row r="34" spans="1:13" ht="45" customHeight="1" x14ac:dyDescent="0.25">
      <c r="A34" t="str">
        <f>'Hybrid - IP - True - Straight'!C34</f>
        <v>PT_a_alpha_X0S_P2E_LV_SRC/RET</v>
      </c>
      <c r="B34" s="14" t="str">
        <f t="shared" si="0"/>
        <v>PT_a_alpha_X0S_P2E</v>
      </c>
      <c r="C34" s="163" t="str">
        <f>'Hybrid - IP - True - Straight'!E34</f>
        <v>P6 - 5/13</v>
      </c>
      <c r="D34" t="str">
        <f>'Hybrid - IP - True - Straight'!F34</f>
        <v>43 - J12 - 6/5</v>
      </c>
      <c r="E34" t="str">
        <f>'Hybrid - IP - True - Straight'!L34</f>
        <v>4b</v>
      </c>
      <c r="F34" s="174" t="str">
        <f t="shared" si="1"/>
        <v>43 - J12 - 6/5   4b</v>
      </c>
      <c r="H34" s="163" t="str">
        <f>'Hybrid - IP - True - Straight'!N34</f>
        <v>splice</v>
      </c>
      <c r="I34" s="163" t="str">
        <f>'Hybrid - IP - True - Straight'!O34</f>
        <v>splice</v>
      </c>
      <c r="K34" s="79"/>
      <c r="L34" s="2"/>
      <c r="M34" s="2"/>
    </row>
    <row r="35" spans="1:13" ht="45" customHeight="1" x14ac:dyDescent="0.25">
      <c r="A35" t="str">
        <f>'Hybrid - IP - True - Straight'!C35</f>
        <v>PT_a_alpha_X0S_P3_LV_SRC/RET</v>
      </c>
      <c r="B35" s="14" t="str">
        <f t="shared" si="0"/>
        <v>PT_a_alpha_X0S_P3</v>
      </c>
      <c r="C35" s="163" t="str">
        <f>'Hybrid - IP - True - Straight'!E35</f>
        <v>P6 - 6/14</v>
      </c>
      <c r="D35" t="str">
        <f>'Hybrid - IP - True - Straight'!F35</f>
        <v>39 - J12 - 4/3</v>
      </c>
      <c r="E35" t="str">
        <f>'Hybrid - IP - True - Straight'!L35</f>
        <v>4b</v>
      </c>
      <c r="F35" s="163" t="str">
        <f t="shared" si="1"/>
        <v>39 - J12 - 4/3   4b</v>
      </c>
      <c r="H35" s="163">
        <f>'Hybrid - IP - True - Straight'!N35</f>
        <v>7.8000000000000007</v>
      </c>
      <c r="I35" s="163">
        <f>'Hybrid - IP - True - Straight'!O35</f>
        <v>7.6000000000000005</v>
      </c>
      <c r="K35" s="79"/>
      <c r="L35" s="2"/>
      <c r="M35" s="2"/>
    </row>
    <row r="36" spans="1:13" ht="45" customHeight="1" x14ac:dyDescent="0.25">
      <c r="A36" t="str">
        <f>'Hybrid - IP - True - Straight'!C36</f>
        <v>PT_a_alpha_X0M_P1E_LV_SRC/RET</v>
      </c>
      <c r="B36" s="14" t="str">
        <f t="shared" si="0"/>
        <v>PT_a_alpha_X0M_P1E</v>
      </c>
      <c r="C36" s="163" t="str">
        <f>'Hybrid - IP - True - Straight'!E36</f>
        <v>P6 - 7/15</v>
      </c>
      <c r="D36" t="str">
        <f>'Hybrid - IP - True - Straight'!F36</f>
        <v>44 - J13 - 2/1</v>
      </c>
      <c r="E36" t="str">
        <f>'Hybrid - IP - True - Straight'!L36</f>
        <v>4b</v>
      </c>
      <c r="F36" s="165" t="str">
        <f t="shared" si="1"/>
        <v>44 - J13 - 2/1   4b</v>
      </c>
      <c r="H36" s="163">
        <f>'Hybrid - IP - True - Straight'!N36</f>
        <v>7.8000000000000007</v>
      </c>
      <c r="I36" s="163">
        <f>'Hybrid - IP - True - Straight'!O36</f>
        <v>7.6000000000000005</v>
      </c>
      <c r="K36" s="79"/>
      <c r="L36" s="2"/>
      <c r="M36" s="2"/>
    </row>
    <row r="37" spans="1:13" ht="45" customHeight="1" x14ac:dyDescent="0.25">
      <c r="A37" t="str">
        <f>'Hybrid - IP - True - Straight'!C37</f>
        <v>PT_a_alpha_X0M_P1E_LV_SRC/RET</v>
      </c>
      <c r="B37" s="14" t="str">
        <f t="shared" si="0"/>
        <v>PT_a_alpha_X0M_P1E</v>
      </c>
      <c r="C37" s="163" t="str">
        <f>'Hybrid - IP - True - Straight'!E37</f>
        <v>P6 - 7/15</v>
      </c>
      <c r="D37" t="str">
        <f>'Hybrid - IP - True - Straight'!F37</f>
        <v>44 - J13 - 6/5</v>
      </c>
      <c r="E37" t="str">
        <f>'Hybrid - IP - True - Straight'!L37</f>
        <v>4b</v>
      </c>
      <c r="F37" s="165" t="str">
        <f t="shared" si="1"/>
        <v>44 - J13 - 6/5   4b</v>
      </c>
      <c r="H37" s="163" t="str">
        <f>'Hybrid - IP - True - Straight'!N37</f>
        <v>splice</v>
      </c>
      <c r="I37" s="163" t="str">
        <f>'Hybrid - IP - True - Straight'!O37</f>
        <v>splice</v>
      </c>
      <c r="K37" s="79"/>
      <c r="L37" s="2"/>
      <c r="M37" s="2"/>
    </row>
    <row r="38" spans="1:13" ht="45" customHeight="1" x14ac:dyDescent="0.25">
      <c r="A38" t="str">
        <f>'Hybrid - IP - True - Straight'!C38</f>
        <v>PT_a_alpha_X0S_P1E_LV_SRC/RET</v>
      </c>
      <c r="B38" s="14" t="str">
        <f t="shared" si="0"/>
        <v>PT_a_alpha_X0S_P1E</v>
      </c>
      <c r="C38" s="163" t="str">
        <f>'Hybrid - IP - True - Straight'!E38</f>
        <v>P6 - 8/16</v>
      </c>
      <c r="D38" t="str">
        <f>'Hybrid - IP - True - Straight'!F38</f>
        <v>44 - J12 - 2/1</v>
      </c>
      <c r="E38" t="str">
        <f>'Hybrid - IP - True - Straight'!L38</f>
        <v>4b</v>
      </c>
      <c r="F38" s="174" t="str">
        <f t="shared" si="1"/>
        <v>44 - J12 - 2/1   4b</v>
      </c>
      <c r="H38" s="163">
        <f>'Hybrid - IP - True - Straight'!N38</f>
        <v>7.8000000000000007</v>
      </c>
      <c r="I38" s="163">
        <f>'Hybrid - IP - True - Straight'!O38</f>
        <v>7.6000000000000005</v>
      </c>
      <c r="K38" s="79"/>
      <c r="L38" s="2"/>
      <c r="M38" s="2"/>
    </row>
    <row r="39" spans="1:13" ht="45" customHeight="1" x14ac:dyDescent="0.25">
      <c r="A39" t="str">
        <f>'Hybrid - IP - True - Straight'!C39</f>
        <v>PT_a_alpha_X0S_P1E_LV_SRC/RET</v>
      </c>
      <c r="B39" s="14" t="str">
        <f t="shared" si="0"/>
        <v>PT_a_alpha_X0S_P1E</v>
      </c>
      <c r="C39" s="163" t="str">
        <f>'Hybrid - IP - True - Straight'!E39</f>
        <v>P6 - 8/16</v>
      </c>
      <c r="D39" t="str">
        <f>'Hybrid - IP - True - Straight'!F39</f>
        <v>44 - J12 - 6/5</v>
      </c>
      <c r="E39" t="str">
        <f>'Hybrid - IP - True - Straight'!L39</f>
        <v>4b</v>
      </c>
      <c r="F39" s="174" t="str">
        <f t="shared" si="1"/>
        <v>44 - J12 - 6/5   4b</v>
      </c>
      <c r="H39" s="163" t="str">
        <f>'Hybrid - IP - True - Straight'!N39</f>
        <v>splice</v>
      </c>
      <c r="I39" s="163" t="str">
        <f>'Hybrid - IP - True - Straight'!O39</f>
        <v>splice</v>
      </c>
      <c r="K39" s="79"/>
      <c r="L39" s="2"/>
      <c r="M39" s="2"/>
    </row>
    <row r="40" spans="1:13" ht="5.0999999999999996" customHeight="1" x14ac:dyDescent="0.25">
      <c r="B40" s="14" t="str">
        <f t="shared" si="0"/>
        <v/>
      </c>
      <c r="F40" s="163" t="str">
        <f t="shared" si="1"/>
        <v xml:space="preserve">   </v>
      </c>
    </row>
    <row r="41" spans="1:13" ht="45" customHeight="1" x14ac:dyDescent="0.25">
      <c r="A41" t="str">
        <f>'Hybrid - IP - True - Straight'!C41</f>
        <v>PT_a_alpha_X0M_P4_LV_SRC/RET</v>
      </c>
      <c r="B41" s="14" t="str">
        <f t="shared" si="0"/>
        <v>PT_a_alpha_X0M_P4</v>
      </c>
      <c r="C41" s="163" t="str">
        <f>'Hybrid - IP - True - Straight'!E41</f>
        <v>P19 - 1/9</v>
      </c>
      <c r="D41" t="str">
        <f>'Hybrid - IP - True - Straight'!F41</f>
        <v>37 - J12 - 8/7</v>
      </c>
      <c r="E41" t="str">
        <f>'Hybrid - IP - True - Straight'!L41</f>
        <v>3c</v>
      </c>
      <c r="F41" s="163" t="str">
        <f t="shared" si="1"/>
        <v>37 - J12 - 8/7   3c</v>
      </c>
      <c r="H41" s="163">
        <f>'Hybrid - IP - True - Straight'!N41</f>
        <v>8</v>
      </c>
      <c r="I41" s="163">
        <f>'Hybrid - IP - True - Straight'!O41</f>
        <v>8</v>
      </c>
      <c r="K41" s="80"/>
      <c r="L41" s="2"/>
      <c r="M41" s="79"/>
    </row>
    <row r="42" spans="1:13" ht="45" customHeight="1" x14ac:dyDescent="0.25">
      <c r="A42" t="str">
        <f>'Hybrid - IP - True - Straight'!C42</f>
        <v>PT_a_alpha_X1M_P4_LV_SRC/RET</v>
      </c>
      <c r="B42" s="14" t="str">
        <f t="shared" si="0"/>
        <v>PT_a_alpha_X1M_P4</v>
      </c>
      <c r="C42" s="163" t="str">
        <f>'Hybrid - IP - True - Straight'!E42</f>
        <v>P19 - 2/10</v>
      </c>
      <c r="D42" t="str">
        <f>'Hybrid - IP - True - Straight'!F42</f>
        <v>37 - J12 - 6/5</v>
      </c>
      <c r="E42" t="str">
        <f>'Hybrid - IP - True - Straight'!L42</f>
        <v>3c</v>
      </c>
      <c r="F42" s="163" t="str">
        <f t="shared" si="1"/>
        <v>37 - J12 - 6/5   3c</v>
      </c>
      <c r="H42" s="163">
        <f>'Hybrid - IP - True - Straight'!N42</f>
        <v>8</v>
      </c>
      <c r="I42" s="163">
        <f>'Hybrid - IP - True - Straight'!O42</f>
        <v>8</v>
      </c>
      <c r="K42" s="81"/>
      <c r="L42" s="2"/>
      <c r="M42" s="82"/>
    </row>
    <row r="43" spans="1:13" ht="45" customHeight="1" x14ac:dyDescent="0.25">
      <c r="A43" t="str">
        <f>'Hybrid - IP - True - Straight'!C43</f>
        <v>PT_a_alpha_X2M_P4_LV_SRC/RET</v>
      </c>
      <c r="B43" s="14" t="str">
        <f t="shared" si="0"/>
        <v>PT_a_alpha_X2M_P4</v>
      </c>
      <c r="C43" s="163" t="str">
        <f>'Hybrid - IP - True - Straight'!E43</f>
        <v>P19 - 3/11</v>
      </c>
      <c r="D43" t="str">
        <f>'Hybrid - IP - True - Straight'!F43</f>
        <v>37 - J13 - 8/7</v>
      </c>
      <c r="E43" t="str">
        <f>'Hybrid - IP - True - Straight'!L43</f>
        <v>3c</v>
      </c>
      <c r="F43" s="163" t="str">
        <f t="shared" si="1"/>
        <v>37 - J13 - 8/7   3c</v>
      </c>
      <c r="H43" s="163">
        <f>'Hybrid - IP - True - Straight'!N43</f>
        <v>8</v>
      </c>
      <c r="I43" s="163">
        <f>'Hybrid - IP - True - Straight'!O43</f>
        <v>8</v>
      </c>
      <c r="K43" s="80"/>
      <c r="L43" s="2"/>
      <c r="M43" s="79"/>
    </row>
    <row r="44" spans="1:13" x14ac:dyDescent="0.25">
      <c r="A44" t="str">
        <f>'Hybrid - IP - True - Straight'!C44</f>
        <v>Depopulated</v>
      </c>
      <c r="B44" s="14" t="str">
        <f t="shared" si="0"/>
        <v/>
      </c>
      <c r="C44" s="163" t="str">
        <f>'Hybrid - IP - True - Straight'!E44</f>
        <v>P19 - 4/12</v>
      </c>
      <c r="D44">
        <f>'Hybrid - IP - True - Straight'!F44</f>
        <v>0</v>
      </c>
      <c r="E44">
        <f>'Hybrid - IP - True - Straight'!L44</f>
        <v>0</v>
      </c>
      <c r="F44" s="163" t="str">
        <f t="shared" si="1"/>
        <v>0   0</v>
      </c>
      <c r="H44" s="163">
        <f>'Hybrid - IP - True - Straight'!N44</f>
        <v>0</v>
      </c>
      <c r="I44" s="163">
        <f>'Hybrid - IP - True - Straight'!O44</f>
        <v>0</v>
      </c>
      <c r="K44" s="2"/>
      <c r="L44" s="2"/>
      <c r="M44" s="2"/>
    </row>
    <row r="45" spans="1:13" ht="45" customHeight="1" x14ac:dyDescent="0.25">
      <c r="A45" t="str">
        <f>'Hybrid - IP - True - Straight'!C45</f>
        <v>PT_a_alpha_X0S_P4_LV_SRC/RET</v>
      </c>
      <c r="B45" s="14" t="str">
        <f t="shared" si="0"/>
        <v>PT_a_alpha_X0S_P4</v>
      </c>
      <c r="C45" s="163" t="str">
        <f>'Hybrid - IP - True - Straight'!E45</f>
        <v>P19 - 5/13</v>
      </c>
      <c r="D45" t="str">
        <f>'Hybrid - IP - True - Straight'!F45</f>
        <v>37 - J13 - 4/3</v>
      </c>
      <c r="E45" t="str">
        <f>'Hybrid - IP - True - Straight'!L45</f>
        <v>3c</v>
      </c>
      <c r="F45" s="163" t="str">
        <f t="shared" si="1"/>
        <v>37 - J13 - 4/3   3c</v>
      </c>
      <c r="H45" s="163">
        <f>'Hybrid - IP - True - Straight'!N45</f>
        <v>8</v>
      </c>
      <c r="I45" s="163">
        <f>'Hybrid - IP - True - Straight'!O45</f>
        <v>8</v>
      </c>
      <c r="K45" s="80"/>
      <c r="L45" s="2"/>
      <c r="M45" s="83"/>
    </row>
    <row r="46" spans="1:13" ht="5.0999999999999996" customHeight="1" x14ac:dyDescent="0.25">
      <c r="B46" s="14" t="str">
        <f t="shared" si="0"/>
        <v/>
      </c>
      <c r="F46" s="163" t="str">
        <f t="shared" si="1"/>
        <v xml:space="preserve">   </v>
      </c>
      <c r="K46" s="2"/>
      <c r="L46" s="2"/>
      <c r="M46" s="2"/>
    </row>
    <row r="47" spans="1:13" ht="5.0999999999999996" customHeight="1" x14ac:dyDescent="0.25">
      <c r="B47" s="14" t="str">
        <f t="shared" si="0"/>
        <v/>
      </c>
      <c r="F47" s="163" t="str">
        <f t="shared" si="1"/>
        <v xml:space="preserve">   </v>
      </c>
      <c r="K47" s="2"/>
      <c r="L47" s="2"/>
      <c r="M47" s="2"/>
    </row>
    <row r="48" spans="1:13" ht="5.0999999999999996" customHeight="1" x14ac:dyDescent="0.25">
      <c r="B48" s="14" t="str">
        <f t="shared" si="0"/>
        <v/>
      </c>
      <c r="F48" s="163" t="str">
        <f t="shared" si="1"/>
        <v xml:space="preserve">   </v>
      </c>
      <c r="K48" s="2"/>
      <c r="L48" s="2"/>
      <c r="M48" s="2"/>
    </row>
    <row r="49" spans="1:13" ht="5.0999999999999996" customHeight="1" x14ac:dyDescent="0.25">
      <c r="B49" s="14" t="str">
        <f t="shared" si="0"/>
        <v/>
      </c>
      <c r="F49" s="163" t="str">
        <f t="shared" si="1"/>
        <v xml:space="preserve">   </v>
      </c>
      <c r="K49" s="2"/>
      <c r="L49" s="2"/>
      <c r="M49" s="2"/>
    </row>
    <row r="50" spans="1:13" ht="45" customHeight="1" x14ac:dyDescent="0.25">
      <c r="A50" t="str">
        <f>'Hybrid - IP - True - Straight'!C50</f>
        <v>PT_a_beta_X2M_P1W_LV_SRC/RET</v>
      </c>
      <c r="B50" s="14" t="str">
        <f t="shared" si="0"/>
        <v>PT_a_beta_X2M_P1W</v>
      </c>
      <c r="C50" s="163" t="str">
        <f>'Hybrid - IP - True - Straight'!E50</f>
        <v>P10 - 1/9</v>
      </c>
      <c r="D50" t="str">
        <f>'Hybrid - IP - True - Straight'!F50</f>
        <v>46 - J12 - 6/5</v>
      </c>
      <c r="E50" t="str">
        <f>'Hybrid - IP - True - Straight'!L50</f>
        <v>4b</v>
      </c>
      <c r="F50" s="163" t="str">
        <f t="shared" si="1"/>
        <v>46 - J12 - 6/5   4b</v>
      </c>
      <c r="H50" s="163">
        <f>'Hybrid - IP - True - Straight'!N50</f>
        <v>7.8000000000000007</v>
      </c>
      <c r="I50" s="163">
        <f>'Hybrid - IP - True - Straight'!O50</f>
        <v>7.6000000000000005</v>
      </c>
      <c r="K50" s="79"/>
      <c r="L50" s="2"/>
      <c r="M50" s="2"/>
    </row>
    <row r="51" spans="1:13" ht="45" customHeight="1" x14ac:dyDescent="0.25">
      <c r="A51" t="str">
        <f>'Hybrid - IP - True - Straight'!C51</f>
        <v>PT_a_beta_X2M_P2E_LV_SRC/RET</v>
      </c>
      <c r="B51" s="14" t="str">
        <f t="shared" si="0"/>
        <v>PT_a_beta_X2M_P2E</v>
      </c>
      <c r="C51" s="163" t="str">
        <f>'Hybrid - IP - True - Straight'!E51</f>
        <v>P10 - 2/10</v>
      </c>
      <c r="D51" t="str">
        <f>'Hybrid - IP - True - Straight'!F51</f>
        <v>41 - J13 - 6/5</v>
      </c>
      <c r="E51" t="str">
        <f>'Hybrid - IP - True - Straight'!L51</f>
        <v>4b</v>
      </c>
      <c r="F51" s="163" t="str">
        <f t="shared" si="1"/>
        <v>41 - J13 - 6/5   4b</v>
      </c>
      <c r="H51" s="163">
        <f>'Hybrid - IP - True - Straight'!N51</f>
        <v>7.8000000000000007</v>
      </c>
      <c r="I51" s="163">
        <f>'Hybrid - IP - True - Straight'!O51</f>
        <v>7.6000000000000005</v>
      </c>
      <c r="K51" s="79"/>
      <c r="L51" s="2"/>
      <c r="M51" s="2"/>
    </row>
    <row r="52" spans="1:13" ht="45" customHeight="1" x14ac:dyDescent="0.25">
      <c r="A52" t="str">
        <f>'Hybrid - IP - True - Straight'!C52</f>
        <v>PT_a_beta_X2M_P3_LV_SRC/RET</v>
      </c>
      <c r="B52" s="14" t="str">
        <f t="shared" si="0"/>
        <v>PT_a_beta_X2M_P3</v>
      </c>
      <c r="C52" s="163" t="str">
        <f>'Hybrid - IP - True - Straight'!E52</f>
        <v>P10 - 3/11</v>
      </c>
      <c r="D52" t="str">
        <f>'Hybrid - IP - True - Straight'!F52</f>
        <v>39 - J13 - 6/5</v>
      </c>
      <c r="E52" t="str">
        <f>'Hybrid - IP - True - Straight'!L52</f>
        <v>4b</v>
      </c>
      <c r="F52" s="163" t="str">
        <f t="shared" si="1"/>
        <v>39 - J13 - 6/5   4b</v>
      </c>
      <c r="H52" s="163">
        <f>'Hybrid - IP - True - Straight'!N52</f>
        <v>7.8000000000000007</v>
      </c>
      <c r="I52" s="163">
        <f>'Hybrid - IP - True - Straight'!O52</f>
        <v>7.6000000000000005</v>
      </c>
      <c r="K52" s="79"/>
      <c r="L52" s="2"/>
      <c r="M52" s="2"/>
    </row>
    <row r="53" spans="1:13" ht="45" customHeight="1" x14ac:dyDescent="0.25">
      <c r="A53" t="str">
        <f>'Hybrid - IP - True - Straight'!C53</f>
        <v>PT_a_beta_X2S_P1W_LV_SRC/RET</v>
      </c>
      <c r="B53" s="14" t="str">
        <f t="shared" si="0"/>
        <v>PT_a_beta_X2S_P1W</v>
      </c>
      <c r="C53" s="163" t="str">
        <f>'Hybrid - IP - True - Straight'!E53</f>
        <v>P10 - 4/12</v>
      </c>
      <c r="D53" t="str">
        <f>'Hybrid - IP - True - Straight'!F53</f>
        <v>41 - J13 - 8/7</v>
      </c>
      <c r="E53" t="str">
        <f>'Hybrid - IP - True - Straight'!L53</f>
        <v>4b</v>
      </c>
      <c r="F53" s="163" t="str">
        <f t="shared" si="1"/>
        <v>41 - J13 - 8/7   4b</v>
      </c>
      <c r="H53" s="163">
        <f>'Hybrid - IP - True - Straight'!N53</f>
        <v>7.8000000000000007</v>
      </c>
      <c r="I53" s="163">
        <f>'Hybrid - IP - True - Straight'!O53</f>
        <v>7.6000000000000005</v>
      </c>
      <c r="K53" s="79"/>
      <c r="L53" s="2"/>
      <c r="M53" s="2"/>
    </row>
    <row r="54" spans="1:13" ht="45" customHeight="1" x14ac:dyDescent="0.25">
      <c r="A54" t="str">
        <f>'Hybrid - IP - True - Straight'!C54</f>
        <v>PT_a_beta_X2S_P2E_LV_SRC/RET</v>
      </c>
      <c r="B54" s="14" t="str">
        <f t="shared" si="0"/>
        <v>PT_a_beta_X2S_P2E</v>
      </c>
      <c r="C54" s="163" t="str">
        <f>'Hybrid - IP - True - Straight'!E54</f>
        <v>P10 - 5/13</v>
      </c>
      <c r="D54" t="str">
        <f>'Hybrid - IP - True - Straight'!F54</f>
        <v>39 - J13 - 2/1</v>
      </c>
      <c r="E54" t="str">
        <f>'Hybrid - IP - True - Straight'!L54</f>
        <v>4b</v>
      </c>
      <c r="F54" s="163" t="str">
        <f t="shared" si="1"/>
        <v>39 - J13 - 2/1   4b</v>
      </c>
      <c r="H54" s="163">
        <f>'Hybrid - IP - True - Straight'!N54</f>
        <v>7.8000000000000007</v>
      </c>
      <c r="I54" s="163">
        <f>'Hybrid - IP - True - Straight'!O54</f>
        <v>7.6000000000000005</v>
      </c>
      <c r="K54" s="79"/>
      <c r="L54" s="2"/>
      <c r="M54" s="2"/>
    </row>
    <row r="55" spans="1:13" ht="45" customHeight="1" x14ac:dyDescent="0.25">
      <c r="A55" t="str">
        <f>'Hybrid - IP - True - Straight'!C55</f>
        <v>PT_a_beta_X2S_P3_LV_SRC/RET</v>
      </c>
      <c r="B55" s="14" t="str">
        <f t="shared" si="0"/>
        <v>PT_a_beta_X2S_P3</v>
      </c>
      <c r="C55" s="163" t="str">
        <f>'Hybrid - IP - True - Straight'!E55</f>
        <v>P10 - 6/14</v>
      </c>
      <c r="D55" t="str">
        <f>'Hybrid - IP - True - Straight'!F55</f>
        <v>38 - J12 - 2/1</v>
      </c>
      <c r="E55" t="str">
        <f>'Hybrid - IP - True - Straight'!L55</f>
        <v>3d</v>
      </c>
      <c r="F55" s="163" t="str">
        <f t="shared" si="1"/>
        <v>38 - J12 - 2/1   3d</v>
      </c>
      <c r="H55" s="163">
        <f>'Hybrid - IP - True - Straight'!N55</f>
        <v>8.3999999999999986</v>
      </c>
      <c r="I55" s="163">
        <f>'Hybrid - IP - True - Straight'!O55</f>
        <v>8</v>
      </c>
      <c r="K55" s="79"/>
      <c r="L55" s="2"/>
      <c r="M55" s="80"/>
    </row>
    <row r="56" spans="1:13" ht="5.0999999999999996" customHeight="1" x14ac:dyDescent="0.25">
      <c r="B56" s="14" t="str">
        <f t="shared" si="0"/>
        <v/>
      </c>
      <c r="F56" s="163" t="str">
        <f t="shared" si="1"/>
        <v xml:space="preserve">   </v>
      </c>
      <c r="K56" s="2"/>
      <c r="L56" s="2"/>
      <c r="M56" s="2"/>
    </row>
    <row r="57" spans="1:13" ht="5.0999999999999996" customHeight="1" x14ac:dyDescent="0.25">
      <c r="B57" s="14" t="str">
        <f t="shared" si="0"/>
        <v/>
      </c>
      <c r="F57" s="163" t="str">
        <f t="shared" si="1"/>
        <v xml:space="preserve">   </v>
      </c>
      <c r="K57" s="2"/>
      <c r="L57" s="2"/>
      <c r="M57" s="2"/>
    </row>
    <row r="58" spans="1:13" ht="5.0999999999999996" customHeight="1" x14ac:dyDescent="0.25">
      <c r="B58" s="14" t="str">
        <f t="shared" si="0"/>
        <v/>
      </c>
      <c r="F58" s="163" t="str">
        <f t="shared" si="1"/>
        <v xml:space="preserve">   </v>
      </c>
      <c r="K58" s="2"/>
      <c r="L58" s="2"/>
      <c r="M58" s="2"/>
    </row>
    <row r="59" spans="1:13" ht="45" customHeight="1" x14ac:dyDescent="0.25">
      <c r="A59" t="str">
        <f>'Hybrid - IP - True - Straight'!C59</f>
        <v>PT_a_beta_X1M_P1W_LV_SRC/RET</v>
      </c>
      <c r="B59" s="14" t="str">
        <f t="shared" si="0"/>
        <v>PT_a_beta_X1M_P1W</v>
      </c>
      <c r="C59" s="163" t="str">
        <f>'Hybrid - IP - True - Straight'!E59</f>
        <v>P11 - 1/9</v>
      </c>
      <c r="D59" t="str">
        <f>'Hybrid - IP - True - Straight'!F59</f>
        <v>46 - J12 - 8/7</v>
      </c>
      <c r="E59" t="str">
        <f>'Hybrid - IP - True - Straight'!L59</f>
        <v>4b</v>
      </c>
      <c r="F59" s="163" t="str">
        <f t="shared" si="1"/>
        <v>46 - J12 - 8/7   4b</v>
      </c>
      <c r="H59" s="163">
        <f>'Hybrid - IP - True - Straight'!N59</f>
        <v>7.8000000000000007</v>
      </c>
      <c r="I59" s="163">
        <f>'Hybrid - IP - True - Straight'!O59</f>
        <v>7.6000000000000005</v>
      </c>
      <c r="K59" s="79"/>
      <c r="L59" s="2"/>
      <c r="M59" s="2"/>
    </row>
    <row r="60" spans="1:13" ht="45" customHeight="1" x14ac:dyDescent="0.25">
      <c r="A60" t="str">
        <f>'Hybrid - IP - True - Straight'!C60</f>
        <v>PT_a_beta_X1M_P2E_LV_SRC/RET</v>
      </c>
      <c r="B60" s="14" t="str">
        <f t="shared" si="0"/>
        <v>PT_a_beta_X1M_P2E</v>
      </c>
      <c r="C60" s="163" t="str">
        <f>'Hybrid - IP - True - Straight'!E60</f>
        <v>P11 - 2/10</v>
      </c>
      <c r="D60" t="str">
        <f>'Hybrid - IP - True - Straight'!F60</f>
        <v>41 - J13 - 4/3</v>
      </c>
      <c r="E60" t="str">
        <f>'Hybrid - IP - True - Straight'!L60</f>
        <v>4b</v>
      </c>
      <c r="F60" s="163" t="str">
        <f t="shared" si="1"/>
        <v>41 - J13 - 4/3   4b</v>
      </c>
      <c r="H60" s="163">
        <f>'Hybrid - IP - True - Straight'!N60</f>
        <v>7.8000000000000007</v>
      </c>
      <c r="I60" s="163">
        <f>'Hybrid - IP - True - Straight'!O60</f>
        <v>7.6000000000000005</v>
      </c>
      <c r="K60" s="79"/>
      <c r="L60" s="2"/>
      <c r="M60" s="2"/>
    </row>
    <row r="61" spans="1:13" ht="45" customHeight="1" x14ac:dyDescent="0.25">
      <c r="A61" t="str">
        <f>'Hybrid - IP - True - Straight'!C61</f>
        <v>PT_a_beta_X1M_P3_LV_SRC/RET</v>
      </c>
      <c r="B61" s="14" t="str">
        <f t="shared" si="0"/>
        <v>PT_a_beta_X1M_P3</v>
      </c>
      <c r="C61" s="163" t="str">
        <f>'Hybrid - IP - True - Straight'!E61</f>
        <v>P11 - 3/11</v>
      </c>
      <c r="D61" t="str">
        <f>'Hybrid - IP - True - Straight'!F61</f>
        <v>40 - J12 - 6/5</v>
      </c>
      <c r="E61" t="str">
        <f>'Hybrid - IP - True - Straight'!L61</f>
        <v>4b</v>
      </c>
      <c r="F61" s="163" t="str">
        <f t="shared" si="1"/>
        <v>40 - J12 - 6/5   4b</v>
      </c>
      <c r="H61" s="163">
        <f>'Hybrid - IP - True - Straight'!N61</f>
        <v>7.8000000000000007</v>
      </c>
      <c r="I61" s="163">
        <f>'Hybrid - IP - True - Straight'!O61</f>
        <v>7.6000000000000005</v>
      </c>
      <c r="K61" s="79"/>
      <c r="L61" s="2"/>
    </row>
    <row r="62" spans="1:13" ht="45" customHeight="1" x14ac:dyDescent="0.25">
      <c r="A62" t="str">
        <f>'Hybrid - IP - True - Straight'!C62</f>
        <v>PT_a_beta_X1S_P1W_LV_SRC/RET</v>
      </c>
      <c r="B62" s="14" t="str">
        <f t="shared" si="0"/>
        <v>PT_a_beta_X1S_P1W</v>
      </c>
      <c r="C62" s="163" t="str">
        <f>'Hybrid - IP - True - Straight'!E62</f>
        <v>P11 - 4/12</v>
      </c>
      <c r="D62" t="str">
        <f>'Hybrid - IP - True - Straight'!F62</f>
        <v>42 - J12 - 6/5</v>
      </c>
      <c r="E62" t="str">
        <f>'Hybrid - IP - True - Straight'!L62</f>
        <v>4b</v>
      </c>
      <c r="F62" s="163" t="str">
        <f t="shared" si="1"/>
        <v>42 - J12 - 6/5   4b</v>
      </c>
      <c r="H62" s="163">
        <f>'Hybrid - IP - True - Straight'!N62</f>
        <v>7.8000000000000007</v>
      </c>
      <c r="I62" s="163">
        <f>'Hybrid - IP - True - Straight'!O62</f>
        <v>7.6000000000000005</v>
      </c>
      <c r="K62" s="79"/>
      <c r="L62" s="2"/>
      <c r="M62" s="2"/>
    </row>
    <row r="63" spans="1:13" ht="45" customHeight="1" x14ac:dyDescent="0.25">
      <c r="A63" t="str">
        <f>'Hybrid - IP - True - Straight'!C63</f>
        <v>PT_a_beta_X1S_P2E_LV_SRC/RET</v>
      </c>
      <c r="B63" s="14" t="str">
        <f t="shared" si="0"/>
        <v>PT_a_beta_X1S_P2E</v>
      </c>
      <c r="C63" s="163" t="str">
        <f>'Hybrid - IP - True - Straight'!E63</f>
        <v>P11 - 5/13</v>
      </c>
      <c r="D63" t="str">
        <f>'Hybrid - IP - True - Straight'!F63</f>
        <v>40 - J12 - 2/1</v>
      </c>
      <c r="E63" t="str">
        <f>'Hybrid - IP - True - Straight'!L63</f>
        <v>4b</v>
      </c>
      <c r="F63" s="163" t="str">
        <f t="shared" si="1"/>
        <v>40 - J12 - 2/1   4b</v>
      </c>
      <c r="H63" s="163">
        <f>'Hybrid - IP - True - Straight'!N63</f>
        <v>7.8000000000000007</v>
      </c>
      <c r="I63" s="163">
        <f>'Hybrid - IP - True - Straight'!O63</f>
        <v>7.6000000000000005</v>
      </c>
      <c r="K63" s="79"/>
      <c r="L63" s="2"/>
      <c r="M63" s="2"/>
    </row>
    <row r="64" spans="1:13" ht="45" customHeight="1" x14ac:dyDescent="0.25">
      <c r="A64" t="str">
        <f>'Hybrid - IP - True - Straight'!C64</f>
        <v>PT_a_beta_X1S_P3_LV_SRC/RET</v>
      </c>
      <c r="B64" s="14" t="str">
        <f t="shared" si="0"/>
        <v>PT_a_beta_X1S_P3</v>
      </c>
      <c r="C64" s="163" t="str">
        <f>'Hybrid - IP - True - Straight'!E64</f>
        <v>P11 - 6/14</v>
      </c>
      <c r="D64" t="str">
        <f>'Hybrid - IP - True - Straight'!F64</f>
        <v>38 - J12 - 4/3</v>
      </c>
      <c r="E64" t="str">
        <f>'Hybrid - IP - True - Straight'!L64</f>
        <v>3d</v>
      </c>
      <c r="F64" s="163" t="str">
        <f t="shared" si="1"/>
        <v>38 - J12 - 4/3   3d</v>
      </c>
      <c r="H64" s="163">
        <f>'Hybrid - IP - True - Straight'!N64</f>
        <v>8.3999999999999986</v>
      </c>
      <c r="I64" s="163">
        <f>'Hybrid - IP - True - Straight'!O64</f>
        <v>8</v>
      </c>
      <c r="K64" s="79"/>
      <c r="L64" s="2"/>
      <c r="M64" s="80"/>
    </row>
    <row r="65" spans="1:13" ht="5.0999999999999996" customHeight="1" x14ac:dyDescent="0.25">
      <c r="B65" s="14" t="str">
        <f t="shared" si="0"/>
        <v/>
      </c>
      <c r="F65" s="163" t="str">
        <f t="shared" si="1"/>
        <v xml:space="preserve">   </v>
      </c>
      <c r="K65" s="2"/>
      <c r="L65" s="2"/>
      <c r="M65" s="2"/>
    </row>
    <row r="66" spans="1:13" ht="5.0999999999999996" customHeight="1" x14ac:dyDescent="0.25">
      <c r="B66" s="14" t="str">
        <f t="shared" si="0"/>
        <v/>
      </c>
      <c r="F66" s="163" t="str">
        <f t="shared" si="1"/>
        <v xml:space="preserve">   </v>
      </c>
      <c r="K66" s="2"/>
      <c r="L66" s="2"/>
      <c r="M66" s="2"/>
    </row>
    <row r="67" spans="1:13" ht="5.0999999999999996" customHeight="1" x14ac:dyDescent="0.25">
      <c r="B67" s="14" t="str">
        <f t="shared" si="0"/>
        <v/>
      </c>
      <c r="F67" s="163" t="str">
        <f t="shared" si="1"/>
        <v xml:space="preserve">   </v>
      </c>
      <c r="K67" s="2"/>
      <c r="L67" s="2"/>
      <c r="M67" s="2"/>
    </row>
    <row r="68" spans="1:13" ht="45" customHeight="1" x14ac:dyDescent="0.25">
      <c r="A68" t="str">
        <f>'Hybrid - IP - True - Straight'!C68</f>
        <v>PT_a_beta_X0M_P1W_LV_SRC/RET</v>
      </c>
      <c r="B68" s="14" t="str">
        <f t="shared" ref="B68:B106" si="2">IF(ISNUMBER(SEARCH("_LV",A68)),LEFT(A68,FIND("_LV",A68)-1),"")</f>
        <v>PT_a_beta_X0M_P1W</v>
      </c>
      <c r="C68" s="163" t="str">
        <f>'Hybrid - IP - True - Straight'!E68</f>
        <v>P12 - 1/9</v>
      </c>
      <c r="D68" t="str">
        <f>'Hybrid - IP - True - Straight'!F68</f>
        <v>46 - J12 - 2/1</v>
      </c>
      <c r="E68" t="str">
        <f>'Hybrid - IP - True - Straight'!L68</f>
        <v>4b</v>
      </c>
      <c r="F68" s="163" t="str">
        <f t="shared" si="1"/>
        <v>46 - J12 - 2/1   4b</v>
      </c>
      <c r="H68" s="163">
        <f>'Hybrid - IP - True - Straight'!N68</f>
        <v>7.8000000000000007</v>
      </c>
      <c r="I68" s="163">
        <f>'Hybrid - IP - True - Straight'!O68</f>
        <v>7.6000000000000005</v>
      </c>
      <c r="K68" s="79"/>
      <c r="L68" s="2"/>
      <c r="M68" s="2"/>
    </row>
    <row r="69" spans="1:13" ht="45" customHeight="1" x14ac:dyDescent="0.25">
      <c r="A69" t="str">
        <f>'Hybrid - IP - True - Straight'!C69</f>
        <v>PT_a_beta_X0M_P2E_LV_SRC/RET</v>
      </c>
      <c r="B69" s="14" t="str">
        <f t="shared" si="2"/>
        <v>PT_a_beta_X0M_P2E</v>
      </c>
      <c r="C69" s="163" t="str">
        <f>'Hybrid - IP - True - Straight'!E69</f>
        <v>P12 - 2/10</v>
      </c>
      <c r="D69" t="str">
        <f>'Hybrid - IP - True - Straight'!F69</f>
        <v>41 - J13 - 2/1</v>
      </c>
      <c r="E69" t="str">
        <f>'Hybrid - IP - True - Straight'!L69</f>
        <v>4b</v>
      </c>
      <c r="F69" s="163" t="str">
        <f t="shared" ref="F69:F106" si="3">CONCATENATE(D69,"   ",E69)</f>
        <v>41 - J13 - 2/1   4b</v>
      </c>
      <c r="H69" s="163">
        <f>'Hybrid - IP - True - Straight'!N69</f>
        <v>7.8000000000000007</v>
      </c>
      <c r="I69" s="163">
        <f>'Hybrid - IP - True - Straight'!O69</f>
        <v>7.6000000000000005</v>
      </c>
      <c r="K69" s="79"/>
      <c r="L69" s="2"/>
      <c r="M69" s="2"/>
    </row>
    <row r="70" spans="1:13" ht="45" customHeight="1" x14ac:dyDescent="0.25">
      <c r="A70" t="str">
        <f>'Hybrid - IP - True - Straight'!C70</f>
        <v>PT_a_beta_X0M_P3_LV_SRC/RET</v>
      </c>
      <c r="B70" s="14" t="str">
        <f t="shared" si="2"/>
        <v>PT_a_beta_X0M_P3</v>
      </c>
      <c r="C70" s="163" t="str">
        <f>'Hybrid - IP - True - Straight'!E70</f>
        <v>P12 - 3/11</v>
      </c>
      <c r="D70" t="str">
        <f>'Hybrid - IP - True - Straight'!F70</f>
        <v>40 - J12 - 8/7</v>
      </c>
      <c r="E70" t="str">
        <f>'Hybrid - IP - True - Straight'!L70</f>
        <v>4b</v>
      </c>
      <c r="F70" s="163" t="str">
        <f t="shared" si="3"/>
        <v>40 - J12 - 8/7   4b</v>
      </c>
      <c r="H70" s="163">
        <f>'Hybrid - IP - True - Straight'!N70</f>
        <v>7.8000000000000007</v>
      </c>
      <c r="I70" s="163">
        <f>'Hybrid - IP - True - Straight'!O70</f>
        <v>7.6000000000000005</v>
      </c>
      <c r="K70" s="79"/>
      <c r="L70" s="2"/>
      <c r="M70" s="2"/>
    </row>
    <row r="71" spans="1:13" ht="45" customHeight="1" x14ac:dyDescent="0.25">
      <c r="A71" t="str">
        <f>'Hybrid - IP - True - Straight'!C71</f>
        <v>PT_a_beta_X0S_P1W_LV_SRC/RET</v>
      </c>
      <c r="B71" s="14" t="str">
        <f t="shared" si="2"/>
        <v>PT_a_beta_X0S_P1W</v>
      </c>
      <c r="C71" s="163" t="str">
        <f>'Hybrid - IP - True - Straight'!E71</f>
        <v>P12 - 4/12</v>
      </c>
      <c r="D71" t="str">
        <f>'Hybrid - IP - True - Straight'!F71</f>
        <v>42 - J12 - 2/1</v>
      </c>
      <c r="E71" t="str">
        <f>'Hybrid - IP - True - Straight'!L71</f>
        <v>4b</v>
      </c>
      <c r="F71" s="163" t="str">
        <f t="shared" si="3"/>
        <v>42 - J12 - 2/1   4b</v>
      </c>
      <c r="H71" s="163">
        <f>'Hybrid - IP - True - Straight'!N71</f>
        <v>7.8000000000000007</v>
      </c>
      <c r="I71" s="163">
        <f>'Hybrid - IP - True - Straight'!O71</f>
        <v>7.6000000000000005</v>
      </c>
      <c r="K71" s="79"/>
      <c r="L71" s="2"/>
      <c r="M71" s="2"/>
    </row>
    <row r="72" spans="1:13" ht="45" customHeight="1" x14ac:dyDescent="0.25">
      <c r="A72" t="str">
        <f>'Hybrid - IP - True - Straight'!C72</f>
        <v>PT_a_beta_X0S_P2E_LV_SRC/RET</v>
      </c>
      <c r="B72" s="14" t="str">
        <f t="shared" si="2"/>
        <v>PT_a_beta_X0S_P2E</v>
      </c>
      <c r="C72" s="163" t="str">
        <f>'Hybrid - IP - True - Straight'!E72</f>
        <v>P12 - 5/13</v>
      </c>
      <c r="D72" t="str">
        <f>'Hybrid - IP - True - Straight'!F72</f>
        <v>42 - J12 - 8/7</v>
      </c>
      <c r="E72" t="str">
        <f>'Hybrid - IP - True - Straight'!L72</f>
        <v>4b</v>
      </c>
      <c r="F72" s="163" t="str">
        <f t="shared" si="3"/>
        <v>42 - J12 - 8/7   4b</v>
      </c>
      <c r="H72" s="163">
        <f>'Hybrid - IP - True - Straight'!N72</f>
        <v>7.8000000000000007</v>
      </c>
      <c r="I72" s="163">
        <f>'Hybrid - IP - True - Straight'!O72</f>
        <v>7.6000000000000005</v>
      </c>
      <c r="K72" s="79"/>
      <c r="L72" s="2"/>
      <c r="M72" s="2"/>
    </row>
    <row r="73" spans="1:13" ht="45" customHeight="1" x14ac:dyDescent="0.25">
      <c r="A73" t="str">
        <f>'Hybrid - IP - True - Straight'!C73</f>
        <v>PT_a_beta_X0S_P3_LV_SRC/RET</v>
      </c>
      <c r="B73" s="14" t="str">
        <f t="shared" si="2"/>
        <v>PT_a_beta_X0S_P3</v>
      </c>
      <c r="C73" s="163" t="str">
        <f>'Hybrid - IP - True - Straight'!E73</f>
        <v>P12 - 6/14</v>
      </c>
      <c r="D73" t="str">
        <f>'Hybrid - IP - True - Straight'!F73</f>
        <v>40 - J12 - 4/3</v>
      </c>
      <c r="E73" t="str">
        <f>'Hybrid - IP - True - Straight'!L73</f>
        <v>4b</v>
      </c>
      <c r="F73" s="163" t="str">
        <f t="shared" si="3"/>
        <v>40 - J12 - 4/3   4b</v>
      </c>
      <c r="H73" s="163">
        <f>'Hybrid - IP - True - Straight'!N73</f>
        <v>7.8000000000000007</v>
      </c>
      <c r="I73" s="163">
        <f>'Hybrid - IP - True - Straight'!O73</f>
        <v>7.6000000000000005</v>
      </c>
      <c r="K73" s="79"/>
      <c r="L73" s="2"/>
      <c r="M73" s="2"/>
    </row>
    <row r="74" spans="1:13" ht="5.0999999999999996" customHeight="1" x14ac:dyDescent="0.25">
      <c r="B74" s="14" t="str">
        <f t="shared" si="2"/>
        <v/>
      </c>
      <c r="F74" s="163" t="str">
        <f t="shared" si="3"/>
        <v xml:space="preserve">   </v>
      </c>
      <c r="K74" s="2"/>
      <c r="L74" s="2"/>
      <c r="M74" s="2"/>
    </row>
    <row r="75" spans="1:13" ht="5.0999999999999996" customHeight="1" x14ac:dyDescent="0.25">
      <c r="B75" s="14" t="str">
        <f t="shared" si="2"/>
        <v/>
      </c>
      <c r="F75" s="163" t="str">
        <f t="shared" si="3"/>
        <v xml:space="preserve">   </v>
      </c>
      <c r="K75" s="2"/>
      <c r="L75" s="2"/>
      <c r="M75" s="2"/>
    </row>
    <row r="76" spans="1:13" ht="5.0999999999999996" customHeight="1" x14ac:dyDescent="0.25">
      <c r="B76" s="14" t="str">
        <f t="shared" si="2"/>
        <v/>
      </c>
      <c r="F76" s="163" t="str">
        <f t="shared" si="3"/>
        <v xml:space="preserve">   </v>
      </c>
      <c r="K76" s="2"/>
      <c r="L76" s="2"/>
      <c r="M76" s="2"/>
    </row>
    <row r="77" spans="1:13" ht="45" customHeight="1" x14ac:dyDescent="0.25">
      <c r="A77" t="str">
        <f>'Hybrid - IP - True - Straight'!C77</f>
        <v>PT_a_beta_X0M_P4_LV_SRC/RET</v>
      </c>
      <c r="B77" s="14" t="str">
        <f t="shared" si="2"/>
        <v>PT_a_beta_X0M_P4</v>
      </c>
      <c r="C77" s="163" t="str">
        <f>'Hybrid - IP - True - Straight'!E77</f>
        <v>P25 - 1/9</v>
      </c>
      <c r="D77" t="str">
        <f>'Hybrid - IP - True - Straight'!F77</f>
        <v>38 - J12 - 8/7</v>
      </c>
      <c r="E77" t="str">
        <f>'Hybrid - IP - True - Straight'!L77</f>
        <v>3c</v>
      </c>
      <c r="F77" s="163" t="str">
        <f t="shared" si="3"/>
        <v>38 - J12 - 8/7   3c</v>
      </c>
      <c r="H77" s="163">
        <f>'Hybrid - IP - True - Straight'!N77</f>
        <v>8</v>
      </c>
      <c r="I77" s="163">
        <f>'Hybrid - IP - True - Straight'!O77</f>
        <v>8</v>
      </c>
      <c r="K77" s="80"/>
      <c r="L77" s="2"/>
      <c r="M77" s="79"/>
    </row>
    <row r="78" spans="1:13" ht="45" customHeight="1" x14ac:dyDescent="0.25">
      <c r="A78" t="str">
        <f>'Hybrid - IP - True - Straight'!C78</f>
        <v>PT_a_beta_X1M_P4_LV_SRC/RET</v>
      </c>
      <c r="B78" s="14" t="str">
        <f t="shared" si="2"/>
        <v>PT_a_beta_X1M_P4</v>
      </c>
      <c r="C78" s="163" t="str">
        <f>'Hybrid - IP - True - Straight'!E78</f>
        <v>P25 - 2/10</v>
      </c>
      <c r="D78" t="str">
        <f>'Hybrid - IP - True - Straight'!F78</f>
        <v>38 - J12 - 6/5</v>
      </c>
      <c r="E78" t="str">
        <f>'Hybrid - IP - True - Straight'!L78</f>
        <v>3c</v>
      </c>
      <c r="F78" s="163" t="str">
        <f t="shared" si="3"/>
        <v>38 - J12 - 6/5   3c</v>
      </c>
      <c r="H78" s="163">
        <f>'Hybrid - IP - True - Straight'!N78</f>
        <v>8</v>
      </c>
      <c r="I78" s="163">
        <f>'Hybrid - IP - True - Straight'!O78</f>
        <v>8</v>
      </c>
      <c r="K78" s="80"/>
      <c r="L78" s="2"/>
      <c r="M78" s="79"/>
    </row>
    <row r="79" spans="1:13" ht="45" customHeight="1" x14ac:dyDescent="0.25">
      <c r="A79" t="str">
        <f>'Hybrid - IP - True - Straight'!C79</f>
        <v>PT_a_beta_X2M_P4_LV_SRC/RET</v>
      </c>
      <c r="B79" s="14" t="str">
        <f t="shared" si="2"/>
        <v>PT_a_beta_X2M_P4</v>
      </c>
      <c r="C79" s="163" t="str">
        <f>'Hybrid - IP - True - Straight'!E79</f>
        <v>P25 - 3/11</v>
      </c>
      <c r="D79" t="str">
        <f>'Hybrid - IP - True - Straight'!F79</f>
        <v>37 - J13 - 6/5</v>
      </c>
      <c r="E79" t="str">
        <f>'Hybrid - IP - True - Straight'!L79</f>
        <v>3c</v>
      </c>
      <c r="F79" s="163" t="str">
        <f t="shared" si="3"/>
        <v>37 - J13 - 6/5   3c</v>
      </c>
      <c r="H79" s="163">
        <f>'Hybrid - IP - True - Straight'!N79</f>
        <v>8</v>
      </c>
      <c r="I79" s="163">
        <f>'Hybrid - IP - True - Straight'!O79</f>
        <v>8</v>
      </c>
      <c r="K79" s="80"/>
      <c r="L79" s="2"/>
      <c r="M79" s="79"/>
    </row>
    <row r="80" spans="1:13" ht="5.0999999999999996" customHeight="1" x14ac:dyDescent="0.25">
      <c r="B80" s="14" t="str">
        <f t="shared" si="2"/>
        <v/>
      </c>
      <c r="F80" s="163" t="str">
        <f t="shared" si="3"/>
        <v xml:space="preserve">   </v>
      </c>
      <c r="K80" s="2"/>
      <c r="L80" s="2"/>
      <c r="M80" s="2"/>
    </row>
    <row r="81" spans="1:13" ht="5.0999999999999996" customHeight="1" x14ac:dyDescent="0.25">
      <c r="B81" s="14" t="str">
        <f t="shared" si="2"/>
        <v/>
      </c>
      <c r="F81" s="163" t="str">
        <f t="shared" si="3"/>
        <v xml:space="preserve">   </v>
      </c>
      <c r="K81" s="2"/>
      <c r="L81" s="2"/>
      <c r="M81" s="2"/>
    </row>
    <row r="82" spans="1:13" ht="5.0999999999999996" customHeight="1" x14ac:dyDescent="0.25">
      <c r="B82" s="14" t="str">
        <f t="shared" si="2"/>
        <v/>
      </c>
      <c r="F82" s="163" t="str">
        <f t="shared" si="3"/>
        <v xml:space="preserve">   </v>
      </c>
      <c r="K82" s="2"/>
      <c r="L82" s="2"/>
      <c r="M82" s="2"/>
    </row>
    <row r="83" spans="1:13" ht="5.0999999999999996" customHeight="1" x14ac:dyDescent="0.25">
      <c r="B83" s="14" t="str">
        <f t="shared" si="2"/>
        <v/>
      </c>
      <c r="F83" s="163" t="str">
        <f t="shared" si="3"/>
        <v xml:space="preserve">   </v>
      </c>
      <c r="K83" s="2"/>
      <c r="L83" s="2"/>
      <c r="M83" s="2"/>
    </row>
    <row r="84" spans="1:13" ht="5.0999999999999996" customHeight="1" x14ac:dyDescent="0.25">
      <c r="B84" s="14" t="str">
        <f t="shared" si="2"/>
        <v/>
      </c>
      <c r="F84" s="163" t="str">
        <f t="shared" si="3"/>
        <v xml:space="preserve">   </v>
      </c>
      <c r="K84" s="2"/>
      <c r="L84" s="2"/>
      <c r="M84" s="2"/>
    </row>
    <row r="85" spans="1:13" ht="5.0999999999999996" customHeight="1" x14ac:dyDescent="0.25">
      <c r="B85" s="14" t="str">
        <f t="shared" si="2"/>
        <v/>
      </c>
      <c r="F85" s="163" t="str">
        <f t="shared" si="3"/>
        <v xml:space="preserve">   </v>
      </c>
      <c r="K85" s="2"/>
      <c r="L85" s="2"/>
      <c r="M85" s="2"/>
    </row>
    <row r="86" spans="1:13" ht="45" customHeight="1" x14ac:dyDescent="0.25">
      <c r="A86" t="str">
        <f>'Hybrid - IP - True - Straight'!C86</f>
        <v>PT_a_gamma_X1M_P1W_LV_SRC/RET</v>
      </c>
      <c r="B86" s="14" t="str">
        <f t="shared" si="2"/>
        <v>PT_a_gamma_X1M_P1W</v>
      </c>
      <c r="C86" s="163" t="str">
        <f>'Hybrid - IP - True - Straight'!E86</f>
        <v>P17 - 1/9</v>
      </c>
      <c r="D86" t="str">
        <f>'Hybrid - IP - True - Straight'!F86</f>
        <v>46 - J13 - 8/7</v>
      </c>
      <c r="E86" t="str">
        <f>'Hybrid - IP - True - Straight'!L86</f>
        <v>4b</v>
      </c>
      <c r="F86" s="163" t="str">
        <f t="shared" si="3"/>
        <v>46 - J13 - 8/7   4b</v>
      </c>
      <c r="H86" s="163">
        <f>'Hybrid - IP - True - Straight'!N86</f>
        <v>7.8000000000000007</v>
      </c>
      <c r="I86" s="163">
        <f>'Hybrid - IP - True - Straight'!O86</f>
        <v>7.6000000000000005</v>
      </c>
      <c r="K86" s="79"/>
      <c r="L86" s="2"/>
      <c r="M86" s="2"/>
    </row>
    <row r="87" spans="1:13" ht="45" customHeight="1" x14ac:dyDescent="0.25">
      <c r="A87" t="str">
        <f>'Hybrid - IP - True - Straight'!C87</f>
        <v>PT_a_gamma_X1M_P2E_LV_SRC/RET</v>
      </c>
      <c r="B87" s="14" t="str">
        <f t="shared" si="2"/>
        <v>PT_a_gamma_X1M_P2E</v>
      </c>
      <c r="C87" s="163" t="str">
        <f>'Hybrid - IP - True - Straight'!E87</f>
        <v>P17 - 2/10</v>
      </c>
      <c r="D87" t="str">
        <f>'Hybrid - IP - True - Straight'!F87</f>
        <v>42 - J13 - 4/3</v>
      </c>
      <c r="E87" t="str">
        <f>'Hybrid - IP - True - Straight'!L87</f>
        <v>4b</v>
      </c>
      <c r="F87" s="163" t="str">
        <f t="shared" si="3"/>
        <v>42 - J13 - 4/3   4b</v>
      </c>
      <c r="H87" s="163">
        <f>'Hybrid - IP - True - Straight'!N87</f>
        <v>7.8000000000000007</v>
      </c>
      <c r="I87" s="163">
        <f>'Hybrid - IP - True - Straight'!O87</f>
        <v>7.6000000000000005</v>
      </c>
      <c r="K87" s="79"/>
      <c r="L87" s="2"/>
      <c r="M87" s="2"/>
    </row>
    <row r="88" spans="1:13" ht="45" customHeight="1" x14ac:dyDescent="0.25">
      <c r="A88" t="str">
        <f>'Hybrid - IP - True - Straight'!C88</f>
        <v>PT_a_gamma_X1M_P3_LV_SRC/RET</v>
      </c>
      <c r="B88" s="14" t="str">
        <f t="shared" si="2"/>
        <v>PT_a_gamma_X1M_P3</v>
      </c>
      <c r="C88" s="163" t="str">
        <f>'Hybrid - IP - True - Straight'!E88</f>
        <v>P17 - 3/11</v>
      </c>
      <c r="D88" t="str">
        <f>'Hybrid - IP - True - Straight'!F88</f>
        <v>40 - J13 - 6/5</v>
      </c>
      <c r="E88" t="str">
        <f>'Hybrid - IP - True - Straight'!L88</f>
        <v>4b</v>
      </c>
      <c r="F88" s="163" t="str">
        <f t="shared" si="3"/>
        <v>40 - J13 - 6/5   4b</v>
      </c>
      <c r="H88" s="163">
        <f>'Hybrid - IP - True - Straight'!N88</f>
        <v>7.8000000000000007</v>
      </c>
      <c r="I88" s="163">
        <f>'Hybrid - IP - True - Straight'!O88</f>
        <v>7.6000000000000005</v>
      </c>
      <c r="K88" s="79"/>
      <c r="L88" s="2"/>
      <c r="M88" s="2"/>
    </row>
    <row r="89" spans="1:13" ht="45" customHeight="1" x14ac:dyDescent="0.25">
      <c r="A89" t="str">
        <f>'Hybrid - IP - True - Straight'!C89</f>
        <v>PT_a_gamma_X1S_P1W_LV_SRC/RET</v>
      </c>
      <c r="B89" s="14" t="str">
        <f t="shared" si="2"/>
        <v>PT_a_gamma_X1S_P1W</v>
      </c>
      <c r="C89" s="163" t="str">
        <f>'Hybrid - IP - True - Straight'!E89</f>
        <v>P17 - 4/12</v>
      </c>
      <c r="D89" t="str">
        <f>'Hybrid - IP - True - Straight'!F89</f>
        <v>42 - J13 - 6/5</v>
      </c>
      <c r="E89" t="str">
        <f>'Hybrid - IP - True - Straight'!L89</f>
        <v>4b</v>
      </c>
      <c r="F89" s="163" t="str">
        <f t="shared" si="3"/>
        <v>42 - J13 - 6/5   4b</v>
      </c>
      <c r="H89" s="163">
        <f>'Hybrid - IP - True - Straight'!N89</f>
        <v>7.8000000000000007</v>
      </c>
      <c r="I89" s="163">
        <f>'Hybrid - IP - True - Straight'!O89</f>
        <v>7.6000000000000005</v>
      </c>
      <c r="K89" s="79"/>
      <c r="L89" s="2"/>
      <c r="M89" s="2"/>
    </row>
    <row r="90" spans="1:13" ht="45" customHeight="1" x14ac:dyDescent="0.25">
      <c r="A90" t="str">
        <f>'Hybrid - IP - True - Straight'!C90</f>
        <v>PT_a_gamma_X1S_P2E_LV_SRC/RET</v>
      </c>
      <c r="B90" s="14" t="str">
        <f t="shared" si="2"/>
        <v>PT_a_gamma_X1S_P2E</v>
      </c>
      <c r="C90" s="163" t="str">
        <f>'Hybrid - IP - True - Straight'!E90</f>
        <v>P17 - 5/13</v>
      </c>
      <c r="D90" t="str">
        <f>'Hybrid - IP - True - Straight'!F90</f>
        <v>40 - J13 - 2/1</v>
      </c>
      <c r="E90" t="str">
        <f>'Hybrid - IP - True - Straight'!L90</f>
        <v>4b</v>
      </c>
      <c r="F90" s="163" t="str">
        <f t="shared" si="3"/>
        <v>40 - J13 - 2/1   4b</v>
      </c>
      <c r="H90" s="163">
        <f>'Hybrid - IP - True - Straight'!N90</f>
        <v>7.8000000000000007</v>
      </c>
      <c r="I90" s="163">
        <f>'Hybrid - IP - True - Straight'!O90</f>
        <v>7.6000000000000005</v>
      </c>
      <c r="K90" s="79"/>
      <c r="L90" s="2"/>
      <c r="M90" s="2"/>
    </row>
    <row r="91" spans="1:13" ht="45" customHeight="1" x14ac:dyDescent="0.25">
      <c r="A91" t="str">
        <f>'Hybrid - IP - True - Straight'!C91</f>
        <v>PT_a_gamma_X1S_P3_LV_SRC/RET</v>
      </c>
      <c r="B91" s="14" t="str">
        <f t="shared" si="2"/>
        <v>PT_a_gamma_X1S_P3</v>
      </c>
      <c r="C91" s="163" t="str">
        <f>'Hybrid - IP - True - Straight'!E91</f>
        <v>P17 - 6/14</v>
      </c>
      <c r="D91" t="str">
        <f>'Hybrid - IP - True - Straight'!F91</f>
        <v>38 - J13 - 4/3</v>
      </c>
      <c r="E91" t="str">
        <f>'Hybrid - IP - True - Straight'!L91</f>
        <v>3d</v>
      </c>
      <c r="F91" s="163" t="str">
        <f t="shared" si="3"/>
        <v>38 - J13 - 4/3   3d</v>
      </c>
      <c r="H91" s="163">
        <f>'Hybrid - IP - True - Straight'!N91</f>
        <v>8.3999999999999986</v>
      </c>
      <c r="I91" s="163">
        <f>'Hybrid - IP - True - Straight'!O91</f>
        <v>8</v>
      </c>
      <c r="K91" s="79"/>
      <c r="L91" s="2"/>
      <c r="M91" s="80"/>
    </row>
    <row r="92" spans="1:13" ht="5.0999999999999996" customHeight="1" x14ac:dyDescent="0.25">
      <c r="B92" s="14" t="str">
        <f t="shared" si="2"/>
        <v/>
      </c>
      <c r="F92" s="163" t="str">
        <f t="shared" si="3"/>
        <v xml:space="preserve">   </v>
      </c>
      <c r="K92" s="2"/>
      <c r="L92" s="2"/>
      <c r="M92" s="2"/>
    </row>
    <row r="93" spans="1:13" ht="5.0999999999999996" customHeight="1" x14ac:dyDescent="0.25">
      <c r="B93" s="14" t="str">
        <f t="shared" si="2"/>
        <v/>
      </c>
      <c r="F93" s="163" t="str">
        <f t="shared" si="3"/>
        <v xml:space="preserve">   </v>
      </c>
      <c r="K93" s="2"/>
      <c r="L93" s="2"/>
      <c r="M93" s="2"/>
    </row>
    <row r="94" spans="1:13" ht="87" customHeight="1" x14ac:dyDescent="0.25">
      <c r="B94" s="14" t="str">
        <f t="shared" si="2"/>
        <v/>
      </c>
      <c r="F94" s="163" t="str">
        <f t="shared" si="3"/>
        <v xml:space="preserve">   </v>
      </c>
      <c r="K94" s="2"/>
      <c r="L94" s="2"/>
      <c r="M94" s="2"/>
    </row>
    <row r="95" spans="1:13" ht="45" customHeight="1" x14ac:dyDescent="0.25">
      <c r="A95" t="str">
        <f>'Hybrid - IP - True - Straight'!C95</f>
        <v>PT_a_gamma_X0M_P1W_LV_SRC/RET</v>
      </c>
      <c r="B95" s="14" t="str">
        <f t="shared" si="2"/>
        <v>PT_a_gamma_X0M_P1W</v>
      </c>
      <c r="C95" s="163" t="str">
        <f>'Hybrid - IP - True - Straight'!E95</f>
        <v>P18 - 1/9</v>
      </c>
      <c r="D95" t="str">
        <f>'Hybrid - IP - True - Straight'!F95</f>
        <v>46 - J13 - 2/1</v>
      </c>
      <c r="E95" t="str">
        <f>'Hybrid - IP - True - Straight'!L95</f>
        <v>4b</v>
      </c>
      <c r="F95" s="163" t="str">
        <f t="shared" si="3"/>
        <v>46 - J13 - 2/1   4b</v>
      </c>
      <c r="H95" s="163">
        <f>'Hybrid - IP - True - Straight'!N95</f>
        <v>7.8000000000000007</v>
      </c>
      <c r="I95" s="163">
        <f>'Hybrid - IP - True - Straight'!O95</f>
        <v>7.6000000000000005</v>
      </c>
      <c r="K95" s="79"/>
      <c r="L95" s="2"/>
      <c r="M95" s="2"/>
    </row>
    <row r="96" spans="1:13" ht="45" customHeight="1" x14ac:dyDescent="0.25">
      <c r="A96" t="str">
        <f>'Hybrid - IP - True - Straight'!C96</f>
        <v>PT_a_gamma_X0M_P2E_LV_SRC/RET</v>
      </c>
      <c r="B96" s="14" t="str">
        <f t="shared" si="2"/>
        <v>PT_a_gamma_X0M_P2E</v>
      </c>
      <c r="C96" s="163" t="str">
        <f>'Hybrid - IP - True - Straight'!E96</f>
        <v>P18 - 2/10</v>
      </c>
      <c r="D96" t="str">
        <f>'Hybrid - IP - True - Straight'!F96</f>
        <v>42 - J12 - 4/3</v>
      </c>
      <c r="E96" t="str">
        <f>'Hybrid - IP - True - Straight'!L96</f>
        <v>4b</v>
      </c>
      <c r="F96" s="163" t="str">
        <f t="shared" si="3"/>
        <v>42 - J12 - 4/3   4b</v>
      </c>
      <c r="H96" s="163">
        <f>'Hybrid - IP - True - Straight'!N96</f>
        <v>7.8000000000000007</v>
      </c>
      <c r="I96" s="163">
        <f>'Hybrid - IP - True - Straight'!O96</f>
        <v>7.6000000000000005</v>
      </c>
      <c r="K96" s="79"/>
      <c r="L96" s="2"/>
      <c r="M96" s="2"/>
    </row>
    <row r="97" spans="1:13" ht="45" customHeight="1" x14ac:dyDescent="0.25">
      <c r="A97" t="str">
        <f>'Hybrid - IP - True - Straight'!C97</f>
        <v>PT_a_gamma_X0M_P3_LV_SRC/RET</v>
      </c>
      <c r="B97" s="14" t="str">
        <f t="shared" si="2"/>
        <v>PT_a_gamma_X0M_P3</v>
      </c>
      <c r="C97" s="163" t="str">
        <f>'Hybrid - IP - True - Straight'!E97</f>
        <v>P18 - 3/11</v>
      </c>
      <c r="D97" t="str">
        <f>'Hybrid - IP - True - Straight'!F97</f>
        <v>40 - J13 - 8/7</v>
      </c>
      <c r="E97" t="str">
        <f>'Hybrid - IP - True - Straight'!L97</f>
        <v>4b</v>
      </c>
      <c r="F97" s="163" t="str">
        <f t="shared" si="3"/>
        <v>40 - J13 - 8/7   4b</v>
      </c>
      <c r="H97" s="163">
        <f>'Hybrid - IP - True - Straight'!N97</f>
        <v>7.8000000000000007</v>
      </c>
      <c r="I97" s="163">
        <f>'Hybrid - IP - True - Straight'!O97</f>
        <v>7.6000000000000005</v>
      </c>
      <c r="K97" s="79"/>
      <c r="L97" s="2"/>
    </row>
    <row r="98" spans="1:13" ht="45" customHeight="1" x14ac:dyDescent="0.25">
      <c r="A98" t="str">
        <f>'Hybrid - IP - True - Straight'!C98</f>
        <v>PT_a_gamma_X0S_P1W_LV_SRC/RET</v>
      </c>
      <c r="B98" s="14" t="str">
        <f t="shared" si="2"/>
        <v>PT_a_gamma_X0S_P1W</v>
      </c>
      <c r="C98" s="163" t="str">
        <f>'Hybrid - IP - True - Straight'!E98</f>
        <v>P18 - 4/12</v>
      </c>
      <c r="D98" t="str">
        <f>'Hybrid - IP - True - Straight'!F98</f>
        <v>42 - J13 - 8/7</v>
      </c>
      <c r="E98" t="str">
        <f>'Hybrid - IP - True - Straight'!L98</f>
        <v>4b</v>
      </c>
      <c r="F98" s="163" t="str">
        <f t="shared" si="3"/>
        <v>42 - J13 - 8/7   4b</v>
      </c>
      <c r="H98" s="163">
        <f>'Hybrid - IP - True - Straight'!N98</f>
        <v>7.8000000000000007</v>
      </c>
      <c r="I98" s="163">
        <f>'Hybrid - IP - True - Straight'!O98</f>
        <v>7.6000000000000005</v>
      </c>
      <c r="K98" s="79"/>
      <c r="L98" s="2"/>
      <c r="M98" s="2"/>
    </row>
    <row r="99" spans="1:13" ht="45" customHeight="1" x14ac:dyDescent="0.25">
      <c r="A99" t="str">
        <f>'Hybrid - IP - True - Straight'!C99</f>
        <v>PT_a_gamma_X0S_P2E_LV_SRC/RET</v>
      </c>
      <c r="B99" s="14" t="str">
        <f t="shared" si="2"/>
        <v>PT_a_gamma_X0S_P2E</v>
      </c>
      <c r="C99" s="163" t="str">
        <f>'Hybrid - IP - True - Straight'!E99</f>
        <v>P18 - 5/13</v>
      </c>
      <c r="D99" t="str">
        <f>'Hybrid - IP - True - Straight'!F99</f>
        <v>42 - J13 - 2/1</v>
      </c>
      <c r="E99" t="str">
        <f>'Hybrid - IP - True - Straight'!L99</f>
        <v>4b</v>
      </c>
      <c r="F99" s="163" t="str">
        <f t="shared" si="3"/>
        <v>42 - J13 - 2/1   4b</v>
      </c>
      <c r="H99" s="163">
        <f>'Hybrid - IP - True - Straight'!N99</f>
        <v>7.8000000000000007</v>
      </c>
      <c r="I99" s="163">
        <f>'Hybrid - IP - True - Straight'!O99</f>
        <v>7.6000000000000005</v>
      </c>
      <c r="K99" s="79"/>
      <c r="L99" s="2"/>
      <c r="M99" s="2"/>
    </row>
    <row r="100" spans="1:13" ht="45" customHeight="1" x14ac:dyDescent="0.25">
      <c r="A100" t="str">
        <f>'Hybrid - IP - True - Straight'!C100</f>
        <v>PT_a_gamma_X0S_P3_LV_SRC/RET</v>
      </c>
      <c r="B100" s="14" t="str">
        <f t="shared" si="2"/>
        <v>PT_a_gamma_X0S_P3</v>
      </c>
      <c r="C100" s="163" t="str">
        <f>'Hybrid - IP - True - Straight'!E100</f>
        <v>P18 - 6/14</v>
      </c>
      <c r="D100" t="str">
        <f>'Hybrid - IP - True - Straight'!F100</f>
        <v>40 - J13 - 4/3</v>
      </c>
      <c r="E100" t="str">
        <f>'Hybrid - IP - True - Straight'!L100</f>
        <v>4b</v>
      </c>
      <c r="F100" s="163" t="str">
        <f t="shared" si="3"/>
        <v>40 - J13 - 4/3   4b</v>
      </c>
      <c r="H100" s="163">
        <f>'Hybrid - IP - True - Straight'!N100</f>
        <v>7.8000000000000007</v>
      </c>
      <c r="I100" s="163">
        <f>'Hybrid - IP - True - Straight'!O100</f>
        <v>7.6000000000000005</v>
      </c>
      <c r="K100" s="79"/>
      <c r="L100" s="2"/>
      <c r="M100" s="2"/>
    </row>
    <row r="101" spans="1:13" ht="5.0999999999999996" customHeight="1" x14ac:dyDescent="0.25">
      <c r="B101" s="14" t="str">
        <f t="shared" si="2"/>
        <v/>
      </c>
      <c r="F101" s="163" t="str">
        <f t="shared" si="3"/>
        <v xml:space="preserve">   </v>
      </c>
    </row>
    <row r="102" spans="1:13" ht="5.0999999999999996" customHeight="1" x14ac:dyDescent="0.25">
      <c r="B102" s="14" t="str">
        <f t="shared" si="2"/>
        <v/>
      </c>
      <c r="F102" s="163" t="str">
        <f t="shared" si="3"/>
        <v xml:space="preserve">   </v>
      </c>
      <c r="K102" s="2"/>
      <c r="L102" s="2"/>
      <c r="M102" s="2"/>
    </row>
    <row r="103" spans="1:13" ht="5.0999999999999996" customHeight="1" x14ac:dyDescent="0.25">
      <c r="B103" s="14" t="str">
        <f t="shared" si="2"/>
        <v/>
      </c>
      <c r="F103" s="163" t="str">
        <f t="shared" si="3"/>
        <v xml:space="preserve">   </v>
      </c>
      <c r="K103" s="2"/>
      <c r="L103" s="2"/>
      <c r="M103" s="2"/>
    </row>
    <row r="104" spans="1:13" ht="5.0999999999999996" customHeight="1" x14ac:dyDescent="0.25">
      <c r="B104" s="14" t="str">
        <f t="shared" si="2"/>
        <v/>
      </c>
      <c r="F104" s="163" t="str">
        <f t="shared" si="3"/>
        <v xml:space="preserve">   </v>
      </c>
      <c r="K104" s="2"/>
      <c r="L104" s="2"/>
      <c r="M104" s="2"/>
    </row>
    <row r="105" spans="1:13" ht="45" customHeight="1" x14ac:dyDescent="0.25">
      <c r="A105" t="str">
        <f>'Hybrid - IP - True - Straight'!C105</f>
        <v>PT_a_gamma_X0M_P4_LV_SRC/RET</v>
      </c>
      <c r="B105" s="14" t="str">
        <f t="shared" si="2"/>
        <v>PT_a_gamma_X0M_P4</v>
      </c>
      <c r="C105" s="163" t="str">
        <f>'Hybrid - IP - True - Straight'!E105</f>
        <v>P31 - 1/9</v>
      </c>
      <c r="D105" t="str">
        <f>'Hybrid - IP - True - Straight'!F105</f>
        <v>38 - J13 - 8/7</v>
      </c>
      <c r="E105" t="str">
        <f>'Hybrid - IP - True - Straight'!L105</f>
        <v>3c</v>
      </c>
      <c r="F105" s="163" t="str">
        <f t="shared" si="3"/>
        <v>38 - J13 - 8/7   3c</v>
      </c>
      <c r="H105" s="163">
        <f>'Hybrid - IP - True - Straight'!N105</f>
        <v>8</v>
      </c>
      <c r="I105" s="163">
        <f>'Hybrid - IP - True - Straight'!O105</f>
        <v>8</v>
      </c>
      <c r="K105" s="80"/>
      <c r="L105" s="2"/>
      <c r="M105" s="79"/>
    </row>
    <row r="106" spans="1:13" ht="45" customHeight="1" x14ac:dyDescent="0.25">
      <c r="A106" t="str">
        <f>'Hybrid - IP - True - Straight'!C106</f>
        <v>PT_a_gamma_X1M_P4_LV_SRC/RET</v>
      </c>
      <c r="B106" s="14" t="str">
        <f t="shared" si="2"/>
        <v>PT_a_gamma_X1M_P4</v>
      </c>
      <c r="C106" s="163" t="str">
        <f>'Hybrid - IP - True - Straight'!E106</f>
        <v>P31 - 2/10</v>
      </c>
      <c r="D106" t="str">
        <f>'Hybrid - IP - True - Straight'!F106</f>
        <v>38 - J13 - 6/5</v>
      </c>
      <c r="E106" t="str">
        <f>'Hybrid - IP - True - Straight'!L106</f>
        <v>3c</v>
      </c>
      <c r="F106" s="163" t="str">
        <f t="shared" si="3"/>
        <v>38 - J13 - 6/5   3c</v>
      </c>
      <c r="H106" s="163">
        <f>'Hybrid - IP - True - Straight'!N106</f>
        <v>8</v>
      </c>
      <c r="I106" s="163">
        <f>'Hybrid - IP - True - Straight'!O106</f>
        <v>8</v>
      </c>
      <c r="K106" s="80"/>
      <c r="L106" s="2"/>
      <c r="M106" s="79"/>
    </row>
    <row r="109" spans="1:13" x14ac:dyDescent="0.25">
      <c r="K109" s="2"/>
      <c r="L109" s="2"/>
      <c r="M109" s="2"/>
    </row>
    <row r="110" spans="1:13" x14ac:dyDescent="0.25">
      <c r="K110" s="2"/>
      <c r="L110" s="2"/>
      <c r="M110" s="2"/>
    </row>
  </sheetData>
  <mergeCells count="2">
    <mergeCell ref="C1:H1"/>
    <mergeCell ref="K2:M2"/>
  </mergeCells>
  <pageMargins left="0.25" right="0.25" top="0.75" bottom="0.75" header="0.3" footer="0.3"/>
  <pageSetup paperSize="9" scale="72"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CF6E-39C3-4AF3-A2D2-2B2E3C4DC950}">
  <dimension ref="C1:Z140"/>
  <sheetViews>
    <sheetView topLeftCell="A32" zoomScale="80" zoomScaleNormal="80" workbookViewId="0">
      <selection activeCell="N53" sqref="N53"/>
    </sheetView>
  </sheetViews>
  <sheetFormatPr defaultColWidth="8.7109375" defaultRowHeight="15" x14ac:dyDescent="0.25"/>
  <cols>
    <col min="1" max="2" width="4.85546875" style="14" customWidth="1"/>
    <col min="3" max="3" width="39" style="24" customWidth="1"/>
    <col min="4" max="4" width="32.42578125" style="24" customWidth="1"/>
    <col min="5" max="5" width="14.710937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23" width="8.7109375" style="14"/>
    <col min="24" max="24" width="31.42578125" style="14" customWidth="1"/>
    <col min="25" max="25" width="39.140625" style="14" customWidth="1"/>
    <col min="26" max="26" width="41.42578125" style="14" customWidth="1"/>
    <col min="27" max="16384" width="8.7109375" style="14"/>
  </cols>
  <sheetData>
    <row r="1" spans="3:26" ht="15" customHeight="1" x14ac:dyDescent="0.25">
      <c r="H1" s="336" t="s">
        <v>1391</v>
      </c>
      <c r="L1" s="189"/>
      <c r="M1" s="337" t="s">
        <v>1390</v>
      </c>
    </row>
    <row r="2" spans="3:26" ht="23.25" customHeight="1" x14ac:dyDescent="0.3">
      <c r="C2" s="350" t="s">
        <v>819</v>
      </c>
      <c r="D2" s="350"/>
      <c r="E2" s="350"/>
      <c r="F2" s="350"/>
      <c r="G2" s="21" t="s">
        <v>1363</v>
      </c>
      <c r="H2" s="336"/>
      <c r="I2" s="339" t="s">
        <v>1389</v>
      </c>
      <c r="J2" s="339"/>
      <c r="K2" s="339"/>
      <c r="L2" s="189"/>
      <c r="M2" s="338"/>
      <c r="N2" s="14" t="s">
        <v>1362</v>
      </c>
      <c r="O2" s="14" t="s">
        <v>1366</v>
      </c>
      <c r="P2" s="64" t="str">
        <f>N2</f>
        <v>A-bot</v>
      </c>
      <c r="R2" s="64" t="str">
        <f>O2</f>
        <v>C-top</v>
      </c>
      <c r="U2" s="1" t="s">
        <v>1282</v>
      </c>
      <c r="V2"/>
    </row>
    <row r="3" spans="3:26" ht="63" customHeight="1" x14ac:dyDescent="0.25">
      <c r="C3" s="50" t="s">
        <v>237</v>
      </c>
      <c r="D3" s="50" t="s">
        <v>238</v>
      </c>
      <c r="E3" s="128" t="s">
        <v>239</v>
      </c>
      <c r="F3" s="128" t="s">
        <v>240</v>
      </c>
      <c r="H3" s="336"/>
      <c r="L3" s="189" t="s">
        <v>1434</v>
      </c>
      <c r="M3" s="338"/>
      <c r="N3" s="14" t="s">
        <v>1668</v>
      </c>
      <c r="O3" s="14" t="s">
        <v>1669</v>
      </c>
      <c r="P3" s="21" t="s">
        <v>1386</v>
      </c>
      <c r="Q3" s="14" t="s">
        <v>1387</v>
      </c>
      <c r="R3" s="21" t="s">
        <v>1388</v>
      </c>
      <c r="S3" s="14" t="s">
        <v>1387</v>
      </c>
      <c r="U3" s="2" t="s">
        <v>546</v>
      </c>
      <c r="V3" t="b">
        <v>1</v>
      </c>
    </row>
    <row r="4" spans="3:26" x14ac:dyDescent="0.25">
      <c r="C4" s="265" t="s">
        <v>635</v>
      </c>
      <c r="D4" s="266" t="s">
        <v>278</v>
      </c>
      <c r="E4" s="15" t="s">
        <v>2</v>
      </c>
      <c r="F4" s="23" t="s">
        <v>798</v>
      </c>
      <c r="G4" s="65" t="str">
        <f>IF(LEFT(F4,3)="2.5", MID(F4,7,2),LEFT(F4,2))</f>
        <v>54</v>
      </c>
      <c r="H4" s="14" t="s">
        <v>1379</v>
      </c>
      <c r="I4" s="78"/>
      <c r="L4" s="14" t="str" cm="1">
        <f t="array" ref="L4">INDEX(Cable_L!$B$3:$B$77,MATCH(1,COUNTIFS($G4,Cable_L!$A$3:$A$77,$H4,Cable_L!$C$3:$C$77),0))</f>
        <v>4b</v>
      </c>
      <c r="M4" s="21" t="str" cm="1">
        <f t="array" ref="M4:M7">_xlfn._xlws.SORT(_xlfn.UNIQUE(G4:G16))</f>
        <v>49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P5">_xlfn._xlws.FILTER(_xlfn.UNIQUE(N4:N16),_xlfn.UNIQUE(N4:N16)&lt;&gt;"")</f>
        <v>7.6000000000000005</v>
      </c>
      <c r="Q4" s="14">
        <f>COUNTIF(N4:N16,P4)</f>
        <v>8</v>
      </c>
      <c r="R4" s="21" cm="1">
        <f t="array" ref="R4:R5">_xlfn._xlws.FILTER(_xlfn.UNIQUE(O4:O16),_xlfn.UNIQUE(O4:O16)&lt;&gt;"")</f>
        <v>6.4</v>
      </c>
      <c r="S4" s="14">
        <f>COUNTIF(O4:O16,R4)</f>
        <v>8</v>
      </c>
      <c r="U4" s="2" t="s">
        <v>545</v>
      </c>
      <c r="V4" s="2" t="s">
        <v>553</v>
      </c>
      <c r="X4" s="14" t="s">
        <v>432</v>
      </c>
    </row>
    <row r="5" spans="3:26" x14ac:dyDescent="0.25">
      <c r="C5" s="269" t="s">
        <v>635</v>
      </c>
      <c r="D5" s="270" t="s">
        <v>278</v>
      </c>
      <c r="E5" s="270" t="s">
        <v>2</v>
      </c>
      <c r="F5" s="271" t="s">
        <v>1271</v>
      </c>
      <c r="G5" s="65" t="str">
        <f t="shared" ref="G5:G68" si="0">IF(LEFT(F5,3)="2.5", MID(F5,7,2),LEFT(F5,2))</f>
        <v>54</v>
      </c>
      <c r="H5" s="2" t="s">
        <v>1379</v>
      </c>
      <c r="I5" s="79"/>
      <c r="J5" s="2"/>
      <c r="K5" s="2"/>
      <c r="L5" s="14" t="str" cm="1">
        <f t="array" ref="L5">INDEX(Cable_L!$B$3:$B$77,MATCH(1,COUNTIFS($G5,Cable_L!$A$3:$A$77,$H5,Cable_L!$C$3:$C$77),0))</f>
        <v>4b</v>
      </c>
      <c r="M5" s="21" t="str">
        <v>51</v>
      </c>
      <c r="N5" s="14" t="s">
        <v>1670</v>
      </c>
      <c r="O5" s="14" t="s">
        <v>1670</v>
      </c>
      <c r="P5" s="21" t="str">
        <v>splice</v>
      </c>
      <c r="R5" s="21" t="str">
        <v>splice</v>
      </c>
      <c r="U5" s="63" t="s">
        <v>547</v>
      </c>
      <c r="V5" s="63" t="s">
        <v>553</v>
      </c>
      <c r="X5" s="14" t="s">
        <v>422</v>
      </c>
      <c r="Z5" s="2" t="s">
        <v>1283</v>
      </c>
    </row>
    <row r="6" spans="3:26" x14ac:dyDescent="0.25">
      <c r="C6" s="267" t="s">
        <v>636</v>
      </c>
      <c r="D6" s="268" t="s">
        <v>281</v>
      </c>
      <c r="E6" s="14" t="s">
        <v>6</v>
      </c>
      <c r="F6" s="17" t="s">
        <v>795</v>
      </c>
      <c r="G6" s="65" t="str">
        <f t="shared" si="0"/>
        <v>53</v>
      </c>
      <c r="H6" s="2" t="s">
        <v>1379</v>
      </c>
      <c r="I6" s="79"/>
      <c r="J6" s="2"/>
      <c r="K6" s="2"/>
      <c r="L6" s="14" t="str" cm="1">
        <f t="array" ref="L6">INDEX(Cable_L!$B$3:$B$77,MATCH(1,COUNTIFS($G6,Cable_L!$A$3:$A$77,$H6,Cable_L!$C$3:$C$77),0))</f>
        <v>4b</v>
      </c>
      <c r="M6" s="21" t="str">
        <v>53</v>
      </c>
      <c r="N6" s="14" cm="1">
        <f t="array" ref="N6">INDEX(INDEX(Cable_L!$H$3:$K$77,,MATCH(N$2,Cable_L!$H$2:$K$2,0)),MATCH(1,COUNTIFS($G6,Cable_L!$A$3:$A$77,$H6,Cable_L!$C$3:$C$77),0))</f>
        <v>7.6000000000000005</v>
      </c>
      <c r="O6" s="14" cm="1">
        <f t="array" ref="O6">INDEX(INDEX(Cable_L!$H$3:$K$77,,MATCH(O$2,Cable_L!$H$2:$K$2,0)),MATCH(1,COUNTIFS($G6,Cable_L!$A$3:$A$77,$H6,Cable_L!$C$3:$C$77),0))</f>
        <v>6.4</v>
      </c>
      <c r="U6" s="32" t="s">
        <v>548</v>
      </c>
      <c r="V6" s="35" t="b">
        <v>1</v>
      </c>
      <c r="X6" s="14" t="s">
        <v>432</v>
      </c>
    </row>
    <row r="7" spans="3:26" x14ac:dyDescent="0.25">
      <c r="C7" s="269" t="s">
        <v>636</v>
      </c>
      <c r="D7" s="270" t="s">
        <v>281</v>
      </c>
      <c r="E7" s="270" t="s">
        <v>6</v>
      </c>
      <c r="F7" s="271" t="s">
        <v>1266</v>
      </c>
      <c r="G7" s="65" t="str">
        <f t="shared" si="0"/>
        <v>53</v>
      </c>
      <c r="H7" s="2" t="s">
        <v>1379</v>
      </c>
      <c r="I7" s="79"/>
      <c r="J7" s="2"/>
      <c r="K7" s="2"/>
      <c r="L7" s="14" t="str" cm="1">
        <f t="array" ref="L7">INDEX(Cable_L!$B$3:$B$77,MATCH(1,COUNTIFS($G7,Cable_L!$A$3:$A$77,$H7,Cable_L!$C$3:$C$77),0))</f>
        <v>4b</v>
      </c>
      <c r="M7" s="21" t="str">
        <v>54</v>
      </c>
      <c r="N7" s="14" t="s">
        <v>1670</v>
      </c>
      <c r="O7" s="14" t="s">
        <v>1670</v>
      </c>
      <c r="U7" s="63" t="s">
        <v>549</v>
      </c>
      <c r="V7" s="63" t="s">
        <v>553</v>
      </c>
      <c r="X7" s="14" t="s">
        <v>422</v>
      </c>
      <c r="Z7" s="2" t="s">
        <v>1283</v>
      </c>
    </row>
    <row r="8" spans="3:26" x14ac:dyDescent="0.25">
      <c r="C8" s="267" t="s">
        <v>637</v>
      </c>
      <c r="D8" s="268" t="s">
        <v>284</v>
      </c>
      <c r="E8" s="14" t="s">
        <v>671</v>
      </c>
      <c r="F8" s="17" t="s">
        <v>765</v>
      </c>
      <c r="G8" s="65" t="str">
        <f t="shared" si="0"/>
        <v>49</v>
      </c>
      <c r="H8" s="2" t="s">
        <v>1379</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550</v>
      </c>
      <c r="V8" s="35" t="b">
        <v>1</v>
      </c>
    </row>
    <row r="9" spans="3:26" x14ac:dyDescent="0.25">
      <c r="C9" s="267" t="s">
        <v>632</v>
      </c>
      <c r="D9" s="268" t="s">
        <v>287</v>
      </c>
      <c r="E9" s="14" t="s">
        <v>10</v>
      </c>
      <c r="F9" s="17" t="s">
        <v>810</v>
      </c>
      <c r="G9" s="65" t="str">
        <f t="shared" si="0"/>
        <v>54</v>
      </c>
      <c r="H9" s="2" t="s">
        <v>1379</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551</v>
      </c>
      <c r="V9" t="b">
        <v>1</v>
      </c>
      <c r="X9" s="14" t="s">
        <v>432</v>
      </c>
    </row>
    <row r="10" spans="3:26" x14ac:dyDescent="0.25">
      <c r="C10" s="269" t="s">
        <v>632</v>
      </c>
      <c r="D10" s="270" t="s">
        <v>287</v>
      </c>
      <c r="E10" s="270" t="s">
        <v>10</v>
      </c>
      <c r="F10" s="271" t="s">
        <v>1272</v>
      </c>
      <c r="G10" s="65" t="str">
        <f t="shared" si="0"/>
        <v>54</v>
      </c>
      <c r="H10" s="2" t="s">
        <v>1379</v>
      </c>
      <c r="I10" s="79"/>
      <c r="J10" s="2"/>
      <c r="K10" s="2"/>
      <c r="L10" s="14" t="str" cm="1">
        <f t="array" ref="L10">INDEX(Cable_L!$B$3:$B$77,MATCH(1,COUNTIFS($G10,Cable_L!$A$3:$A$77,$H10,Cable_L!$C$3:$C$77),0))</f>
        <v>4b</v>
      </c>
      <c r="N10" s="14" t="s">
        <v>1670</v>
      </c>
      <c r="O10" s="14" t="s">
        <v>1670</v>
      </c>
      <c r="U10" s="2"/>
      <c r="V10"/>
      <c r="X10" s="14" t="s">
        <v>422</v>
      </c>
      <c r="Z10" s="2" t="s">
        <v>1283</v>
      </c>
    </row>
    <row r="11" spans="3:26" x14ac:dyDescent="0.25">
      <c r="C11" s="267" t="s">
        <v>633</v>
      </c>
      <c r="D11" s="268" t="s">
        <v>290</v>
      </c>
      <c r="E11" s="14" t="s">
        <v>14</v>
      </c>
      <c r="F11" s="17" t="s">
        <v>781</v>
      </c>
      <c r="G11" s="65" t="str">
        <f t="shared" si="0"/>
        <v>51</v>
      </c>
      <c r="H11" s="2" t="s">
        <v>1379</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552</v>
      </c>
      <c r="V11" s="2" t="s">
        <v>553</v>
      </c>
    </row>
    <row r="12" spans="3:26" x14ac:dyDescent="0.25">
      <c r="C12" s="267" t="s">
        <v>634</v>
      </c>
      <c r="D12" s="268" t="s">
        <v>293</v>
      </c>
      <c r="E12" s="14" t="s">
        <v>18</v>
      </c>
      <c r="F12" s="17" t="s">
        <v>763</v>
      </c>
      <c r="G12" s="65" t="str">
        <f t="shared" si="0"/>
        <v>49</v>
      </c>
      <c r="H12" s="2" t="s">
        <v>1379</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6" x14ac:dyDescent="0.25">
      <c r="C13" s="267" t="s">
        <v>639</v>
      </c>
      <c r="D13" s="268" t="s">
        <v>313</v>
      </c>
      <c r="E13" s="14" t="s">
        <v>105</v>
      </c>
      <c r="F13" s="17" t="s">
        <v>799</v>
      </c>
      <c r="G13" s="65" t="str">
        <f t="shared" si="0"/>
        <v>54</v>
      </c>
      <c r="H13" s="2" t="s">
        <v>1379</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c r="X13" s="14" t="s">
        <v>432</v>
      </c>
    </row>
    <row r="14" spans="3:26" x14ac:dyDescent="0.25">
      <c r="C14" s="269" t="s">
        <v>639</v>
      </c>
      <c r="D14" s="270" t="s">
        <v>313</v>
      </c>
      <c r="E14" s="270" t="s">
        <v>105</v>
      </c>
      <c r="F14" s="271" t="s">
        <v>1270</v>
      </c>
      <c r="G14" s="65" t="str">
        <f t="shared" si="0"/>
        <v>54</v>
      </c>
      <c r="H14" s="2" t="s">
        <v>1379</v>
      </c>
      <c r="I14" s="79"/>
      <c r="J14" s="2"/>
      <c r="K14" s="2"/>
      <c r="L14" s="14" t="str" cm="1">
        <f t="array" ref="L14">INDEX(Cable_L!$B$3:$B$77,MATCH(1,COUNTIFS($G14,Cable_L!$A$3:$A$77,$H14,Cable_L!$C$3:$C$77),0))</f>
        <v>4b</v>
      </c>
      <c r="N14" s="14" t="s">
        <v>1670</v>
      </c>
      <c r="O14" s="14" t="s">
        <v>1670</v>
      </c>
      <c r="U14" s="62" t="s">
        <v>1384</v>
      </c>
      <c r="X14" s="14" t="s">
        <v>422</v>
      </c>
      <c r="Z14" s="2" t="s">
        <v>1283</v>
      </c>
    </row>
    <row r="15" spans="3:26" x14ac:dyDescent="0.25">
      <c r="C15" s="267" t="s">
        <v>638</v>
      </c>
      <c r="D15" s="268" t="s">
        <v>316</v>
      </c>
      <c r="E15" s="14" t="s">
        <v>672</v>
      </c>
      <c r="F15" s="17" t="s">
        <v>811</v>
      </c>
      <c r="G15" s="65" t="str">
        <f t="shared" si="0"/>
        <v>54</v>
      </c>
      <c r="H15" s="2" t="s">
        <v>1379</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c r="X15" s="14" t="s">
        <v>432</v>
      </c>
    </row>
    <row r="16" spans="3:26" x14ac:dyDescent="0.25">
      <c r="C16" s="295" t="s">
        <v>638</v>
      </c>
      <c r="D16" s="296" t="s">
        <v>316</v>
      </c>
      <c r="E16" s="296" t="s">
        <v>672</v>
      </c>
      <c r="F16" s="297" t="s">
        <v>1273</v>
      </c>
      <c r="G16" s="65" t="str">
        <f t="shared" si="0"/>
        <v>54</v>
      </c>
      <c r="H16" s="2" t="s">
        <v>1379</v>
      </c>
      <c r="I16" s="79"/>
      <c r="J16" s="2"/>
      <c r="K16" s="2"/>
      <c r="L16" s="14" t="str" cm="1">
        <f t="array" ref="L16">INDEX(Cable_L!$B$3:$B$77,MATCH(1,COUNTIFS($G16,Cable_L!$A$3:$A$77,$H16,Cable_L!$C$3:$C$77),0))</f>
        <v>4b</v>
      </c>
      <c r="N16" s="14" t="s">
        <v>1670</v>
      </c>
      <c r="O16" s="14" t="s">
        <v>1670</v>
      </c>
      <c r="X16" s="14" t="s">
        <v>422</v>
      </c>
      <c r="Z16" s="2" t="s">
        <v>1283</v>
      </c>
    </row>
    <row r="17" spans="3:26" x14ac:dyDescent="0.25">
      <c r="C17" s="268"/>
      <c r="D17" s="268"/>
      <c r="G17" s="65" t="str">
        <f t="shared" si="0"/>
        <v/>
      </c>
      <c r="H17" s="2"/>
      <c r="I17" s="2"/>
      <c r="J17" s="2"/>
      <c r="K17" s="2"/>
      <c r="Z17" s="2"/>
    </row>
    <row r="18" spans="3:26" x14ac:dyDescent="0.25">
      <c r="C18" s="265" t="s">
        <v>627</v>
      </c>
      <c r="D18" s="266" t="s">
        <v>260</v>
      </c>
      <c r="E18" s="15" t="s">
        <v>617</v>
      </c>
      <c r="F18" s="23" t="s">
        <v>797</v>
      </c>
      <c r="G18" s="65" t="str">
        <f t="shared" si="0"/>
        <v>53</v>
      </c>
      <c r="H18" s="2" t="s">
        <v>1379</v>
      </c>
      <c r="I18" s="79"/>
      <c r="J18" s="2"/>
      <c r="K18" s="2"/>
      <c r="L18" s="14" t="str" cm="1">
        <f t="array" ref="L18">INDEX(Cable_L!$B$3:$B$77,MATCH(1,COUNTIFS($G18,Cable_L!$A$3:$A$77,$H18,Cable_L!$C$3:$C$77),0))</f>
        <v>4b</v>
      </c>
      <c r="M18" s="21" t="str" cm="1">
        <f t="array" ref="M18:M22">_xlfn._xlws.SORT(_xlfn.UNIQUE(G18:G29))</f>
        <v>47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20">_xlfn._xlws.FILTER(_xlfn.UNIQUE(N18:N29),_xlfn.UNIQUE(N18:N29)&lt;&gt;"")</f>
        <v>7.6000000000000005</v>
      </c>
      <c r="Q18" s="14">
        <f>COUNTIF(N18:N29,P18)</f>
        <v>7</v>
      </c>
      <c r="R18" s="21" cm="1">
        <f t="array" ref="R18:R20">_xlfn._xlws.FILTER(_xlfn.UNIQUE(O18:O29),_xlfn.UNIQUE(O18:O29)&lt;&gt;"")</f>
        <v>6.4</v>
      </c>
      <c r="S18" s="14">
        <f>COUNTIF(O18:O29,R18)</f>
        <v>7</v>
      </c>
      <c r="X18" s="14" t="s">
        <v>432</v>
      </c>
    </row>
    <row r="19" spans="3:26" x14ac:dyDescent="0.25">
      <c r="C19" s="269" t="s">
        <v>627</v>
      </c>
      <c r="D19" s="270" t="s">
        <v>260</v>
      </c>
      <c r="E19" s="270" t="s">
        <v>617</v>
      </c>
      <c r="F19" s="271" t="s">
        <v>1268</v>
      </c>
      <c r="G19" s="65" t="str">
        <f t="shared" si="0"/>
        <v>53</v>
      </c>
      <c r="H19" s="2" t="s">
        <v>1379</v>
      </c>
      <c r="I19" s="79"/>
      <c r="J19" s="2"/>
      <c r="K19" s="2"/>
      <c r="L19" s="14" t="str" cm="1">
        <f t="array" ref="L19">INDEX(Cable_L!$B$3:$B$77,MATCH(1,COUNTIFS($G19,Cable_L!$A$3:$A$77,$H19,Cable_L!$C$3:$C$77),0))</f>
        <v>4b</v>
      </c>
      <c r="M19" s="21" t="str">
        <v>49</v>
      </c>
      <c r="N19" s="14" t="s">
        <v>1670</v>
      </c>
      <c r="O19" s="14" t="s">
        <v>1670</v>
      </c>
      <c r="P19" s="21" t="str">
        <v>splice</v>
      </c>
      <c r="Q19" s="14">
        <f>COUNTIF(N18:N29,P19)</f>
        <v>4</v>
      </c>
      <c r="R19" s="21" t="str">
        <v>splice</v>
      </c>
      <c r="S19" s="14">
        <f>COUNTIF(O18:O29,R19)</f>
        <v>4</v>
      </c>
      <c r="X19" s="14" t="s">
        <v>422</v>
      </c>
      <c r="Z19" s="2" t="s">
        <v>1283</v>
      </c>
    </row>
    <row r="20" spans="3:26" x14ac:dyDescent="0.25">
      <c r="C20" s="267" t="s">
        <v>628</v>
      </c>
      <c r="D20" s="268" t="s">
        <v>263</v>
      </c>
      <c r="E20" s="14" t="s">
        <v>25</v>
      </c>
      <c r="F20" s="17" t="s">
        <v>766</v>
      </c>
      <c r="G20" s="65" t="str">
        <f t="shared" si="0"/>
        <v>49</v>
      </c>
      <c r="H20" s="2" t="s">
        <v>1379</v>
      </c>
      <c r="I20" s="79"/>
      <c r="J20" s="2"/>
      <c r="K20" s="2"/>
      <c r="L20" s="14" t="str" cm="1">
        <f t="array" ref="L20">INDEX(Cable_L!$B$3:$B$77,MATCH(1,COUNTIFS($G20,Cable_L!$A$3:$A$77,$H20,Cable_L!$C$3:$C$77),0))</f>
        <v>4b</v>
      </c>
      <c r="M20" s="21" t="str">
        <v>51</v>
      </c>
      <c r="N20" s="14" cm="1">
        <f t="array" ref="N20">INDEX(INDEX(Cable_L!$H$3:$K$77,,MATCH(N$2,Cable_L!$H$2:$K$2,0)),MATCH(1,COUNTIFS($G20,Cable_L!$A$3:$A$77,$H20,Cable_L!$C$3:$C$77),0))</f>
        <v>7.6000000000000005</v>
      </c>
      <c r="O20" s="14" cm="1">
        <f t="array" ref="O20">INDEX(INDEX(Cable_L!$H$3:$K$77,,MATCH(O$2,Cable_L!$H$2:$K$2,0)),MATCH(1,COUNTIFS($G20,Cable_L!$A$3:$A$77,$H20,Cable_L!$C$3:$C$77),0))</f>
        <v>6.4</v>
      </c>
      <c r="P20" s="21">
        <v>7.2</v>
      </c>
      <c r="R20" s="21">
        <v>6.8000000000000007</v>
      </c>
    </row>
    <row r="21" spans="3:26" x14ac:dyDescent="0.25">
      <c r="C21" s="267" t="s">
        <v>629</v>
      </c>
      <c r="D21" s="268" t="s">
        <v>266</v>
      </c>
      <c r="E21" s="14" t="s">
        <v>29</v>
      </c>
      <c r="F21" s="17" t="s">
        <v>737</v>
      </c>
      <c r="G21" s="65" t="str">
        <f t="shared" si="0"/>
        <v>47</v>
      </c>
      <c r="H21" s="2" t="s">
        <v>1379</v>
      </c>
      <c r="I21" s="79"/>
      <c r="J21" s="2"/>
      <c r="K21" s="80"/>
      <c r="L21" s="14" t="str" cm="1">
        <f t="array" ref="L21">INDEX(Cable_L!$B$3:$B$77,MATCH(1,COUNTIFS($G21,Cable_L!$A$3:$A$77,$H21,Cable_L!$C$3:$C$77),0))</f>
        <v>3d</v>
      </c>
      <c r="M21" s="21" t="str">
        <v>53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6" x14ac:dyDescent="0.25">
      <c r="C22" s="267" t="s">
        <v>624</v>
      </c>
      <c r="D22" s="268" t="s">
        <v>269</v>
      </c>
      <c r="E22" s="14" t="s">
        <v>33</v>
      </c>
      <c r="F22" s="17" t="s">
        <v>800</v>
      </c>
      <c r="G22" s="65" t="str">
        <f t="shared" si="0"/>
        <v>55</v>
      </c>
      <c r="H22" s="2" t="s">
        <v>1379</v>
      </c>
      <c r="I22" s="79"/>
      <c r="J22" s="2"/>
      <c r="K22" s="2"/>
      <c r="L22" s="14" t="str" cm="1">
        <f t="array" ref="L22">INDEX(Cable_L!$B$3:$B$77,MATCH(1,COUNTIFS($G22,Cable_L!$A$3:$A$77,$H22,Cable_L!$C$3:$C$77),0))</f>
        <v>4b</v>
      </c>
      <c r="M22" s="21" t="str">
        <v>55</v>
      </c>
      <c r="N22" s="14" cm="1">
        <f t="array" ref="N22">INDEX(INDEX(Cable_L!$H$3:$K$77,,MATCH(N$2,Cable_L!$H$2:$K$2,0)),MATCH(1,COUNTIFS($G22,Cable_L!$A$3:$A$77,$H22,Cable_L!$C$3:$C$77),0))</f>
        <v>7.6000000000000005</v>
      </c>
      <c r="O22" s="14" cm="1">
        <f t="array" ref="O22">INDEX(INDEX(Cable_L!$H$3:$K$77,,MATCH(O$2,Cable_L!$H$2:$K$2,0)),MATCH(1,COUNTIFS($G22,Cable_L!$A$3:$A$77,$H22,Cable_L!$C$3:$C$77),0))</f>
        <v>6.4</v>
      </c>
      <c r="X22" s="14" t="s">
        <v>432</v>
      </c>
    </row>
    <row r="23" spans="3:26" x14ac:dyDescent="0.25">
      <c r="C23" s="269" t="s">
        <v>624</v>
      </c>
      <c r="D23" s="270" t="s">
        <v>269</v>
      </c>
      <c r="E23" s="270" t="s">
        <v>33</v>
      </c>
      <c r="F23" s="271" t="s">
        <v>1275</v>
      </c>
      <c r="G23" s="65" t="str">
        <f t="shared" si="0"/>
        <v>55</v>
      </c>
      <c r="H23" s="2" t="s">
        <v>1379</v>
      </c>
      <c r="I23" s="79"/>
      <c r="J23" s="2"/>
      <c r="K23" s="2"/>
      <c r="L23" s="14" t="str" cm="1">
        <f t="array" ref="L23">INDEX(Cable_L!$B$3:$B$77,MATCH(1,COUNTIFS($G23,Cable_L!$A$3:$A$77,$H23,Cable_L!$C$3:$C$77),0))</f>
        <v>4b</v>
      </c>
      <c r="N23" s="14" t="s">
        <v>1670</v>
      </c>
      <c r="O23" s="14" t="s">
        <v>1670</v>
      </c>
      <c r="X23" s="14" t="s">
        <v>422</v>
      </c>
      <c r="Z23" s="2" t="s">
        <v>1283</v>
      </c>
    </row>
    <row r="24" spans="3:26" x14ac:dyDescent="0.25">
      <c r="C24" s="267" t="s">
        <v>625</v>
      </c>
      <c r="D24" s="298" t="s">
        <v>1596</v>
      </c>
      <c r="E24" s="14" t="s">
        <v>37</v>
      </c>
      <c r="F24" s="17" t="s">
        <v>491</v>
      </c>
      <c r="G24" s="65" t="str">
        <f t="shared" si="0"/>
        <v>51</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6" x14ac:dyDescent="0.25">
      <c r="C25" s="267" t="s">
        <v>626</v>
      </c>
      <c r="D25" s="268" t="s">
        <v>275</v>
      </c>
      <c r="E25" s="14" t="s">
        <v>41</v>
      </c>
      <c r="F25" s="17" t="s">
        <v>764</v>
      </c>
      <c r="G25" s="65" t="str">
        <f t="shared" si="0"/>
        <v>49</v>
      </c>
      <c r="H25" s="2" t="s">
        <v>1379</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6" x14ac:dyDescent="0.25">
      <c r="C26" s="267" t="s">
        <v>630</v>
      </c>
      <c r="D26" s="268" t="s">
        <v>538</v>
      </c>
      <c r="E26" s="14" t="s">
        <v>89</v>
      </c>
      <c r="F26" s="17" t="s">
        <v>794</v>
      </c>
      <c r="G26" s="65" t="str">
        <f t="shared" si="0"/>
        <v>53</v>
      </c>
      <c r="H26" s="2" t="s">
        <v>1379</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c r="X26" s="14" t="s">
        <v>432</v>
      </c>
    </row>
    <row r="27" spans="3:26" x14ac:dyDescent="0.25">
      <c r="C27" s="269" t="s">
        <v>630</v>
      </c>
      <c r="D27" s="270" t="s">
        <v>538</v>
      </c>
      <c r="E27" s="270" t="s">
        <v>89</v>
      </c>
      <c r="F27" s="271" t="s">
        <v>1267</v>
      </c>
      <c r="G27" s="65" t="str">
        <f t="shared" si="0"/>
        <v>53</v>
      </c>
      <c r="H27" s="2" t="s">
        <v>1379</v>
      </c>
      <c r="I27" s="79"/>
      <c r="J27" s="2"/>
      <c r="K27" s="2"/>
      <c r="L27" s="14" t="str" cm="1">
        <f t="array" ref="L27">INDEX(Cable_L!$B$3:$B$77,MATCH(1,COUNTIFS($G27,Cable_L!$A$3:$A$77,$H27,Cable_L!$C$3:$C$77),0))</f>
        <v>4b</v>
      </c>
      <c r="N27" s="14" t="s">
        <v>1670</v>
      </c>
      <c r="O27" s="14" t="s">
        <v>1670</v>
      </c>
      <c r="X27" s="14" t="s">
        <v>422</v>
      </c>
      <c r="Z27" s="2" t="s">
        <v>1283</v>
      </c>
    </row>
    <row r="28" spans="3:26" x14ac:dyDescent="0.25">
      <c r="C28" s="267" t="s">
        <v>623</v>
      </c>
      <c r="D28" s="268" t="s">
        <v>310</v>
      </c>
      <c r="E28" s="14" t="s">
        <v>93</v>
      </c>
      <c r="F28" s="17" t="s">
        <v>801</v>
      </c>
      <c r="G28" s="65" t="str">
        <f t="shared" si="0"/>
        <v>55</v>
      </c>
      <c r="H28" s="2" t="s">
        <v>1379</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c r="X28" s="14" t="s">
        <v>432</v>
      </c>
    </row>
    <row r="29" spans="3:26" x14ac:dyDescent="0.25">
      <c r="C29" s="295" t="s">
        <v>623</v>
      </c>
      <c r="D29" s="296" t="s">
        <v>310</v>
      </c>
      <c r="E29" s="296" t="s">
        <v>93</v>
      </c>
      <c r="F29" s="297" t="s">
        <v>1274</v>
      </c>
      <c r="G29" s="65" t="str">
        <f t="shared" si="0"/>
        <v>55</v>
      </c>
      <c r="H29" s="2" t="s">
        <v>1379</v>
      </c>
      <c r="I29" s="79"/>
      <c r="J29" s="2"/>
      <c r="K29" s="2"/>
      <c r="L29" s="14" t="str" cm="1">
        <f t="array" ref="L29">INDEX(Cable_L!$B$3:$B$77,MATCH(1,COUNTIFS($G29,Cable_L!$A$3:$A$77,$H29,Cable_L!$C$3:$C$77),0))</f>
        <v>4b</v>
      </c>
      <c r="N29" s="14" t="s">
        <v>1670</v>
      </c>
      <c r="O29" s="14" t="s">
        <v>1670</v>
      </c>
      <c r="X29" s="14" t="s">
        <v>422</v>
      </c>
      <c r="Z29" s="2" t="s">
        <v>1283</v>
      </c>
    </row>
    <row r="30" spans="3:26" x14ac:dyDescent="0.25">
      <c r="C30" s="268"/>
      <c r="D30" s="268"/>
      <c r="G30" s="65" t="str">
        <f t="shared" si="0"/>
        <v/>
      </c>
      <c r="H30" s="2"/>
      <c r="I30" s="2"/>
      <c r="J30" s="2"/>
      <c r="K30" s="2"/>
      <c r="Z30" s="2"/>
    </row>
    <row r="31" spans="3:26" x14ac:dyDescent="0.25">
      <c r="C31" s="265" t="s">
        <v>620</v>
      </c>
      <c r="D31" s="266" t="s">
        <v>242</v>
      </c>
      <c r="E31" s="15" t="s">
        <v>45</v>
      </c>
      <c r="F31" s="23" t="s">
        <v>779</v>
      </c>
      <c r="G31" s="65" t="str">
        <f t="shared" si="0"/>
        <v>51</v>
      </c>
      <c r="H31" s="2" t="s">
        <v>1379</v>
      </c>
      <c r="I31" s="79"/>
      <c r="J31" s="2"/>
      <c r="K31" s="2"/>
      <c r="L31" s="14" t="str" cm="1">
        <f t="array" ref="L31">INDEX(Cable_L!$B$3:$B$77,MATCH(1,COUNTIFS($G31,Cable_L!$A$3:$A$77,$H31,Cable_L!$C$3:$C$77),0))</f>
        <v>4b</v>
      </c>
      <c r="M31" s="21" t="str" cm="1">
        <f t="array" ref="M31:M35">_xlfn._xlws.SORT(_xlfn.UNIQUE(G31:G38))</f>
        <v>47</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P33">_xlfn._xlws.FILTER(_xlfn.UNIQUE(N31:N38),_xlfn.UNIQUE(N31:N38)&lt;&gt;"")</f>
        <v>7.6000000000000005</v>
      </c>
      <c r="Q31" s="14">
        <f>COUNTIF(N31:N38,P31)</f>
        <v>6</v>
      </c>
      <c r="R31" s="21" cm="1">
        <f t="array" ref="R31:R33">_xlfn._xlws.FILTER(_xlfn.UNIQUE(O31:O38),_xlfn.UNIQUE(O31:O38)&lt;&gt;"")</f>
        <v>6.4</v>
      </c>
      <c r="S31" s="14">
        <f>COUNTIF(O31:O38,R31)</f>
        <v>6</v>
      </c>
    </row>
    <row r="32" spans="3:26" x14ac:dyDescent="0.25">
      <c r="C32" s="267" t="s">
        <v>621</v>
      </c>
      <c r="D32" s="268" t="s">
        <v>245</v>
      </c>
      <c r="E32" s="14" t="s">
        <v>49</v>
      </c>
      <c r="F32" s="17" t="s">
        <v>769</v>
      </c>
      <c r="G32" s="65" t="str">
        <f t="shared" si="0"/>
        <v>49</v>
      </c>
      <c r="H32" s="2" t="s">
        <v>1379</v>
      </c>
      <c r="I32" s="79"/>
      <c r="J32" s="2"/>
      <c r="K32" s="2"/>
      <c r="L32" s="14" t="str" cm="1">
        <f t="array" ref="L32">INDEX(Cable_L!$B$3:$B$77,MATCH(1,COUNTIFS($G32,Cable_L!$A$3:$A$77,$H32,Cable_L!$C$3:$C$77),0))</f>
        <v>4b</v>
      </c>
      <c r="M32" s="21" t="str">
        <v>49</v>
      </c>
      <c r="N32" s="14" cm="1">
        <f t="array" ref="N32">INDEX(INDEX(Cable_L!$H$3:$K$77,,MATCH(N$2,Cable_L!$H$2:$K$2,0)),MATCH(1,COUNTIFS($G32,Cable_L!$A$3:$A$77,$H32,Cable_L!$C$3:$C$77),0))</f>
        <v>7.6000000000000005</v>
      </c>
      <c r="O32" s="14" cm="1">
        <f t="array" ref="O32">INDEX(INDEX(Cable_L!$H$3:$K$77,,MATCH(O$2,Cable_L!$H$2:$K$2,0)),MATCH(1,COUNTIFS($G32,Cable_L!$A$3:$A$77,$H32,Cable_L!$C$3:$C$77),0))</f>
        <v>6.4</v>
      </c>
      <c r="P32" s="21">
        <v>7.2</v>
      </c>
      <c r="Q32" s="14">
        <f>COUNTIF(N31:N38,P32)</f>
        <v>1</v>
      </c>
      <c r="R32" s="21">
        <v>6.8000000000000007</v>
      </c>
      <c r="S32" s="14">
        <f>COUNTIF(O31:O38,R32)</f>
        <v>1</v>
      </c>
    </row>
    <row r="33" spans="3:26" x14ac:dyDescent="0.25">
      <c r="C33" s="267" t="s">
        <v>622</v>
      </c>
      <c r="D33" s="268" t="s">
        <v>248</v>
      </c>
      <c r="E33" s="14" t="s">
        <v>53</v>
      </c>
      <c r="F33" s="17" t="s">
        <v>738</v>
      </c>
      <c r="G33" s="65" t="str">
        <f t="shared" si="0"/>
        <v>47</v>
      </c>
      <c r="H33" s="2" t="s">
        <v>1379</v>
      </c>
      <c r="I33" s="79"/>
      <c r="J33" s="2"/>
      <c r="K33" s="80"/>
      <c r="L33" s="14" t="str" cm="1">
        <f t="array" ref="L33">INDEX(Cable_L!$B$3:$B$77,MATCH(1,COUNTIFS($G33,Cable_L!$A$3:$A$77,$H33,Cable_L!$C$3:$C$77),0))</f>
        <v>3d</v>
      </c>
      <c r="M33" s="21" t="str">
        <v>51</v>
      </c>
      <c r="N33" s="14" cm="1">
        <f t="array" ref="N33">INDEX(INDEX(Cable_L!$H$3:$K$77,,MATCH(N$2,Cable_L!$H$2:$K$2,0)),MATCH(1,COUNTIFS($G33,Cable_L!$A$3:$A$77,$H33,Cable_L!$C$3:$C$77),0))</f>
        <v>7.2</v>
      </c>
      <c r="O33" s="14" cm="1">
        <f t="array" ref="O33">INDEX(INDEX(Cable_L!$H$3:$K$77,,MATCH(O$2,Cable_L!$H$2:$K$2,0)),MATCH(1,COUNTIFS($G33,Cable_L!$A$3:$A$77,$H33,Cable_L!$C$3:$C$77),0))</f>
        <v>6.8000000000000007</v>
      </c>
      <c r="P33" s="21" t="str">
        <v>splice</v>
      </c>
      <c r="R33" s="21" t="str">
        <v>splice</v>
      </c>
    </row>
    <row r="34" spans="3:26" x14ac:dyDescent="0.25">
      <c r="C34" s="267" t="s">
        <v>618</v>
      </c>
      <c r="D34" s="268" t="s">
        <v>251</v>
      </c>
      <c r="E34" s="14" t="s">
        <v>57</v>
      </c>
      <c r="F34" s="17" t="s">
        <v>802</v>
      </c>
      <c r="G34" s="65" t="str">
        <f t="shared" si="0"/>
        <v>55</v>
      </c>
      <c r="H34" s="2" t="s">
        <v>1379</v>
      </c>
      <c r="I34" s="79"/>
      <c r="J34" s="2"/>
      <c r="K34" s="2"/>
      <c r="L34" s="14" t="str" cm="1">
        <f t="array" ref="L34">INDEX(Cable_L!$B$3:$B$77,MATCH(1,COUNTIFS($G34,Cable_L!$A$3:$A$77,$H34,Cable_L!$C$3:$C$77),0))</f>
        <v>4b</v>
      </c>
      <c r="M34" s="21" t="str">
        <v>53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6" x14ac:dyDescent="0.25">
      <c r="C35" s="267" t="s">
        <v>619</v>
      </c>
      <c r="D35" s="268" t="s">
        <v>254</v>
      </c>
      <c r="E35" s="14" t="s">
        <v>61</v>
      </c>
      <c r="F35" s="17" t="s">
        <v>780</v>
      </c>
      <c r="G35" s="65" t="str">
        <f t="shared" si="0"/>
        <v>51</v>
      </c>
      <c r="H35" s="2" t="s">
        <v>1379</v>
      </c>
      <c r="I35" s="79"/>
      <c r="J35" s="2"/>
      <c r="K35" s="2"/>
      <c r="L35" s="14" t="str" cm="1">
        <f t="array" ref="L35">INDEX(Cable_L!$B$3:$B$77,MATCH(1,COUNTIFS($G35,Cable_L!$A$3:$A$77,$H35,Cable_L!$C$3:$C$77),0))</f>
        <v>4b</v>
      </c>
      <c r="M35" s="21" t="str">
        <v>55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6" x14ac:dyDescent="0.25">
      <c r="C36" s="267" t="s">
        <v>643</v>
      </c>
      <c r="D36" s="268" t="s">
        <v>257</v>
      </c>
      <c r="E36" s="14" t="s">
        <v>65</v>
      </c>
      <c r="F36" s="17" t="s">
        <v>767</v>
      </c>
      <c r="G36" s="65" t="str">
        <f t="shared" si="0"/>
        <v>49</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6" x14ac:dyDescent="0.25">
      <c r="C37" s="267" t="s">
        <v>631</v>
      </c>
      <c r="D37" s="268" t="s">
        <v>319</v>
      </c>
      <c r="E37" s="14" t="s">
        <v>97</v>
      </c>
      <c r="F37" s="17" t="s">
        <v>796</v>
      </c>
      <c r="G37" s="65" t="str">
        <f t="shared" si="0"/>
        <v>53</v>
      </c>
      <c r="H37" s="2" t="s">
        <v>1379</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c r="X37" s="14" t="s">
        <v>432</v>
      </c>
    </row>
    <row r="38" spans="3:26" x14ac:dyDescent="0.25">
      <c r="C38" s="269" t="s">
        <v>631</v>
      </c>
      <c r="D38" s="270" t="s">
        <v>319</v>
      </c>
      <c r="E38" s="270" t="s">
        <v>97</v>
      </c>
      <c r="F38" s="271" t="s">
        <v>1269</v>
      </c>
      <c r="G38" s="65" t="str">
        <f t="shared" si="0"/>
        <v>53</v>
      </c>
      <c r="H38" s="2" t="s">
        <v>1379</v>
      </c>
      <c r="I38" s="79"/>
      <c r="J38" s="2"/>
      <c r="K38" s="2"/>
      <c r="L38" s="14" t="str" cm="1">
        <f t="array" ref="L38">INDEX(Cable_L!$B$3:$B$77,MATCH(1,COUNTIFS($G38,Cable_L!$A$3:$A$77,$H38,Cable_L!$C$3:$C$77),0))</f>
        <v>4b</v>
      </c>
      <c r="N38" s="14" t="s">
        <v>1670</v>
      </c>
      <c r="O38" s="14" t="s">
        <v>1670</v>
      </c>
      <c r="X38" s="14" t="s">
        <v>422</v>
      </c>
      <c r="Z38" s="2" t="s">
        <v>1283</v>
      </c>
    </row>
    <row r="39" spans="3:26" x14ac:dyDescent="0.25">
      <c r="C39" s="272" t="s">
        <v>406</v>
      </c>
      <c r="D39" s="273"/>
      <c r="E39" s="19" t="s">
        <v>101</v>
      </c>
      <c r="F39" s="20"/>
      <c r="G39" s="65" t="str">
        <f t="shared" si="0"/>
        <v/>
      </c>
      <c r="H39" s="2"/>
      <c r="I39" s="2"/>
      <c r="J39" s="2"/>
      <c r="K39" s="2"/>
    </row>
    <row r="40" spans="3:26" x14ac:dyDescent="0.25">
      <c r="C40" s="268"/>
      <c r="D40" s="268"/>
      <c r="G40" s="65" t="str">
        <f t="shared" si="0"/>
        <v/>
      </c>
      <c r="H40" s="2"/>
      <c r="I40" s="2"/>
      <c r="J40" s="2"/>
      <c r="K40" s="2"/>
    </row>
    <row r="41" spans="3:26" x14ac:dyDescent="0.25">
      <c r="C41" s="268"/>
      <c r="D41" s="268"/>
      <c r="G41" s="65" t="str">
        <f t="shared" si="0"/>
        <v/>
      </c>
    </row>
    <row r="42" spans="3:26" x14ac:dyDescent="0.25">
      <c r="C42" s="265" t="s">
        <v>640</v>
      </c>
      <c r="D42" s="266" t="s">
        <v>599</v>
      </c>
      <c r="E42" s="15" t="s">
        <v>436</v>
      </c>
      <c r="F42" s="23" t="s">
        <v>735</v>
      </c>
      <c r="G42" s="65" t="str">
        <f t="shared" si="0"/>
        <v>47</v>
      </c>
      <c r="H42" s="2" t="s">
        <v>1357</v>
      </c>
      <c r="I42" s="80"/>
      <c r="J42" s="2"/>
      <c r="K42" s="79"/>
      <c r="L42" s="14" t="str" cm="1">
        <f t="array" ref="L42">INDEX(Cable_L!$B$3:$B$77,MATCH(1,COUNTIFS($G42,Cable_L!$A$3:$A$77,$H42,Cable_L!$C$3:$C$77),0))</f>
        <v>3c</v>
      </c>
      <c r="M42" s="21" t="str" cm="1">
        <f t="array" ref="M42:M43">_xlfn._xlws.SORT(_xlfn.UNIQUE(G41:G48))</f>
        <v/>
      </c>
      <c r="N42" s="14" t="str" cm="1">
        <f t="array" ref="N42">INDEX(INDEX(Cable_L!$H$3:$K$77,,MATCH(N$2,Cable_L!$H$2:$K$2,0)),MATCH(1,COUNTIFS($G42,Cable_L!$A$3:$A$77,$H42,Cable_L!$C$3:$C$77),0))</f>
        <v>|7.6|</v>
      </c>
      <c r="O42" s="14" cm="1">
        <f t="array" ref="O42">INDEX(INDEX(Cable_L!$H$3:$K$77,,MATCH(O$2,Cable_L!$H$2:$K$2,0)),MATCH(1,COUNTIFS($G42,Cable_L!$A$3:$A$77,$H42,Cable_L!$C$3:$C$77),0))</f>
        <v>6.8000000000000007</v>
      </c>
      <c r="P42" s="21" t="str" cm="1">
        <f t="array" ref="P42">_xlfn._xlws.FILTER(_xlfn.UNIQUE(N42:N49),_xlfn.UNIQUE(N42:N49)&lt;&gt;"")</f>
        <v>|7.6|</v>
      </c>
      <c r="Q42" s="14">
        <f>COUNTIF(N42:N49,P42)</f>
        <v>4</v>
      </c>
      <c r="R42" s="21" cm="1">
        <f t="array" ref="R42">_xlfn._xlws.FILTER(_xlfn.UNIQUE(O42:O49),_xlfn.UNIQUE(O42:O49)&lt;&gt;"")</f>
        <v>6.8000000000000007</v>
      </c>
      <c r="S42" s="14">
        <f>COUNTIF(O42:O49,R42)</f>
        <v>4</v>
      </c>
    </row>
    <row r="43" spans="3:26" x14ac:dyDescent="0.25">
      <c r="C43" s="267" t="s">
        <v>641</v>
      </c>
      <c r="D43" s="268" t="s">
        <v>535</v>
      </c>
      <c r="E43" s="14" t="s">
        <v>299</v>
      </c>
      <c r="F43" s="17" t="s">
        <v>736</v>
      </c>
      <c r="G43" s="65" t="str">
        <f t="shared" si="0"/>
        <v>47</v>
      </c>
      <c r="H43" s="2" t="s">
        <v>1357</v>
      </c>
      <c r="I43" s="81"/>
      <c r="J43" s="2"/>
      <c r="K43" s="82"/>
      <c r="L43" s="14" t="str" cm="1">
        <f t="array" ref="L43">INDEX(Cable_L!$B$3:$B$77,MATCH(1,COUNTIFS($G43,Cable_L!$A$3:$A$77,$H43,Cable_L!$C$3:$C$77),0))</f>
        <v>3c</v>
      </c>
      <c r="M43" s="21" t="str">
        <v>47</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6" x14ac:dyDescent="0.25">
      <c r="C44" s="267" t="s">
        <v>642</v>
      </c>
      <c r="D44" s="268" t="s">
        <v>537</v>
      </c>
      <c r="E44" s="14" t="s">
        <v>302</v>
      </c>
      <c r="F44" s="17" t="s">
        <v>739</v>
      </c>
      <c r="G44" s="65" t="str">
        <f t="shared" si="0"/>
        <v>47</v>
      </c>
      <c r="H44" s="2" t="s">
        <v>1357</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6" x14ac:dyDescent="0.25">
      <c r="C45" s="267" t="s">
        <v>406</v>
      </c>
      <c r="D45" s="268"/>
      <c r="E45" s="14" t="s">
        <v>1327</v>
      </c>
      <c r="F45" s="17"/>
      <c r="G45" s="65" t="str">
        <f t="shared" si="0"/>
        <v/>
      </c>
      <c r="H45" s="2"/>
      <c r="I45" s="2"/>
      <c r="J45" s="2"/>
      <c r="K45" s="2"/>
    </row>
    <row r="46" spans="3:26" x14ac:dyDescent="0.25">
      <c r="C46" s="267" t="s">
        <v>644</v>
      </c>
      <c r="D46" s="268" t="s">
        <v>536</v>
      </c>
      <c r="E46" s="14" t="s">
        <v>305</v>
      </c>
      <c r="F46" s="17" t="s">
        <v>741</v>
      </c>
      <c r="G46" s="65" t="str">
        <f t="shared" si="0"/>
        <v>47</v>
      </c>
      <c r="H46" s="2" t="s">
        <v>1357</v>
      </c>
      <c r="I46" s="80"/>
      <c r="J46" s="2"/>
      <c r="K46" s="83"/>
      <c r="L46" s="74" t="str" cm="1">
        <f t="array" ref="L46">INDEX(Cable_L!$B$3:$B$77,MATCH(1,COUNTIFS($G46,Cable_L!$A$3:$A$77,$H46,Cable_L!$C$3:$C$77),0))</f>
        <v>3c</v>
      </c>
      <c r="N46" s="14" t="str" cm="1">
        <f t="array" ref="N46">INDEX(INDEX(Cable_L!$H$3:$K$77,,MATCH(N$2,Cable_L!$H$2:$K$2,0)),MATCH(1,COUNTIFS($G46,Cable_L!$A$3:$A$77,$H46,Cable_L!$C$3:$C$77),0))</f>
        <v>|7.6|</v>
      </c>
      <c r="O46" s="14" cm="1">
        <f t="array" ref="O46">INDEX(INDEX(Cable_L!$H$3:$K$77,,MATCH(O$2,Cable_L!$H$2:$K$2,0)),MATCH(1,COUNTIFS($G46,Cable_L!$A$3:$A$77,$H46,Cable_L!$C$3:$C$77),0))</f>
        <v>6.8000000000000007</v>
      </c>
    </row>
    <row r="47" spans="3:26" x14ac:dyDescent="0.25">
      <c r="C47" s="267" t="s">
        <v>406</v>
      </c>
      <c r="D47" s="268"/>
      <c r="E47" s="14" t="s">
        <v>1328</v>
      </c>
      <c r="F47" s="17"/>
      <c r="G47" s="65" t="str">
        <f t="shared" si="0"/>
        <v/>
      </c>
      <c r="H47" s="2"/>
      <c r="I47" s="2"/>
      <c r="J47" s="2"/>
      <c r="K47" s="2"/>
    </row>
    <row r="48" spans="3:26" x14ac:dyDescent="0.25">
      <c r="C48" s="267" t="s">
        <v>406</v>
      </c>
      <c r="D48" s="268"/>
      <c r="E48" s="14" t="s">
        <v>1329</v>
      </c>
      <c r="F48" s="17"/>
      <c r="G48" s="65" t="str">
        <f t="shared" si="0"/>
        <v/>
      </c>
      <c r="H48" s="2"/>
      <c r="I48" s="2"/>
      <c r="J48" s="2"/>
      <c r="K48" s="2"/>
    </row>
    <row r="49" spans="3:19" x14ac:dyDescent="0.25">
      <c r="C49" s="272" t="s">
        <v>406</v>
      </c>
      <c r="D49" s="273"/>
      <c r="E49" s="19" t="s">
        <v>1330</v>
      </c>
      <c r="F49" s="20"/>
      <c r="G49" s="65" t="str">
        <f t="shared" si="0"/>
        <v/>
      </c>
      <c r="H49" s="2"/>
      <c r="I49" s="2"/>
      <c r="J49" s="2"/>
      <c r="K49" s="2"/>
    </row>
    <row r="50" spans="3:19" x14ac:dyDescent="0.25">
      <c r="C50" s="268"/>
      <c r="D50" s="268"/>
      <c r="G50" s="65" t="str">
        <f t="shared" si="0"/>
        <v/>
      </c>
      <c r="H50" s="2"/>
      <c r="I50" s="2"/>
      <c r="J50" s="2"/>
      <c r="K50" s="2"/>
    </row>
    <row r="51" spans="3:19" x14ac:dyDescent="0.25">
      <c r="C51" s="265" t="s">
        <v>659</v>
      </c>
      <c r="D51" s="266" t="s">
        <v>278</v>
      </c>
      <c r="E51" s="15" t="s">
        <v>108</v>
      </c>
      <c r="F51" s="23" t="s">
        <v>789</v>
      </c>
      <c r="G51" s="65" t="str">
        <f t="shared" si="0"/>
        <v>52</v>
      </c>
      <c r="H51" s="2" t="s">
        <v>1379</v>
      </c>
      <c r="I51" s="79"/>
      <c r="J51" s="2"/>
      <c r="K51" s="2"/>
      <c r="L51" s="14" t="str" cm="1">
        <f t="array" ref="L51">INDEX(Cable_L!$B$3:$B$77,MATCH(1,COUNTIFS($G51,Cable_L!$A$3:$A$77,$H51,Cable_L!$C$3:$C$77),0))</f>
        <v>4b</v>
      </c>
      <c r="M51" s="21" t="str" cm="1">
        <f t="array" ref="M51:M55">_xlfn._xlws.SORT(_xlfn.UNIQUE(G50:G57))</f>
        <v/>
      </c>
      <c r="N51" s="14" cm="1">
        <f t="array" ref="N51">INDEX(INDEX(Cable_L!$H$3:$K$77,,MATCH(N$2,Cable_L!$H$2:$K$2,0)),MATCH(1,COUNTIFS($G51,Cable_L!$A$3:$A$77,$H51,Cable_L!$C$3:$C$77),0))</f>
        <v>7.6000000000000005</v>
      </c>
      <c r="O51" s="14" cm="1">
        <f t="array" ref="O51">INDEX(INDEX(Cable_L!$H$3:$K$77,,MATCH(O$2,Cable_L!$H$2:$K$2,0)),MATCH(1,COUNTIFS($G51,Cable_L!$A$3:$A$77,$H51,Cable_L!$C$3:$C$77),0))</f>
        <v>6.4</v>
      </c>
      <c r="P51" s="21" cm="1">
        <f t="array" ref="P51">_xlfn._xlws.FILTER(_xlfn.UNIQUE(N51:N58),_xlfn.UNIQUE(N51:N58)&lt;&gt;"")</f>
        <v>7.6000000000000005</v>
      </c>
      <c r="Q51" s="14">
        <f>COUNTIF(N51:N58,P51)</f>
        <v>6</v>
      </c>
      <c r="R51" s="21" cm="1">
        <f t="array" ref="R51">_xlfn._xlws.FILTER(_xlfn.UNIQUE(O51:O58),_xlfn.UNIQUE(O51:O58)&lt;&gt;"")</f>
        <v>6.4</v>
      </c>
      <c r="S51" s="14">
        <f>COUNTIF(O51:O58,R51)</f>
        <v>6</v>
      </c>
    </row>
    <row r="52" spans="3:19" x14ac:dyDescent="0.25">
      <c r="C52" s="267" t="s">
        <v>660</v>
      </c>
      <c r="D52" s="268" t="s">
        <v>281</v>
      </c>
      <c r="E52" s="14" t="s">
        <v>111</v>
      </c>
      <c r="F52" s="17" t="s">
        <v>809</v>
      </c>
      <c r="G52" s="65" t="str">
        <f t="shared" si="0"/>
        <v>52</v>
      </c>
      <c r="H52" s="2" t="s">
        <v>1379</v>
      </c>
      <c r="I52" s="79"/>
      <c r="J52" s="2"/>
      <c r="K52" s="2"/>
      <c r="L52" s="14" t="str" cm="1">
        <f t="array" ref="L52">INDEX(Cable_L!$B$3:$B$77,MATCH(1,COUNTIFS($G52,Cable_L!$A$3:$A$77,$H52,Cable_L!$C$3:$C$77),0))</f>
        <v>4b</v>
      </c>
      <c r="M52" s="21" t="str">
        <v>50</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267" t="s">
        <v>661</v>
      </c>
      <c r="D53" s="268" t="s">
        <v>284</v>
      </c>
      <c r="E53" s="14" t="s">
        <v>673</v>
      </c>
      <c r="F53" s="17" t="s">
        <v>773</v>
      </c>
      <c r="G53" s="65" t="str">
        <f t="shared" si="0"/>
        <v>50</v>
      </c>
      <c r="H53" s="2" t="s">
        <v>1379</v>
      </c>
      <c r="I53" s="79"/>
      <c r="J53" s="2"/>
      <c r="K53" s="2"/>
      <c r="L53" s="14" t="str" cm="1">
        <f t="array" ref="L53">INDEX(Cable_L!$B$3:$B$77,MATCH(1,COUNTIFS($G53,Cable_L!$A$3:$A$77,$H53,Cable_L!$C$3:$C$77),0))</f>
        <v>4b</v>
      </c>
      <c r="M53" s="21" t="str">
        <v>51</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267" t="s">
        <v>656</v>
      </c>
      <c r="D54" s="268" t="s">
        <v>287</v>
      </c>
      <c r="E54" s="14" t="s">
        <v>114</v>
      </c>
      <c r="F54" s="17" t="s">
        <v>805</v>
      </c>
      <c r="G54" s="65" t="str">
        <f t="shared" si="0"/>
        <v>56</v>
      </c>
      <c r="H54" s="2" t="s">
        <v>1379</v>
      </c>
      <c r="I54" s="79"/>
      <c r="J54" s="2"/>
      <c r="K54" s="2"/>
      <c r="L54" s="14" t="str" cm="1">
        <f t="array" ref="L54">INDEX(Cable_L!$B$3:$B$77,MATCH(1,COUNTIFS($G54,Cable_L!$A$3:$A$77,$H54,Cable_L!$C$3:$C$77),0))</f>
        <v>4b</v>
      </c>
      <c r="M54" s="21" t="str">
        <v>52</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267" t="s">
        <v>657</v>
      </c>
      <c r="D55" s="268" t="s">
        <v>290</v>
      </c>
      <c r="E55" s="14" t="s">
        <v>117</v>
      </c>
      <c r="F55" s="17" t="s">
        <v>785</v>
      </c>
      <c r="G55" s="65" t="str">
        <f t="shared" si="0"/>
        <v>51</v>
      </c>
      <c r="H55" s="2" t="s">
        <v>1379</v>
      </c>
      <c r="I55" s="79"/>
      <c r="J55" s="2"/>
      <c r="K55" s="2"/>
      <c r="L55" s="14" t="str" cm="1">
        <f t="array" ref="L55">INDEX(Cable_L!$B$3:$B$77,MATCH(1,COUNTIFS($G55,Cable_L!$A$3:$A$77,$H55,Cable_L!$C$3:$C$77),0))</f>
        <v>4b</v>
      </c>
      <c r="M55" s="21" t="str">
        <v>56</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267" t="s">
        <v>658</v>
      </c>
      <c r="D56" s="268" t="s">
        <v>293</v>
      </c>
      <c r="E56" s="14" t="s">
        <v>120</v>
      </c>
      <c r="F56" s="17" t="s">
        <v>771</v>
      </c>
      <c r="G56" s="65" t="str">
        <f t="shared" si="0"/>
        <v>50</v>
      </c>
      <c r="H56" s="2" t="s">
        <v>1379</v>
      </c>
      <c r="I56" s="79"/>
      <c r="J56" s="2"/>
      <c r="K56" s="2"/>
      <c r="L56" s="14" t="str" cm="1">
        <f t="array" ref="L56">INDEX(Cable_L!$B$3:$B$77,MATCH(1,COUNTIFS($G56,Cable_L!$A$3:$A$77,$H56,Cable_L!$C$3:$C$77),0))</f>
        <v>4b</v>
      </c>
      <c r="N56" s="14" cm="1">
        <f t="array" ref="N56">INDEX(INDEX(Cable_L!$H$3:$K$77,,MATCH(N$2,Cable_L!$H$2:$K$2,0)),MATCH(1,COUNTIFS($G56,Cable_L!$A$3:$A$77,$H56,Cable_L!$C$3:$C$77),0))</f>
        <v>7.6000000000000005</v>
      </c>
      <c r="O56" s="14" cm="1">
        <f t="array" ref="O56">INDEX(INDEX(Cable_L!$H$3:$K$77,,MATCH(O$2,Cable_L!$H$2:$K$2,0)),MATCH(1,COUNTIFS($G56,Cable_L!$A$3:$A$77,$H56,Cable_L!$C$3:$C$77),0))</f>
        <v>6.4</v>
      </c>
    </row>
    <row r="57" spans="3:19" x14ac:dyDescent="0.25">
      <c r="C57" s="267" t="s">
        <v>406</v>
      </c>
      <c r="D57" s="268"/>
      <c r="E57" s="14" t="s">
        <v>1306</v>
      </c>
      <c r="F57" s="17"/>
      <c r="G57" s="65" t="str">
        <f t="shared" si="0"/>
        <v/>
      </c>
      <c r="H57" s="2"/>
      <c r="I57" s="2"/>
      <c r="J57" s="2"/>
      <c r="K57" s="2"/>
    </row>
    <row r="58" spans="3:19" x14ac:dyDescent="0.25">
      <c r="C58" s="272" t="s">
        <v>406</v>
      </c>
      <c r="D58" s="273"/>
      <c r="E58" s="19" t="s">
        <v>1307</v>
      </c>
      <c r="F58" s="20"/>
      <c r="G58" s="65" t="str">
        <f t="shared" si="0"/>
        <v/>
      </c>
      <c r="H58" s="2"/>
      <c r="I58" s="2"/>
      <c r="J58" s="2"/>
      <c r="K58" s="2"/>
    </row>
    <row r="59" spans="3:19" x14ac:dyDescent="0.25">
      <c r="C59" s="268"/>
      <c r="D59" s="268"/>
      <c r="G59" s="65" t="str">
        <f t="shared" si="0"/>
        <v/>
      </c>
      <c r="H59" s="2"/>
      <c r="I59" s="2"/>
      <c r="J59" s="2"/>
      <c r="K59" s="2"/>
    </row>
    <row r="60" spans="3:19" x14ac:dyDescent="0.25">
      <c r="C60" s="265" t="s">
        <v>653</v>
      </c>
      <c r="D60" s="266" t="s">
        <v>260</v>
      </c>
      <c r="E60" s="15" t="s">
        <v>123</v>
      </c>
      <c r="F60" s="23" t="s">
        <v>787</v>
      </c>
      <c r="G60" s="65" t="str">
        <f t="shared" si="0"/>
        <v>52</v>
      </c>
      <c r="H60" s="2" t="s">
        <v>1379</v>
      </c>
      <c r="I60" s="79"/>
      <c r="J60" s="2"/>
      <c r="K60" s="2"/>
      <c r="L60" s="14" t="str" cm="1">
        <f t="array" ref="L60">INDEX(Cable_L!$B$3:$B$77,MATCH(1,COUNTIFS($G60,Cable_L!$A$3:$A$77,$H60,Cable_L!$C$3:$C$77),0))</f>
        <v>4b</v>
      </c>
      <c r="M60" s="21" t="str" cm="1">
        <f t="array" ref="M60:M65">_xlfn._xlws.SORT(_xlfn.UNIQUE(G59:G66))</f>
        <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cm="1">
        <f t="array" ref="P60:P61">_xlfn._xlws.FILTER(_xlfn.UNIQUE(N60:N67),_xlfn.UNIQUE(N60:N67)&lt;&gt;"")</f>
        <v>7.6000000000000005</v>
      </c>
      <c r="Q60" s="14">
        <f>COUNTIF(N60:N67,P60)</f>
        <v>5</v>
      </c>
      <c r="R60" s="21" cm="1">
        <f t="array" ref="R60:R61">_xlfn._xlws.FILTER(_xlfn.UNIQUE(O60:O67),_xlfn.UNIQUE(O60:O67)&lt;&gt;"")</f>
        <v>6.4</v>
      </c>
      <c r="S60" s="14">
        <f>COUNTIF(O60:O67,R60)</f>
        <v>5</v>
      </c>
    </row>
    <row r="61" spans="3:19" x14ac:dyDescent="0.25">
      <c r="C61" s="267" t="s">
        <v>654</v>
      </c>
      <c r="D61" s="268" t="s">
        <v>263</v>
      </c>
      <c r="E61" s="14" t="s">
        <v>126</v>
      </c>
      <c r="F61" s="17" t="s">
        <v>774</v>
      </c>
      <c r="G61" s="65" t="str">
        <f t="shared" si="0"/>
        <v>50</v>
      </c>
      <c r="H61" s="2" t="s">
        <v>1379</v>
      </c>
      <c r="I61" s="79"/>
      <c r="J61" s="2"/>
      <c r="K61" s="2"/>
      <c r="L61" s="14" t="str" cm="1">
        <f t="array" ref="L61">INDEX(Cable_L!$B$3:$B$77,MATCH(1,COUNTIFS($G61,Cable_L!$A$3:$A$77,$H61,Cable_L!$C$3:$C$77),0))</f>
        <v>4b</v>
      </c>
      <c r="M61" s="21" t="str">
        <v>48</v>
      </c>
      <c r="N61" s="14" cm="1">
        <f t="array" ref="N61">INDEX(INDEX(Cable_L!$H$3:$K$77,,MATCH(N$2,Cable_L!$H$2:$K$2,0)),MATCH(1,COUNTIFS($G61,Cable_L!$A$3:$A$77,$H61,Cable_L!$C$3:$C$77),0))</f>
        <v>7.6000000000000005</v>
      </c>
      <c r="O61" s="14" cm="1">
        <f t="array" ref="O61">INDEX(INDEX(Cable_L!$H$3:$K$77,,MATCH(O$2,Cable_L!$H$2:$K$2,0)),MATCH(1,COUNTIFS($G61,Cable_L!$A$3:$A$77,$H61,Cable_L!$C$3:$C$77),0))</f>
        <v>6.4</v>
      </c>
      <c r="P61" s="21">
        <v>7.2</v>
      </c>
      <c r="Q61" s="14">
        <f>COUNTIF(N60:N67,P61)</f>
        <v>1</v>
      </c>
      <c r="R61" s="21">
        <v>6.8000000000000007</v>
      </c>
      <c r="S61" s="14">
        <f>COUNTIF(O60:O67,R61)</f>
        <v>1</v>
      </c>
    </row>
    <row r="62" spans="3:19" x14ac:dyDescent="0.25">
      <c r="C62" s="267" t="s">
        <v>655</v>
      </c>
      <c r="D62" s="268" t="s">
        <v>266</v>
      </c>
      <c r="E62" s="14" t="s">
        <v>129</v>
      </c>
      <c r="F62" s="17" t="s">
        <v>744</v>
      </c>
      <c r="G62" s="65" t="str">
        <f t="shared" si="0"/>
        <v>48</v>
      </c>
      <c r="H62" s="2" t="s">
        <v>1379</v>
      </c>
      <c r="I62" s="79"/>
      <c r="J62" s="2"/>
      <c r="K62" s="80"/>
      <c r="L62" s="14" t="str" cm="1">
        <f t="array" ref="L62">INDEX(Cable_L!$B$3:$B$77,MATCH(1,COUNTIFS($G62,Cable_L!$A$3:$A$77,$H62,Cable_L!$C$3:$C$77),0))</f>
        <v>3d</v>
      </c>
      <c r="M62" s="21" t="str">
        <v>50</v>
      </c>
      <c r="N62" s="14" cm="1">
        <f t="array" ref="N62">INDEX(INDEX(Cable_L!$H$3:$K$77,,MATCH(N$2,Cable_L!$H$2:$K$2,0)),MATCH(1,COUNTIFS($G62,Cable_L!$A$3:$A$77,$H62,Cable_L!$C$3:$C$77),0))</f>
        <v>7.2</v>
      </c>
      <c r="O62" s="14" cm="1">
        <f t="array" ref="O62">INDEX(INDEX(Cable_L!$H$3:$K$77,,MATCH(O$2,Cable_L!$H$2:$K$2,0)),MATCH(1,COUNTIFS($G62,Cable_L!$A$3:$A$77,$H62,Cable_L!$C$3:$C$77),0))</f>
        <v>6.8000000000000007</v>
      </c>
    </row>
    <row r="63" spans="3:19" x14ac:dyDescent="0.25">
      <c r="C63" s="267" t="s">
        <v>650</v>
      </c>
      <c r="D63" s="268" t="s">
        <v>269</v>
      </c>
      <c r="E63" s="14" t="s">
        <v>132</v>
      </c>
      <c r="F63" s="17" t="s">
        <v>803</v>
      </c>
      <c r="G63" s="65" t="str">
        <f t="shared" si="0"/>
        <v>56</v>
      </c>
      <c r="H63" s="2" t="s">
        <v>1379</v>
      </c>
      <c r="I63" s="79"/>
      <c r="J63" s="2"/>
      <c r="K63" s="2"/>
      <c r="L63" s="14" t="str" cm="1">
        <f t="array" ref="L63">INDEX(Cable_L!$B$3:$B$77,MATCH(1,COUNTIFS($G63,Cable_L!$A$3:$A$77,$H63,Cable_L!$C$3:$C$77),0))</f>
        <v>4b</v>
      </c>
      <c r="M63" s="21" t="str">
        <v>51</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267" t="s">
        <v>651</v>
      </c>
      <c r="D64" s="268" t="s">
        <v>272</v>
      </c>
      <c r="E64" s="14" t="s">
        <v>135</v>
      </c>
      <c r="F64" s="17" t="s">
        <v>784</v>
      </c>
      <c r="G64" s="65" t="str">
        <f t="shared" si="0"/>
        <v>51</v>
      </c>
      <c r="H64" s="2" t="s">
        <v>1379</v>
      </c>
      <c r="I64" s="79"/>
      <c r="J64" s="2"/>
      <c r="K64" s="2"/>
      <c r="L64" s="14" t="str" cm="1">
        <f t="array" ref="L64">INDEX(Cable_L!$B$3:$B$77,MATCH(1,COUNTIFS($G64,Cable_L!$A$3:$A$77,$H64,Cable_L!$C$3:$C$77),0))</f>
        <v>4b</v>
      </c>
      <c r="M64" s="21" t="str">
        <v>52</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20" x14ac:dyDescent="0.25">
      <c r="C65" s="267" t="s">
        <v>652</v>
      </c>
      <c r="D65" s="268" t="s">
        <v>275</v>
      </c>
      <c r="E65" s="14" t="s">
        <v>138</v>
      </c>
      <c r="F65" s="17" t="s">
        <v>772</v>
      </c>
      <c r="G65" s="65" t="str">
        <f t="shared" si="0"/>
        <v>50</v>
      </c>
      <c r="H65" s="2" t="s">
        <v>1379</v>
      </c>
      <c r="I65" s="79"/>
      <c r="J65" s="2"/>
      <c r="K65" s="2"/>
      <c r="L65" s="14" t="str" cm="1">
        <f t="array" ref="L65">INDEX(Cable_L!$B$3:$B$77,MATCH(1,COUNTIFS($G65,Cable_L!$A$3:$A$77,$H65,Cable_L!$C$3:$C$77),0))</f>
        <v>4b</v>
      </c>
      <c r="M65" s="21" t="str">
        <v>56</v>
      </c>
      <c r="N65" s="14" cm="1">
        <f t="array" ref="N65">INDEX(INDEX(Cable_L!$H$3:$K$77,,MATCH(N$2,Cable_L!$H$2:$K$2,0)),MATCH(1,COUNTIFS($G65,Cable_L!$A$3:$A$77,$H65,Cable_L!$C$3:$C$77),0))</f>
        <v>7.6000000000000005</v>
      </c>
      <c r="O65" s="14" cm="1">
        <f t="array" ref="O65">INDEX(INDEX(Cable_L!$H$3:$K$77,,MATCH(O$2,Cable_L!$H$2:$K$2,0)),MATCH(1,COUNTIFS($G65,Cable_L!$A$3:$A$77,$H65,Cable_L!$C$3:$C$77),0))</f>
        <v>6.4</v>
      </c>
    </row>
    <row r="66" spans="3:20" x14ac:dyDescent="0.25">
      <c r="C66" s="267" t="s">
        <v>406</v>
      </c>
      <c r="D66" s="268"/>
      <c r="E66" s="14" t="s">
        <v>1308</v>
      </c>
      <c r="F66" s="17"/>
      <c r="G66" s="65" t="str">
        <f t="shared" si="0"/>
        <v/>
      </c>
      <c r="H66" s="2"/>
      <c r="I66" s="2"/>
      <c r="J66" s="2"/>
      <c r="K66" s="2"/>
    </row>
    <row r="67" spans="3:20" x14ac:dyDescent="0.25">
      <c r="C67" s="272" t="s">
        <v>406</v>
      </c>
      <c r="D67" s="273"/>
      <c r="E67" s="19" t="s">
        <v>1309</v>
      </c>
      <c r="F67" s="20"/>
      <c r="G67" s="65" t="str">
        <f t="shared" si="0"/>
        <v/>
      </c>
      <c r="H67" s="2"/>
      <c r="I67" s="2"/>
      <c r="J67" s="2"/>
      <c r="K67" s="2"/>
    </row>
    <row r="68" spans="3:20" x14ac:dyDescent="0.25">
      <c r="C68" s="268"/>
      <c r="D68" s="268"/>
      <c r="G68" s="65" t="str">
        <f t="shared" si="0"/>
        <v/>
      </c>
      <c r="H68" s="2"/>
      <c r="I68" s="2"/>
      <c r="J68" s="2"/>
      <c r="K68" s="2"/>
    </row>
    <row r="69" spans="3:20" x14ac:dyDescent="0.25">
      <c r="C69" s="265" t="s">
        <v>647</v>
      </c>
      <c r="D69" s="266" t="s">
        <v>242</v>
      </c>
      <c r="E69" s="15" t="s">
        <v>141</v>
      </c>
      <c r="F69" s="23" t="s">
        <v>782</v>
      </c>
      <c r="G69" s="65" t="str">
        <f t="shared" ref="G69:G110" si="1">IF(LEFT(F69,3)="2.5", MID(F69,7,2),LEFT(F69,2))</f>
        <v>51</v>
      </c>
      <c r="H69" s="2" t="s">
        <v>1379</v>
      </c>
      <c r="I69" s="79"/>
      <c r="J69" s="2"/>
      <c r="K69" s="2"/>
      <c r="L69" s="14" t="str" cm="1">
        <f t="array" ref="L69">INDEX(Cable_L!$B$3:$B$77,MATCH(1,COUNTIFS($G69,Cable_L!$A$3:$A$77,$H69,Cable_L!$C$3:$C$77),0))</f>
        <v>4b</v>
      </c>
      <c r="M69" s="21" t="str" cm="1">
        <f t="array" ref="M69:M73">_xlfn._xlws.SORT(_xlfn.UNIQUE(G68:G75))</f>
        <v/>
      </c>
      <c r="N69" s="14" cm="1">
        <f t="array" ref="N69">INDEX(INDEX(Cable_L!$H$3:$K$77,,MATCH(N$2,Cable_L!$H$2:$K$2,0)),MATCH(1,COUNTIFS($G69,Cable_L!$A$3:$A$77,$H69,Cable_L!$C$3:$C$77),0))</f>
        <v>7.6000000000000005</v>
      </c>
      <c r="O69" s="14" cm="1">
        <f t="array" ref="O69">INDEX(INDEX(Cable_L!$H$3:$K$77,,MATCH(O$2,Cable_L!$H$2:$K$2,0)),MATCH(1,COUNTIFS($G69,Cable_L!$A$3:$A$77,$H69,Cable_L!$C$3:$C$77),0))</f>
        <v>6.4</v>
      </c>
      <c r="P69" s="21" cm="1">
        <f t="array" ref="P69:P70">_xlfn._xlws.FILTER(_xlfn.UNIQUE(N69:N76),_xlfn.UNIQUE(N69:N76)&lt;&gt;"")</f>
        <v>7.6000000000000005</v>
      </c>
      <c r="Q69" s="14">
        <f>COUNTIF(N69:N76,P69)</f>
        <v>5</v>
      </c>
      <c r="R69" s="21" cm="1">
        <f t="array" ref="R69:R70">_xlfn._xlws.FILTER(_xlfn.UNIQUE(O69:O76),_xlfn.UNIQUE(O69:O76)&lt;&gt;"")</f>
        <v>6.4</v>
      </c>
      <c r="S69" s="14">
        <f>COUNTIF(O69:O76,R69)</f>
        <v>5</v>
      </c>
    </row>
    <row r="70" spans="3:20" x14ac:dyDescent="0.25">
      <c r="C70" s="267" t="s">
        <v>648</v>
      </c>
      <c r="D70" s="268" t="s">
        <v>245</v>
      </c>
      <c r="E70" s="14" t="s">
        <v>145</v>
      </c>
      <c r="F70" s="17" t="s">
        <v>770</v>
      </c>
      <c r="G70" s="65" t="str">
        <f t="shared" si="1"/>
        <v>49</v>
      </c>
      <c r="H70" s="2" t="s">
        <v>1379</v>
      </c>
      <c r="I70" s="79"/>
      <c r="J70" s="2"/>
      <c r="K70" s="2"/>
      <c r="L70" s="14" t="str" cm="1">
        <f t="array" ref="L70">INDEX(Cable_L!$B$3:$B$77,MATCH(1,COUNTIFS($G70,Cable_L!$A$3:$A$77,$H70,Cable_L!$C$3:$C$77),0))</f>
        <v>4b</v>
      </c>
      <c r="M70" s="21" t="str">
        <v>48</v>
      </c>
      <c r="N70" s="14" cm="1">
        <f t="array" ref="N70">INDEX(INDEX(Cable_L!$H$3:$K$77,,MATCH(N$2,Cable_L!$H$2:$K$2,0)),MATCH(1,COUNTIFS($G70,Cable_L!$A$3:$A$77,$H70,Cable_L!$C$3:$C$77),0))</f>
        <v>7.6000000000000005</v>
      </c>
      <c r="O70" s="14" cm="1">
        <f t="array" ref="O70">INDEX(INDEX(Cable_L!$H$3:$K$77,,MATCH(O$2,Cable_L!$H$2:$K$2,0)),MATCH(1,COUNTIFS($G70,Cable_L!$A$3:$A$77,$H70,Cable_L!$C$3:$C$77),0))</f>
        <v>6.4</v>
      </c>
      <c r="P70" s="21">
        <v>7.2</v>
      </c>
      <c r="R70" s="21">
        <v>6.8000000000000007</v>
      </c>
    </row>
    <row r="71" spans="3:20" ht="21" x14ac:dyDescent="0.25">
      <c r="C71" s="267" t="s">
        <v>649</v>
      </c>
      <c r="D71" s="268" t="s">
        <v>248</v>
      </c>
      <c r="E71" s="14" t="s">
        <v>148</v>
      </c>
      <c r="F71" s="17" t="s">
        <v>745</v>
      </c>
      <c r="G71" s="65" t="str">
        <f t="shared" si="1"/>
        <v>48</v>
      </c>
      <c r="H71" s="2" t="s">
        <v>1379</v>
      </c>
      <c r="I71" s="79"/>
      <c r="J71" s="2"/>
      <c r="K71" s="80"/>
      <c r="L71" s="14" t="str" cm="1">
        <f t="array" ref="L71">INDEX(Cable_L!$B$3:$B$77,MATCH(1,COUNTIFS($G71,Cable_L!$A$3:$A$77,$H71,Cable_L!$C$3:$C$77),0))</f>
        <v>3d</v>
      </c>
      <c r="M71" s="21" t="str">
        <v>49</v>
      </c>
      <c r="N71" s="14" cm="1">
        <f t="array" ref="N71">INDEX(INDEX(Cable_L!$H$3:$K$77,,MATCH(N$2,Cable_L!$H$2:$K$2,0)),MATCH(1,COUNTIFS($G71,Cable_L!$A$3:$A$77,$H71,Cable_L!$C$3:$C$77),0))</f>
        <v>7.2</v>
      </c>
      <c r="O71" s="14" cm="1">
        <f t="array" ref="O71">INDEX(INDEX(Cable_L!$H$3:$K$77,,MATCH(O$2,Cable_L!$H$2:$K$2,0)),MATCH(1,COUNTIFS($G71,Cable_L!$A$3:$A$77,$H71,Cable_L!$C$3:$C$77),0))</f>
        <v>6.8000000000000007</v>
      </c>
      <c r="T71" s="183" t="s">
        <v>1435</v>
      </c>
    </row>
    <row r="72" spans="3:20" x14ac:dyDescent="0.25">
      <c r="C72" s="267" t="s">
        <v>645</v>
      </c>
      <c r="D72" s="268" t="s">
        <v>251</v>
      </c>
      <c r="E72" s="14" t="s">
        <v>151</v>
      </c>
      <c r="F72" s="17" t="s">
        <v>804</v>
      </c>
      <c r="G72" s="65" t="str">
        <f t="shared" si="1"/>
        <v>56</v>
      </c>
      <c r="H72" s="2" t="s">
        <v>1379</v>
      </c>
      <c r="I72" s="79"/>
      <c r="J72" s="2"/>
      <c r="K72" s="2"/>
      <c r="L72" s="14" t="str" cm="1">
        <f t="array" ref="L72">INDEX(Cable_L!$B$3:$B$77,MATCH(1,COUNTIFS($G72,Cable_L!$A$3:$A$77,$H72,Cable_L!$C$3:$C$77),0))</f>
        <v>4b</v>
      </c>
      <c r="M72" s="21" t="str">
        <v>51</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20" x14ac:dyDescent="0.25">
      <c r="C73" s="267" t="s">
        <v>646</v>
      </c>
      <c r="D73" s="268" t="s">
        <v>254</v>
      </c>
      <c r="E73" s="14" t="s">
        <v>154</v>
      </c>
      <c r="F73" s="17" t="s">
        <v>783</v>
      </c>
      <c r="G73" s="65" t="str">
        <f t="shared" si="1"/>
        <v>51</v>
      </c>
      <c r="H73" s="2" t="s">
        <v>1379</v>
      </c>
      <c r="I73" s="79"/>
      <c r="J73" s="2"/>
      <c r="K73" s="2"/>
      <c r="L73" s="14" t="str" cm="1">
        <f t="array" ref="L73">INDEX(Cable_L!$B$3:$B$77,MATCH(1,COUNTIFS($G73,Cable_L!$A$3:$A$77,$H73,Cable_L!$C$3:$C$77),0))</f>
        <v>4b</v>
      </c>
      <c r="M73" s="21" t="str">
        <v>56</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20" x14ac:dyDescent="0.25">
      <c r="C74" s="267" t="s">
        <v>665</v>
      </c>
      <c r="D74" s="268" t="s">
        <v>257</v>
      </c>
      <c r="E74" s="14" t="s">
        <v>157</v>
      </c>
      <c r="F74" s="17" t="s">
        <v>768</v>
      </c>
      <c r="G74" s="65" t="str">
        <f t="shared" si="1"/>
        <v>49</v>
      </c>
      <c r="H74" s="2" t="s">
        <v>1379</v>
      </c>
      <c r="I74" s="79"/>
      <c r="J74" s="2"/>
      <c r="K74" s="2"/>
      <c r="L74" s="14" t="str" cm="1">
        <f t="array" ref="L74">INDEX(Cable_L!$B$3:$B$77,MATCH(1,COUNTIFS($G74,Cable_L!$A$3:$A$77,$H74,Cable_L!$C$3:$C$77),0))</f>
        <v>4b</v>
      </c>
      <c r="N74" s="14" cm="1">
        <f t="array" ref="N74">INDEX(INDEX(Cable_L!$H$3:$K$77,,MATCH(N$2,Cable_L!$H$2:$K$2,0)),MATCH(1,COUNTIFS($G74,Cable_L!$A$3:$A$77,$H74,Cable_L!$C$3:$C$77),0))</f>
        <v>7.6000000000000005</v>
      </c>
      <c r="O74" s="14" cm="1">
        <f t="array" ref="O74">INDEX(INDEX(Cable_L!$H$3:$K$77,,MATCH(O$2,Cable_L!$H$2:$K$2,0)),MATCH(1,COUNTIFS($G74,Cable_L!$A$3:$A$77,$H74,Cable_L!$C$3:$C$77),0))</f>
        <v>6.4</v>
      </c>
    </row>
    <row r="75" spans="3:20" x14ac:dyDescent="0.25">
      <c r="C75" s="267" t="s">
        <v>406</v>
      </c>
      <c r="D75" s="268"/>
      <c r="E75" s="14" t="s">
        <v>1310</v>
      </c>
      <c r="F75" s="17"/>
      <c r="G75" s="65" t="str">
        <f t="shared" si="1"/>
        <v/>
      </c>
      <c r="H75" s="2"/>
      <c r="I75" s="2"/>
      <c r="J75" s="2"/>
      <c r="K75" s="2"/>
    </row>
    <row r="76" spans="3:20" x14ac:dyDescent="0.25">
      <c r="C76" s="272" t="s">
        <v>406</v>
      </c>
      <c r="D76" s="273"/>
      <c r="E76" s="19" t="s">
        <v>1311</v>
      </c>
      <c r="F76" s="20"/>
      <c r="G76" s="65" t="str">
        <f t="shared" si="1"/>
        <v/>
      </c>
      <c r="H76" s="2"/>
      <c r="I76" s="2"/>
      <c r="J76" s="2"/>
      <c r="K76" s="2"/>
    </row>
    <row r="77" spans="3:20" x14ac:dyDescent="0.25">
      <c r="C77" s="268"/>
      <c r="D77" s="268"/>
      <c r="G77" s="65" t="str">
        <f t="shared" si="1"/>
        <v/>
      </c>
      <c r="H77" s="2"/>
      <c r="I77" s="2"/>
      <c r="J77" s="2"/>
      <c r="K77" s="2"/>
    </row>
    <row r="78" spans="3:20" x14ac:dyDescent="0.25">
      <c r="C78" s="265" t="s">
        <v>662</v>
      </c>
      <c r="D78" s="266" t="s">
        <v>599</v>
      </c>
      <c r="E78" s="15" t="s">
        <v>358</v>
      </c>
      <c r="F78" s="23" t="s">
        <v>742</v>
      </c>
      <c r="G78" s="65" t="str">
        <f t="shared" si="1"/>
        <v>48</v>
      </c>
      <c r="H78" s="2" t="s">
        <v>1357</v>
      </c>
      <c r="I78" s="80"/>
      <c r="J78" s="2"/>
      <c r="K78" s="79"/>
      <c r="L78" s="14" t="str" cm="1">
        <f t="array" ref="L78">INDEX(Cable_L!$B$3:$B$77,MATCH(1,COUNTIFS($G78,Cable_L!$A$3:$A$77,$H78,Cable_L!$C$3:$C$77),0))</f>
        <v>3c</v>
      </c>
      <c r="M78" s="21" t="str" cm="1">
        <f t="array" ref="M78:M80">_xlfn._xlws.SORT(_xlfn.UNIQUE(G77:G84))</f>
        <v/>
      </c>
      <c r="N78" s="14" t="str" cm="1">
        <f t="array" ref="N78">INDEX(INDEX(Cable_L!$H$3:$K$77,,MATCH(N$2,Cable_L!$H$2:$K$2,0)),MATCH(1,COUNTIFS($G78,Cable_L!$A$3:$A$77,$H78,Cable_L!$C$3:$C$77),0))</f>
        <v>|7.6|</v>
      </c>
      <c r="O78" s="14" cm="1">
        <f t="array" ref="O78">INDEX(INDEX(Cable_L!$H$3:$K$77,,MATCH(O$2,Cable_L!$H$2:$K$2,0)),MATCH(1,COUNTIFS($G78,Cable_L!$A$3:$A$77,$H78,Cable_L!$C$3:$C$77),0))</f>
        <v>6.8000000000000007</v>
      </c>
      <c r="P78" s="21" t="str" cm="1">
        <f t="array" ref="P78">_xlfn._xlws.FILTER(_xlfn.UNIQUE(N78:N85),_xlfn.UNIQUE(N78:N85)&lt;&gt;"")</f>
        <v>|7.6|</v>
      </c>
      <c r="Q78" s="14">
        <f>COUNTIF(N78:N85,P78)</f>
        <v>3</v>
      </c>
      <c r="R78" s="21" cm="1">
        <f t="array" ref="R78">_xlfn._xlws.FILTER(_xlfn.UNIQUE(O78:O85),_xlfn.UNIQUE(O78:O85)&lt;&gt;"")</f>
        <v>6.8000000000000007</v>
      </c>
      <c r="S78" s="14">
        <f>COUNTIF(O78:O85,R78)</f>
        <v>3</v>
      </c>
    </row>
    <row r="79" spans="3:20" x14ac:dyDescent="0.25">
      <c r="C79" s="267" t="s">
        <v>663</v>
      </c>
      <c r="D79" s="268" t="s">
        <v>535</v>
      </c>
      <c r="E79" s="14" t="s">
        <v>360</v>
      </c>
      <c r="F79" s="17" t="s">
        <v>743</v>
      </c>
      <c r="G79" s="65" t="str">
        <f t="shared" si="1"/>
        <v>48</v>
      </c>
      <c r="H79" s="2" t="s">
        <v>1357</v>
      </c>
      <c r="I79" s="80"/>
      <c r="J79" s="2"/>
      <c r="K79" s="79"/>
      <c r="L79" s="14" t="str" cm="1">
        <f t="array" ref="L79">INDEX(Cable_L!$B$3:$B$77,MATCH(1,COUNTIFS($G79,Cable_L!$A$3:$A$77,$H79,Cable_L!$C$3:$C$77),0))</f>
        <v>3c</v>
      </c>
      <c r="M79" s="21" t="str">
        <v>47</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20" x14ac:dyDescent="0.25">
      <c r="C80" s="267" t="s">
        <v>664</v>
      </c>
      <c r="D80" s="268" t="s">
        <v>537</v>
      </c>
      <c r="E80" s="14" t="s">
        <v>362</v>
      </c>
      <c r="F80" s="17" t="s">
        <v>740</v>
      </c>
      <c r="G80" s="65" t="str">
        <f t="shared" si="1"/>
        <v>47</v>
      </c>
      <c r="H80" s="2" t="s">
        <v>1357</v>
      </c>
      <c r="I80" s="80"/>
      <c r="J80" s="2"/>
      <c r="K80" s="79"/>
      <c r="L80" s="14" t="str" cm="1">
        <f t="array" ref="L80">INDEX(Cable_L!$B$3:$B$77,MATCH(1,COUNTIFS($G80,Cable_L!$A$3:$A$77,$H80,Cable_L!$C$3:$C$77),0))</f>
        <v>3c</v>
      </c>
      <c r="M80" s="21" t="str">
        <v>48</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267" t="s">
        <v>406</v>
      </c>
      <c r="D81" s="268"/>
      <c r="E81" s="14" t="s">
        <v>1343</v>
      </c>
      <c r="F81" s="17"/>
      <c r="G81" s="65" t="str">
        <f t="shared" si="1"/>
        <v/>
      </c>
      <c r="H81" s="2"/>
      <c r="I81" s="2"/>
      <c r="J81" s="2"/>
      <c r="K81" s="2"/>
    </row>
    <row r="82" spans="3:19" x14ac:dyDescent="0.25">
      <c r="C82" s="267" t="s">
        <v>406</v>
      </c>
      <c r="D82" s="268"/>
      <c r="E82" s="14" t="s">
        <v>1344</v>
      </c>
      <c r="F82" s="17"/>
      <c r="G82" s="65" t="str">
        <f t="shared" si="1"/>
        <v/>
      </c>
      <c r="H82" s="2"/>
      <c r="I82" s="2"/>
      <c r="J82" s="2"/>
      <c r="K82" s="2"/>
    </row>
    <row r="83" spans="3:19" x14ac:dyDescent="0.25">
      <c r="C83" s="267" t="s">
        <v>406</v>
      </c>
      <c r="D83" s="268"/>
      <c r="E83" s="14" t="s">
        <v>1345</v>
      </c>
      <c r="F83" s="17"/>
      <c r="G83" s="65" t="str">
        <f t="shared" si="1"/>
        <v/>
      </c>
      <c r="H83" s="2"/>
      <c r="I83" s="2"/>
      <c r="J83" s="2"/>
      <c r="K83" s="2"/>
    </row>
    <row r="84" spans="3:19" x14ac:dyDescent="0.25">
      <c r="C84" s="267" t="s">
        <v>406</v>
      </c>
      <c r="D84" s="268"/>
      <c r="E84" s="14" t="s">
        <v>1346</v>
      </c>
      <c r="F84" s="17"/>
      <c r="G84" s="65" t="str">
        <f t="shared" si="1"/>
        <v/>
      </c>
      <c r="H84" s="2"/>
      <c r="I84" s="2"/>
      <c r="J84" s="2"/>
      <c r="K84" s="2"/>
    </row>
    <row r="85" spans="3:19" x14ac:dyDescent="0.25">
      <c r="C85" s="272" t="s">
        <v>406</v>
      </c>
      <c r="D85" s="273"/>
      <c r="E85" s="19" t="s">
        <v>1347</v>
      </c>
      <c r="F85" s="20"/>
      <c r="G85" s="65" t="str">
        <f t="shared" si="1"/>
        <v/>
      </c>
      <c r="H85" s="2"/>
      <c r="I85" s="2"/>
      <c r="J85" s="2"/>
      <c r="K85" s="2"/>
    </row>
    <row r="86" spans="3:19" x14ac:dyDescent="0.25">
      <c r="C86" s="268"/>
      <c r="D86" s="268"/>
      <c r="G86" s="65" t="str">
        <f t="shared" si="1"/>
        <v/>
      </c>
      <c r="H86" s="2"/>
      <c r="I86" s="2"/>
      <c r="J86" s="2"/>
      <c r="K86" s="2"/>
    </row>
    <row r="87" spans="3:19" x14ac:dyDescent="0.25">
      <c r="C87" s="265" t="s">
        <v>755</v>
      </c>
      <c r="D87" s="266" t="s">
        <v>278</v>
      </c>
      <c r="E87" s="15" t="s">
        <v>176</v>
      </c>
      <c r="F87" s="23" t="s">
        <v>793</v>
      </c>
      <c r="G87" s="65" t="str">
        <f t="shared" si="1"/>
        <v>52</v>
      </c>
      <c r="H87" s="2" t="s">
        <v>1379</v>
      </c>
      <c r="I87" s="79"/>
      <c r="J87" s="2"/>
      <c r="K87" s="2"/>
      <c r="L87" s="14" t="str" cm="1">
        <f t="array" ref="L87">INDEX(Cable_L!$B$3:$B$77,MATCH(1,COUNTIFS($G87,Cable_L!$A$3:$A$77,$H87,Cable_L!$C$3:$C$77),0))</f>
        <v>4b</v>
      </c>
      <c r="M87" s="21" t="str" cm="1">
        <f t="array" ref="M87:M90">_xlfn._xlws.SORT(_xlfn.UNIQUE(G86:G93))</f>
        <v/>
      </c>
      <c r="N87" s="14" cm="1">
        <f t="array" ref="N87">INDEX(INDEX(Cable_L!$H$3:$K$77,,MATCH(N$2,Cable_L!$H$2:$K$2,0)),MATCH(1,COUNTIFS($G87,Cable_L!$A$3:$A$77,$H87,Cable_L!$C$3:$C$77),0))</f>
        <v>7.6000000000000005</v>
      </c>
      <c r="O87" s="14" cm="1">
        <f t="array" ref="O87">INDEX(INDEX(Cable_L!$H$3:$K$77,,MATCH(O$2,Cable_L!$H$2:$K$2,0)),MATCH(1,COUNTIFS($G87,Cable_L!$A$3:$A$77,$H87,Cable_L!$C$3:$C$77),0))</f>
        <v>6.4</v>
      </c>
      <c r="P87" s="21" cm="1">
        <f t="array" ref="P87">_xlfn._xlws.FILTER(_xlfn.UNIQUE(N87:N94),_xlfn.UNIQUE(N87:N94)&lt;&gt;"")</f>
        <v>7.6000000000000005</v>
      </c>
      <c r="Q87" s="14">
        <f>COUNTIF(N87:N94,P87)</f>
        <v>6</v>
      </c>
      <c r="R87" s="21" cm="1">
        <f t="array" ref="R87">_xlfn._xlws.FILTER(_xlfn.UNIQUE(O87:O94),_xlfn.UNIQUE(O87:O94)&lt;&gt;"")</f>
        <v>6.4</v>
      </c>
      <c r="S87" s="14">
        <f>COUNTIF(O87:O94,R87)</f>
        <v>6</v>
      </c>
    </row>
    <row r="88" spans="3:19" x14ac:dyDescent="0.25">
      <c r="C88" s="267" t="s">
        <v>756</v>
      </c>
      <c r="D88" s="268" t="s">
        <v>281</v>
      </c>
      <c r="E88" s="14" t="s">
        <v>179</v>
      </c>
      <c r="F88" s="17" t="s">
        <v>790</v>
      </c>
      <c r="G88" s="65" t="str">
        <f t="shared" si="1"/>
        <v>52</v>
      </c>
      <c r="H88" s="2" t="s">
        <v>1379</v>
      </c>
      <c r="I88" s="79"/>
      <c r="J88" s="2"/>
      <c r="K88" s="2"/>
      <c r="L88" s="14" t="str" cm="1">
        <f t="array" ref="L88">INDEX(Cable_L!$B$3:$B$77,MATCH(1,COUNTIFS($G88,Cable_L!$A$3:$A$77,$H88,Cable_L!$C$3:$C$77),0))</f>
        <v>4b</v>
      </c>
      <c r="M88" s="21" t="str">
        <v>50</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267" t="s">
        <v>757</v>
      </c>
      <c r="D89" s="268" t="s">
        <v>284</v>
      </c>
      <c r="E89" s="14" t="s">
        <v>674</v>
      </c>
      <c r="F89" s="17" t="s">
        <v>777</v>
      </c>
      <c r="G89" s="65" t="str">
        <f t="shared" si="1"/>
        <v>50</v>
      </c>
      <c r="H89" s="2" t="s">
        <v>1379</v>
      </c>
      <c r="I89" s="79"/>
      <c r="J89" s="2"/>
      <c r="K89" s="2"/>
      <c r="L89" s="14" t="str" cm="1">
        <f t="array" ref="L89">INDEX(Cable_L!$B$3:$B$77,MATCH(1,COUNTIFS($G89,Cable_L!$A$3:$A$77,$H89,Cable_L!$C$3:$C$77),0))</f>
        <v>4b</v>
      </c>
      <c r="M89" s="21" t="str">
        <v>52</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267" t="s">
        <v>752</v>
      </c>
      <c r="D90" s="268" t="s">
        <v>287</v>
      </c>
      <c r="E90" s="14" t="s">
        <v>182</v>
      </c>
      <c r="F90" s="17" t="s">
        <v>807</v>
      </c>
      <c r="G90" s="65" t="str">
        <f t="shared" si="1"/>
        <v>56</v>
      </c>
      <c r="H90" s="2" t="s">
        <v>1379</v>
      </c>
      <c r="I90" s="79"/>
      <c r="J90" s="2"/>
      <c r="K90" s="2"/>
      <c r="L90" s="14" t="str" cm="1">
        <f t="array" ref="L90">INDEX(Cable_L!$B$3:$B$77,MATCH(1,COUNTIFS($G90,Cable_L!$A$3:$A$77,$H90,Cable_L!$C$3:$C$77),0))</f>
        <v>4b</v>
      </c>
      <c r="M90" s="21" t="str">
        <v>56</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267" t="s">
        <v>753</v>
      </c>
      <c r="D91" s="268" t="s">
        <v>290</v>
      </c>
      <c r="E91" s="14" t="s">
        <v>185</v>
      </c>
      <c r="F91" s="17" t="s">
        <v>788</v>
      </c>
      <c r="G91" s="65" t="str">
        <f t="shared" si="1"/>
        <v>52</v>
      </c>
      <c r="H91" s="2" t="s">
        <v>1379</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267" t="s">
        <v>754</v>
      </c>
      <c r="D92" s="268" t="s">
        <v>293</v>
      </c>
      <c r="E92" s="14" t="s">
        <v>188</v>
      </c>
      <c r="F92" s="17" t="s">
        <v>775</v>
      </c>
      <c r="G92" s="65" t="str">
        <f t="shared" si="1"/>
        <v>50</v>
      </c>
      <c r="H92" s="2" t="s">
        <v>1379</v>
      </c>
      <c r="I92" s="79"/>
      <c r="J92" s="2"/>
      <c r="K92" s="2"/>
      <c r="L92" s="14" t="str" cm="1">
        <f t="array" ref="L92">INDEX(Cable_L!$B$3:$B$77,MATCH(1,COUNTIFS($G92,Cable_L!$A$3:$A$77,$H92,Cable_L!$C$3:$C$77),0))</f>
        <v>4b</v>
      </c>
      <c r="N92" s="14" cm="1">
        <f t="array" ref="N92">INDEX(INDEX(Cable_L!$H$3:$K$77,,MATCH(N$2,Cable_L!$H$2:$K$2,0)),MATCH(1,COUNTIFS($G92,Cable_L!$A$3:$A$77,$H92,Cable_L!$C$3:$C$77),0))</f>
        <v>7.6000000000000005</v>
      </c>
      <c r="O92" s="14" cm="1">
        <f t="array" ref="O92">INDEX(INDEX(Cable_L!$H$3:$K$77,,MATCH(O$2,Cable_L!$H$2:$K$2,0)),MATCH(1,COUNTIFS($G92,Cable_L!$A$3:$A$77,$H92,Cable_L!$C$3:$C$77),0))</f>
        <v>6.4</v>
      </c>
    </row>
    <row r="93" spans="3:19" x14ac:dyDescent="0.25">
      <c r="C93" s="267" t="s">
        <v>406</v>
      </c>
      <c r="D93" s="268"/>
      <c r="E93" s="14" t="s">
        <v>1316</v>
      </c>
      <c r="F93" s="17"/>
      <c r="G93" s="65" t="str">
        <f t="shared" si="1"/>
        <v/>
      </c>
      <c r="H93" s="2"/>
      <c r="I93" s="2"/>
      <c r="J93" s="2"/>
      <c r="K93" s="2"/>
    </row>
    <row r="94" spans="3:19" x14ac:dyDescent="0.25">
      <c r="C94" s="272" t="s">
        <v>406</v>
      </c>
      <c r="D94" s="273"/>
      <c r="E94" s="19" t="s">
        <v>1317</v>
      </c>
      <c r="F94" s="20"/>
      <c r="G94" s="65" t="str">
        <f t="shared" si="1"/>
        <v/>
      </c>
      <c r="H94" s="2"/>
      <c r="I94" s="2"/>
      <c r="J94" s="2"/>
      <c r="K94" s="2"/>
    </row>
    <row r="95" spans="3:19" x14ac:dyDescent="0.25">
      <c r="C95" s="268"/>
      <c r="D95" s="268"/>
      <c r="G95" s="65" t="str">
        <f t="shared" si="1"/>
        <v/>
      </c>
      <c r="H95" s="2"/>
      <c r="I95" s="2"/>
      <c r="J95" s="2"/>
      <c r="K95" s="2"/>
    </row>
    <row r="96" spans="3:19" x14ac:dyDescent="0.25">
      <c r="C96" s="265" t="s">
        <v>749</v>
      </c>
      <c r="D96" s="266" t="s">
        <v>260</v>
      </c>
      <c r="E96" s="15" t="s">
        <v>191</v>
      </c>
      <c r="F96" s="23" t="s">
        <v>791</v>
      </c>
      <c r="G96" s="65" t="str">
        <f t="shared" si="1"/>
        <v>52</v>
      </c>
      <c r="H96" s="2" t="s">
        <v>1379</v>
      </c>
      <c r="I96" s="79"/>
      <c r="J96" s="2"/>
      <c r="K96" s="2"/>
      <c r="L96" s="14" t="str" cm="1">
        <f t="array" ref="L96">INDEX(Cable_L!$B$3:$B$77,MATCH(1,COUNTIFS($G96,Cable_L!$A$3:$A$77,$H96,Cable_L!$C$3:$C$77),0))</f>
        <v>4b</v>
      </c>
      <c r="M96" s="21" t="str" cm="1">
        <f t="array" ref="M96:M100">_xlfn._xlws.SORT(_xlfn.UNIQUE(G95:G102))</f>
        <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cm="1">
        <f t="array" ref="P96:P97">_xlfn._xlws.FILTER(_xlfn.UNIQUE(N96:N103),_xlfn.UNIQUE(N96:N103)&lt;&gt;"")</f>
        <v>7.6000000000000005</v>
      </c>
      <c r="Q96" s="14">
        <f>COUNTIF(N96:N103,P96)</f>
        <v>5</v>
      </c>
      <c r="R96" s="21" cm="1">
        <f t="array" ref="R96:R97">_xlfn._xlws.FILTER(_xlfn.UNIQUE(O96:O103),_xlfn.UNIQUE(O96:O103)&lt;&gt;"")</f>
        <v>6.4</v>
      </c>
      <c r="S96" s="14">
        <f>COUNTIF(O96:O103,R96)</f>
        <v>5</v>
      </c>
    </row>
    <row r="97" spans="3:19" x14ac:dyDescent="0.25">
      <c r="C97" s="267" t="s">
        <v>750</v>
      </c>
      <c r="D97" s="268" t="s">
        <v>263</v>
      </c>
      <c r="E97" s="14" t="s">
        <v>193</v>
      </c>
      <c r="F97" s="17" t="s">
        <v>778</v>
      </c>
      <c r="G97" s="65" t="str">
        <f t="shared" si="1"/>
        <v>50</v>
      </c>
      <c r="H97" s="2" t="s">
        <v>1379</v>
      </c>
      <c r="I97" s="79"/>
      <c r="J97" s="2"/>
      <c r="K97" s="2"/>
      <c r="L97" s="14" t="str" cm="1">
        <f t="array" ref="L97">INDEX(Cable_L!$B$3:$B$77,MATCH(1,COUNTIFS($G97,Cable_L!$A$3:$A$77,$H97,Cable_L!$C$3:$C$77),0))</f>
        <v>4b</v>
      </c>
      <c r="M97" s="21" t="str">
        <v>48</v>
      </c>
      <c r="N97" s="14" cm="1">
        <f t="array" ref="N97">INDEX(INDEX(Cable_L!$H$3:$K$77,,MATCH(N$2,Cable_L!$H$2:$K$2,0)),MATCH(1,COUNTIFS($G97,Cable_L!$A$3:$A$77,$H97,Cable_L!$C$3:$C$77),0))</f>
        <v>7.6000000000000005</v>
      </c>
      <c r="O97" s="14" cm="1">
        <f t="array" ref="O97">INDEX(INDEX(Cable_L!$H$3:$K$77,,MATCH(O$2,Cable_L!$H$2:$K$2,0)),MATCH(1,COUNTIFS($G97,Cable_L!$A$3:$A$77,$H97,Cable_L!$C$3:$C$77),0))</f>
        <v>6.4</v>
      </c>
      <c r="P97" s="21">
        <v>7.2</v>
      </c>
      <c r="Q97" s="14">
        <f>COUNTIF(N96:N103,P97)</f>
        <v>1</v>
      </c>
      <c r="R97" s="21">
        <v>6.8000000000000007</v>
      </c>
      <c r="S97" s="14">
        <f>COUNTIF(O96:O103,R97)</f>
        <v>1</v>
      </c>
    </row>
    <row r="98" spans="3:19" x14ac:dyDescent="0.25">
      <c r="C98" s="267" t="s">
        <v>751</v>
      </c>
      <c r="D98" s="268" t="s">
        <v>266</v>
      </c>
      <c r="E98" s="14" t="s">
        <v>196</v>
      </c>
      <c r="F98" s="17" t="s">
        <v>762</v>
      </c>
      <c r="G98" s="65" t="str">
        <f t="shared" si="1"/>
        <v>48</v>
      </c>
      <c r="H98" s="2" t="s">
        <v>1379</v>
      </c>
      <c r="I98" s="79"/>
      <c r="J98" s="2"/>
      <c r="K98" s="80"/>
      <c r="L98" s="14" t="str" cm="1">
        <f t="array" ref="L98">INDEX(Cable_L!$B$3:$B$77,MATCH(1,COUNTIFS($G98,Cable_L!$A$3:$A$77,$H98,Cable_L!$C$3:$C$77),0))</f>
        <v>3d</v>
      </c>
      <c r="M98" s="21" t="str">
        <v>50</v>
      </c>
      <c r="N98" s="14" cm="1">
        <f t="array" ref="N98">INDEX(INDEX(Cable_L!$H$3:$K$77,,MATCH(N$2,Cable_L!$H$2:$K$2,0)),MATCH(1,COUNTIFS($G98,Cable_L!$A$3:$A$77,$H98,Cable_L!$C$3:$C$77),0))</f>
        <v>7.2</v>
      </c>
      <c r="O98" s="14" cm="1">
        <f t="array" ref="O98">INDEX(INDEX(Cable_L!$H$3:$K$77,,MATCH(O$2,Cable_L!$H$2:$K$2,0)),MATCH(1,COUNTIFS($G98,Cable_L!$A$3:$A$77,$H98,Cable_L!$C$3:$C$77),0))</f>
        <v>6.8000000000000007</v>
      </c>
    </row>
    <row r="99" spans="3:19" x14ac:dyDescent="0.25">
      <c r="C99" s="267" t="s">
        <v>746</v>
      </c>
      <c r="D99" s="268" t="s">
        <v>269</v>
      </c>
      <c r="E99" s="14" t="s">
        <v>199</v>
      </c>
      <c r="F99" s="17" t="s">
        <v>806</v>
      </c>
      <c r="G99" s="65" t="str">
        <f t="shared" si="1"/>
        <v>56</v>
      </c>
      <c r="H99" s="2" t="s">
        <v>1379</v>
      </c>
      <c r="I99" s="79"/>
      <c r="J99" s="2"/>
      <c r="K99" s="2"/>
      <c r="L99" s="14" t="str" cm="1">
        <f t="array" ref="L99">INDEX(Cable_L!$B$3:$B$77,MATCH(1,COUNTIFS($G99,Cable_L!$A$3:$A$77,$H99,Cable_L!$C$3:$C$77),0))</f>
        <v>4b</v>
      </c>
      <c r="M99" s="21" t="str">
        <v>52</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267" t="s">
        <v>747</v>
      </c>
      <c r="D100" s="268" t="s">
        <v>272</v>
      </c>
      <c r="E100" s="14" t="s">
        <v>202</v>
      </c>
      <c r="F100" s="17" t="s">
        <v>792</v>
      </c>
      <c r="G100" s="65" t="str">
        <f t="shared" si="1"/>
        <v>52</v>
      </c>
      <c r="H100" s="2" t="s">
        <v>1379</v>
      </c>
      <c r="I100" s="79"/>
      <c r="J100" s="2"/>
      <c r="K100" s="2"/>
      <c r="L100" s="14" t="str" cm="1">
        <f t="array" ref="L100">INDEX(Cable_L!$B$3:$B$77,MATCH(1,COUNTIFS($G100,Cable_L!$A$3:$A$77,$H100,Cable_L!$C$3:$C$77),0))</f>
        <v>4b</v>
      </c>
      <c r="M100" s="21" t="str">
        <v>56</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267" t="s">
        <v>748</v>
      </c>
      <c r="D101" s="268" t="s">
        <v>275</v>
      </c>
      <c r="E101" s="14" t="s">
        <v>205</v>
      </c>
      <c r="F101" s="17" t="s">
        <v>776</v>
      </c>
      <c r="G101" s="65" t="str">
        <f t="shared" si="1"/>
        <v>50</v>
      </c>
      <c r="H101" s="2" t="s">
        <v>1379</v>
      </c>
      <c r="I101" s="79"/>
      <c r="J101" s="2"/>
      <c r="K101" s="2"/>
      <c r="L101" s="14" t="str" cm="1">
        <f t="array" ref="L101">INDEX(Cable_L!$B$3:$B$77,MATCH(1,COUNTIFS($G101,Cable_L!$A$3:$A$77,$H101,Cable_L!$C$3:$C$77),0))</f>
        <v>4b</v>
      </c>
      <c r="N101" s="14" cm="1">
        <f t="array" ref="N101">INDEX(INDEX(Cable_L!$H$3:$K$77,,MATCH(N$2,Cable_L!$H$2:$K$2,0)),MATCH(1,COUNTIFS($G101,Cable_L!$A$3:$A$77,$H101,Cable_L!$C$3:$C$77),0))</f>
        <v>7.6000000000000005</v>
      </c>
      <c r="O101" s="14" cm="1">
        <f t="array" ref="O101">INDEX(INDEX(Cable_L!$H$3:$K$77,,MATCH(O$2,Cable_L!$H$2:$K$2,0)),MATCH(1,COUNTIFS($G101,Cable_L!$A$3:$A$77,$H101,Cable_L!$C$3:$C$77),0))</f>
        <v>6.4</v>
      </c>
    </row>
    <row r="102" spans="3:19" x14ac:dyDescent="0.25">
      <c r="C102" s="267" t="s">
        <v>406</v>
      </c>
      <c r="D102" s="268"/>
      <c r="E102" s="14" t="s">
        <v>1318</v>
      </c>
      <c r="F102" s="17"/>
      <c r="G102" s="65" t="str">
        <f t="shared" si="1"/>
        <v/>
      </c>
      <c r="H102" s="2"/>
      <c r="I102" s="2"/>
      <c r="J102" s="2"/>
      <c r="K102" s="2"/>
    </row>
    <row r="103" spans="3:19" x14ac:dyDescent="0.25">
      <c r="C103" s="272" t="s">
        <v>406</v>
      </c>
      <c r="D103" s="273"/>
      <c r="E103" s="19" t="s">
        <v>1319</v>
      </c>
      <c r="F103" s="20"/>
      <c r="G103" s="65" t="str">
        <f t="shared" si="1"/>
        <v/>
      </c>
      <c r="H103" s="2"/>
      <c r="I103" s="2"/>
      <c r="J103" s="2"/>
      <c r="K103" s="2"/>
    </row>
    <row r="104" spans="3:19" x14ac:dyDescent="0.25">
      <c r="C104" s="268"/>
      <c r="D104" s="268"/>
      <c r="G104" s="65" t="str">
        <f t="shared" si="1"/>
        <v/>
      </c>
      <c r="H104" s="2"/>
      <c r="I104" s="2"/>
      <c r="J104" s="2"/>
      <c r="K104" s="2"/>
    </row>
    <row r="105" spans="3:19" x14ac:dyDescent="0.25">
      <c r="C105" s="351" t="s">
        <v>1355</v>
      </c>
      <c r="D105" s="351"/>
      <c r="E105" s="351"/>
      <c r="F105" s="351"/>
      <c r="G105" s="65" t="str">
        <f t="shared" si="1"/>
        <v/>
      </c>
      <c r="H105" s="2"/>
      <c r="I105" s="2"/>
      <c r="J105" s="2"/>
      <c r="K105" s="2"/>
    </row>
    <row r="106" spans="3:19" x14ac:dyDescent="0.25">
      <c r="C106" s="268"/>
      <c r="D106" s="268"/>
      <c r="G106" s="65" t="str">
        <f t="shared" si="1"/>
        <v/>
      </c>
      <c r="H106" s="2"/>
      <c r="I106" s="2"/>
      <c r="J106" s="2"/>
      <c r="K106" s="2"/>
    </row>
    <row r="107" spans="3:19" x14ac:dyDescent="0.25">
      <c r="C107" s="265" t="s">
        <v>758</v>
      </c>
      <c r="D107" s="266" t="s">
        <v>599</v>
      </c>
      <c r="E107" s="15" t="s">
        <v>400</v>
      </c>
      <c r="F107" s="23" t="s">
        <v>760</v>
      </c>
      <c r="G107" s="65" t="str">
        <f t="shared" si="1"/>
        <v>48</v>
      </c>
      <c r="H107" s="2" t="s">
        <v>1357</v>
      </c>
      <c r="I107" s="80"/>
      <c r="J107" s="2"/>
      <c r="K107" s="79"/>
      <c r="L107" s="14" t="str" cm="1">
        <f t="array" ref="L107">INDEX(Cable_L!$B$3:$B$77,MATCH(1,COUNTIFS($G107,Cable_L!$A$3:$A$77,$H107,Cable_L!$C$3:$C$77),0))</f>
        <v>3c</v>
      </c>
      <c r="M107" s="21" t="str" cm="1">
        <f t="array" ref="M107:M108">_xlfn._xlws.SORT(_xlfn.UNIQUE(G106:G107))</f>
        <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c r="P107" s="21" t="str" cm="1">
        <f t="array" ref="P107">_xlfn._xlws.FILTER(_xlfn.UNIQUE(N107:N113),_xlfn.UNIQUE(N107:N113)&lt;&gt;"")</f>
        <v>|7.6|</v>
      </c>
      <c r="Q107" s="14">
        <f>COUNTIF(N107:N113,P107)</f>
        <v>2</v>
      </c>
      <c r="R107" s="21" cm="1">
        <f t="array" ref="R107">_xlfn._xlws.FILTER(_xlfn.UNIQUE(O107:O113),_xlfn.UNIQUE(O107:O113)&lt;&gt;"")</f>
        <v>6.8000000000000007</v>
      </c>
      <c r="S107" s="14">
        <f>COUNTIF(O107:O113,R107)</f>
        <v>2</v>
      </c>
    </row>
    <row r="108" spans="3:19" x14ac:dyDescent="0.25">
      <c r="C108" s="267" t="s">
        <v>759</v>
      </c>
      <c r="D108" s="268" t="s">
        <v>535</v>
      </c>
      <c r="E108" s="14" t="s">
        <v>402</v>
      </c>
      <c r="F108" s="17" t="s">
        <v>761</v>
      </c>
      <c r="G108" s="65" t="str">
        <f t="shared" si="1"/>
        <v>48</v>
      </c>
      <c r="H108" s="2" t="s">
        <v>1357</v>
      </c>
      <c r="I108" s="80"/>
      <c r="J108" s="2"/>
      <c r="K108" s="79"/>
      <c r="L108" s="14" t="str" cm="1">
        <f t="array" ref="L108">INDEX(Cable_L!$B$3:$B$77,MATCH(1,COUNTIFS($G108,Cable_L!$A$3:$A$77,$H108,Cable_L!$C$3:$C$77),0))</f>
        <v>3c</v>
      </c>
      <c r="M108" s="21" t="str">
        <v>48</v>
      </c>
      <c r="N108" s="14" t="str" cm="1">
        <f t="array" ref="N108">INDEX(INDEX(Cable_L!$H$3:$K$77,,MATCH(N$2,Cable_L!$H$2:$K$2,0)),MATCH(1,COUNTIFS($G108,Cable_L!$A$3:$A$77,$H108,Cable_L!$C$3:$C$77),0))</f>
        <v>|7.6|</v>
      </c>
      <c r="O108" s="14" cm="1">
        <f t="array" ref="O108">INDEX(INDEX(Cable_L!$H$3:$K$77,,MATCH(O$2,Cable_L!$H$2:$K$2,0)),MATCH(1,COUNTIFS($G108,Cable_L!$A$3:$A$77,$H108,Cable_L!$C$3:$C$77),0))</f>
        <v>6.8000000000000007</v>
      </c>
    </row>
    <row r="109" spans="3:19" x14ac:dyDescent="0.25">
      <c r="C109" s="267" t="s">
        <v>406</v>
      </c>
      <c r="D109" s="268"/>
      <c r="E109" s="14" t="s">
        <v>404</v>
      </c>
      <c r="F109" s="17"/>
      <c r="G109" s="65" t="str">
        <f t="shared" si="1"/>
        <v/>
      </c>
      <c r="H109" s="2"/>
      <c r="I109" s="2"/>
      <c r="J109" s="2"/>
      <c r="K109" s="2"/>
    </row>
    <row r="110" spans="3:19" x14ac:dyDescent="0.25">
      <c r="C110" s="267" t="s">
        <v>406</v>
      </c>
      <c r="D110" s="268"/>
      <c r="E110" s="14" t="s">
        <v>1348</v>
      </c>
      <c r="F110" s="17"/>
      <c r="G110" s="65" t="str">
        <f t="shared" si="1"/>
        <v/>
      </c>
      <c r="H110" s="2"/>
      <c r="I110" s="2"/>
      <c r="J110" s="2"/>
      <c r="K110" s="2"/>
    </row>
    <row r="111" spans="3:19" x14ac:dyDescent="0.25">
      <c r="C111" s="267" t="s">
        <v>406</v>
      </c>
      <c r="D111" s="268"/>
      <c r="E111" s="14" t="s">
        <v>1349</v>
      </c>
      <c r="F111" s="17"/>
      <c r="G111" s="65"/>
    </row>
    <row r="112" spans="3:19" x14ac:dyDescent="0.25">
      <c r="C112" s="267" t="s">
        <v>406</v>
      </c>
      <c r="D112" s="268"/>
      <c r="E112" s="14" t="s">
        <v>1350</v>
      </c>
      <c r="F112" s="17"/>
      <c r="G112" s="65"/>
    </row>
    <row r="113" spans="3:15" x14ac:dyDescent="0.25">
      <c r="C113" s="267" t="s">
        <v>406</v>
      </c>
      <c r="D113" s="268"/>
      <c r="E113" s="14" t="s">
        <v>1351</v>
      </c>
      <c r="F113" s="17"/>
      <c r="G113" s="65"/>
    </row>
    <row r="114" spans="3:15" x14ac:dyDescent="0.25">
      <c r="C114" s="272" t="s">
        <v>406</v>
      </c>
      <c r="D114" s="273"/>
      <c r="E114" s="19" t="s">
        <v>1352</v>
      </c>
      <c r="F114" s="20"/>
    </row>
    <row r="115" spans="3:15" x14ac:dyDescent="0.25">
      <c r="G115" s="65"/>
    </row>
    <row r="116" spans="3:15" ht="18.75" x14ac:dyDescent="0.25">
      <c r="G116" s="65"/>
      <c r="M116" s="105" t="s">
        <v>1411</v>
      </c>
    </row>
    <row r="117" spans="3:15" ht="18.75" x14ac:dyDescent="0.3">
      <c r="C117" s="51" t="s">
        <v>1302</v>
      </c>
      <c r="G117" s="65"/>
      <c r="M117" s="106"/>
      <c r="N117" s="130" t="s">
        <v>1379</v>
      </c>
      <c r="O117" s="127" t="s">
        <v>1397</v>
      </c>
    </row>
    <row r="118" spans="3:15" ht="18.75" x14ac:dyDescent="0.25">
      <c r="C118" s="24" t="s">
        <v>406</v>
      </c>
      <c r="F118" s="24" t="s">
        <v>1264</v>
      </c>
      <c r="G118" s="65"/>
      <c r="N118" s="132" cm="1">
        <f t="array" ref="N118:N121">_xlfn._xlws.SORT(_xlfn._xlws.FILTER(_xlfn.UNIQUE($N$4:$N$113),_xlfn.UNIQUE($N$4:$N$113)&lt;&gt;""))</f>
        <v>7.2</v>
      </c>
      <c r="O118" s="133">
        <f>COUNTIFS($N$4:$N$113,"=" &amp; N118,$H$4:$H$113,"grn")</f>
        <v>5</v>
      </c>
    </row>
    <row r="119" spans="3:15" ht="18.75" x14ac:dyDescent="0.25">
      <c r="C119" s="24" t="s">
        <v>406</v>
      </c>
      <c r="F119" s="24" t="s">
        <v>1265</v>
      </c>
      <c r="G119" s="65"/>
      <c r="M119" s="13"/>
      <c r="N119" s="134">
        <v>7.6000000000000005</v>
      </c>
      <c r="O119" s="135">
        <f t="shared" ref="O119:O120" si="2">COUNTIFS($N$4:$N$113,"=" &amp; N119,$H$4:$H$113,"grn")</f>
        <v>48</v>
      </c>
    </row>
    <row r="120" spans="3:15" ht="18.75" x14ac:dyDescent="0.25">
      <c r="C120" s="24" t="s">
        <v>406</v>
      </c>
      <c r="F120" s="24" t="s">
        <v>1276</v>
      </c>
      <c r="G120" s="65"/>
      <c r="M120" s="13"/>
      <c r="N120" s="118" t="str">
        <v>|7.6|</v>
      </c>
      <c r="O120" s="119">
        <f t="shared" si="2"/>
        <v>0</v>
      </c>
    </row>
    <row r="121" spans="3:15" ht="18.75" x14ac:dyDescent="0.25">
      <c r="C121" s="24" t="s">
        <v>406</v>
      </c>
      <c r="F121" s="24" t="s">
        <v>1277</v>
      </c>
      <c r="G121" s="65"/>
      <c r="M121" s="13"/>
      <c r="N121" s="113" t="str">
        <v>splice</v>
      </c>
      <c r="O121" s="114"/>
    </row>
    <row r="122" spans="3:15" ht="18.75" x14ac:dyDescent="0.25">
      <c r="C122" s="24" t="s">
        <v>406</v>
      </c>
      <c r="F122" s="24" t="s">
        <v>1278</v>
      </c>
      <c r="G122" s="65"/>
      <c r="M122" s="13"/>
      <c r="N122" s="131" t="s">
        <v>1357</v>
      </c>
      <c r="O122" s="127" t="s">
        <v>1397</v>
      </c>
    </row>
    <row r="123" spans="3:15" ht="18.75" x14ac:dyDescent="0.25">
      <c r="C123" s="24" t="s">
        <v>406</v>
      </c>
      <c r="F123" s="24" t="s">
        <v>1281</v>
      </c>
      <c r="N123" s="116" cm="1">
        <f t="array" ref="N123:N126">_xlfn._xlws.SORT(_xlfn._xlws.FILTER(_xlfn.UNIQUE($N$4:$N$113),_xlfn.UNIQUE($N$4:$N$113)&lt;&gt;""))</f>
        <v>7.2</v>
      </c>
      <c r="O123" s="117">
        <f>COUNTIFS($N$4:$N$113,"=" &amp; N123,$H$4:$H$113,"yel")</f>
        <v>0</v>
      </c>
    </row>
    <row r="124" spans="3:15" ht="18.75" x14ac:dyDescent="0.25">
      <c r="C124" s="24" t="s">
        <v>406</v>
      </c>
      <c r="F124" s="24" t="s">
        <v>1279</v>
      </c>
      <c r="G124" s="65"/>
      <c r="M124" s="13"/>
      <c r="N124" s="118">
        <v>7.6000000000000005</v>
      </c>
      <c r="O124" s="119">
        <f t="shared" ref="O124:O125" si="3">COUNTIFS($N$4:$N$113,"=" &amp; N124,$H$4:$H$113,"yel")</f>
        <v>0</v>
      </c>
    </row>
    <row r="125" spans="3:15" ht="18.75" x14ac:dyDescent="0.25">
      <c r="C125" s="24" t="s">
        <v>406</v>
      </c>
      <c r="F125" s="24" t="s">
        <v>1280</v>
      </c>
      <c r="G125" s="65"/>
      <c r="M125" s="13"/>
      <c r="N125" s="136" t="str">
        <v>|7.6|</v>
      </c>
      <c r="O125" s="137">
        <f t="shared" si="3"/>
        <v>9</v>
      </c>
    </row>
    <row r="126" spans="3:15" ht="18.75" x14ac:dyDescent="0.25">
      <c r="G126" s="65"/>
      <c r="M126" s="13"/>
      <c r="N126" s="113" t="str">
        <v>splice</v>
      </c>
      <c r="O126" s="114"/>
    </row>
    <row r="127" spans="3:15" ht="18.75" x14ac:dyDescent="0.25">
      <c r="G127" s="65"/>
      <c r="M127" s="13"/>
      <c r="N127" s="130" t="s">
        <v>1379</v>
      </c>
      <c r="O127" s="127" t="s">
        <v>1398</v>
      </c>
    </row>
    <row r="128" spans="3:15" ht="18.75" x14ac:dyDescent="0.25">
      <c r="G128" s="65"/>
      <c r="N128" s="132" cm="1">
        <f t="array" ref="N128:N130">_xlfn._xlws.SORT(_xlfn._xlws.FILTER(_xlfn.UNIQUE($O$4:$O$113),_xlfn.UNIQUE($O$4:$O$113)&lt;&gt;""))</f>
        <v>6.4</v>
      </c>
      <c r="O128" s="133">
        <f>COUNTIFS($O$4:$O$113,"=" &amp; N128,$H$4:$H$113,"grn")</f>
        <v>48</v>
      </c>
    </row>
    <row r="129" spans="7:15" ht="18.75" x14ac:dyDescent="0.25">
      <c r="G129" s="65"/>
      <c r="M129" s="13"/>
      <c r="N129" s="134">
        <v>6.8000000000000007</v>
      </c>
      <c r="O129" s="135">
        <f>COUNTIFS($O$4:$O$113,"=" &amp; N129,$H$4:$H$113,"grn")</f>
        <v>5</v>
      </c>
    </row>
    <row r="130" spans="7:15" ht="18.75" x14ac:dyDescent="0.25">
      <c r="G130" s="65"/>
      <c r="M130" s="13"/>
      <c r="N130" s="118" t="str">
        <v>splice</v>
      </c>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1398</v>
      </c>
    </row>
    <row r="134" spans="7:15" ht="18.75" x14ac:dyDescent="0.25">
      <c r="G134" s="65"/>
      <c r="M134" s="13"/>
      <c r="N134" s="116" cm="1">
        <f t="array" ref="N134:N136">_xlfn._xlws.SORT(_xlfn._xlws.FILTER(_xlfn.UNIQUE($O$4:$O$113),_xlfn.UNIQUE($O$4:$O$113)&lt;&gt;""))</f>
        <v>6.4</v>
      </c>
      <c r="O134" s="117">
        <f>COUNTIFS($O$4:$O$113,"=" &amp; N134,$H$4:$H$113,"yel")</f>
        <v>0</v>
      </c>
    </row>
    <row r="135" spans="7:15" ht="18.75" x14ac:dyDescent="0.25">
      <c r="G135" s="65"/>
      <c r="M135" s="13"/>
      <c r="N135" s="136">
        <v>6.8000000000000007</v>
      </c>
      <c r="O135" s="137">
        <f>COUNTIFS($O$4:$O$113,"=" &amp; N135,$H$4:$H$113,"yel")</f>
        <v>9</v>
      </c>
    </row>
    <row r="136" spans="7:15" ht="18.75" x14ac:dyDescent="0.25">
      <c r="G136" s="65"/>
      <c r="M136" s="13"/>
      <c r="N136" s="118" t="str">
        <v>splice</v>
      </c>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V134">
    <sortCondition ref="E4:E134"/>
    <sortCondition ref="F4:F134"/>
  </sortState>
  <mergeCells count="5">
    <mergeCell ref="C2:F2"/>
    <mergeCell ref="C105:F105"/>
    <mergeCell ref="I2:K2"/>
    <mergeCell ref="M1:M3"/>
    <mergeCell ref="H1:H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1E84-C098-4187-9A52-45C9E99BCEEF}">
  <sheetPr>
    <pageSetUpPr fitToPage="1"/>
  </sheetPr>
  <dimension ref="A1:O110"/>
  <sheetViews>
    <sheetView topLeftCell="B109" workbookViewId="0">
      <selection activeCell="R73" sqref="R73"/>
    </sheetView>
  </sheetViews>
  <sheetFormatPr defaultRowHeight="45" customHeight="1" x14ac:dyDescent="0.25"/>
  <cols>
    <col min="1" max="1" width="34.7109375" hidden="1" customWidth="1"/>
    <col min="2" max="2" width="34.7109375" style="14" customWidth="1"/>
    <col min="3" max="3" width="31" style="163" customWidth="1"/>
    <col min="4" max="4" width="23.42578125" hidden="1" customWidth="1"/>
    <col min="5" max="5" width="8.140625" hidden="1" customWidth="1"/>
    <col min="6" max="6" width="37.5703125" style="163" customWidth="1"/>
    <col min="7" max="7" width="9.140625" style="163" customWidth="1"/>
    <col min="8" max="8" width="9.42578125" style="163" customWidth="1"/>
    <col min="9" max="9" width="9.140625" style="163"/>
    <col min="10" max="10" width="5.42578125" style="163" customWidth="1"/>
    <col min="11" max="12" width="1.5703125" style="14" customWidth="1"/>
    <col min="13" max="13" width="1.7109375" style="14" customWidth="1"/>
    <col min="14" max="14" width="7.140625" customWidth="1"/>
    <col min="15" max="15" width="30.5703125" customWidth="1"/>
    <col min="16" max="16" width="34.7109375" customWidth="1"/>
  </cols>
  <sheetData>
    <row r="1" spans="1:13" ht="20.25" customHeight="1" x14ac:dyDescent="0.25">
      <c r="A1">
        <f>'Hybrid - IP - Mirror - Stereo'!C1</f>
        <v>0</v>
      </c>
      <c r="B1" s="350" t="s">
        <v>819</v>
      </c>
      <c r="C1" s="350"/>
      <c r="D1" s="350"/>
      <c r="E1" s="350"/>
    </row>
    <row r="2" spans="1:13" ht="12.75" customHeight="1" x14ac:dyDescent="0.25">
      <c r="A2" t="str">
        <f>'Hybrid - IP - Mirror - Stereo'!C2</f>
        <v>Stereo Staves - IP - Mirror</v>
      </c>
      <c r="D2">
        <f>'Hybrid - IP - Mirror - Stereo'!F2</f>
        <v>0</v>
      </c>
      <c r="E2">
        <f>'Hybrid - IP - Mirror - Stereo'!L2</f>
        <v>0</v>
      </c>
      <c r="H2" s="163" t="str">
        <f>'Hybrid - IP - Mirror - Stereo'!N2</f>
        <v>A-bot</v>
      </c>
      <c r="I2" s="163" t="str">
        <f>'Hybrid - IP - Mirror - Stereo'!O2</f>
        <v>C-top</v>
      </c>
      <c r="K2" s="339" t="s">
        <v>1389</v>
      </c>
      <c r="L2" s="339"/>
      <c r="M2" s="339"/>
    </row>
    <row r="3" spans="1:13" s="56" customFormat="1" ht="18" customHeight="1" x14ac:dyDescent="0.25">
      <c r="A3" s="56" t="str">
        <f>'Hybrid - IP - Mirror - Stereo'!C3</f>
        <v>LVR Name</v>
      </c>
      <c r="B3" s="21" t="s">
        <v>1433</v>
      </c>
      <c r="C3" s="167" t="s">
        <v>1429</v>
      </c>
      <c r="D3" s="56" t="str">
        <f>'Hybrid - IP - Mirror - Stereo'!F3</f>
        <v>LVR ID - Connector - Pin</v>
      </c>
      <c r="E3" s="56" t="str">
        <f>'Hybrid - IP - Mirror - Stereo'!L3</f>
        <v>SBC section</v>
      </c>
      <c r="F3" s="167" t="s">
        <v>1431</v>
      </c>
      <c r="G3" s="167"/>
      <c r="H3" s="167" t="str">
        <f>'Hybrid - IP - Mirror - Stereo'!N3</f>
        <v>A L (m)</v>
      </c>
      <c r="I3" s="167" t="str">
        <f>'Hybrid - IP - Mirror - Stereo'!O3</f>
        <v>C L (m)</v>
      </c>
      <c r="J3" s="167"/>
      <c r="K3" s="14"/>
      <c r="L3" s="14"/>
      <c r="M3" s="14"/>
    </row>
    <row r="4" spans="1:13" ht="45" customHeight="1" x14ac:dyDescent="0.25">
      <c r="A4" t="str">
        <f>'Hybrid - IP - Mirror - Stereo'!C4</f>
        <v>PT_a_alpha_S0S_P1W_LV_SRC/RET</v>
      </c>
      <c r="B4" s="14" t="str">
        <f t="shared" ref="B4:B65" si="0">IF(ISNUMBER(SEARCH("_LV",A4)),LEFT(A4,FIND("_LV",A4)-1),"")</f>
        <v>PT_a_alpha_S0S_P1W</v>
      </c>
      <c r="C4" s="163" t="str">
        <f>'Hybrid - IP - Mirror - Stereo'!E4</f>
        <v>P1 - 1/9</v>
      </c>
      <c r="D4" t="str">
        <f>'Hybrid - IP - Mirror - Stereo'!F4</f>
        <v>54 - J12 - 4/3</v>
      </c>
      <c r="E4" t="str">
        <f>'Hybrid - IP - Mirror - Stereo'!L4</f>
        <v>4b</v>
      </c>
      <c r="F4" s="164" t="str">
        <f>CONCATENATE(D4,"   ",E4)</f>
        <v>54 - J12 - 4/3   4b</v>
      </c>
      <c r="G4" s="164"/>
      <c r="H4" s="163">
        <f>'Hybrid - IP - Mirror - Stereo'!N4</f>
        <v>7.6000000000000005</v>
      </c>
      <c r="I4" s="163">
        <f>'Hybrid - IP - Mirror - Stereo'!O4</f>
        <v>6.4</v>
      </c>
      <c r="K4" s="78"/>
    </row>
    <row r="5" spans="1:13" ht="27" customHeight="1" x14ac:dyDescent="0.25">
      <c r="A5" t="str">
        <f>'Hybrid - IP - Mirror - Stereo'!C5</f>
        <v>PT_a_alpha_S0S_P1W_LV_SRC/RET</v>
      </c>
      <c r="B5" s="14" t="str">
        <f t="shared" si="0"/>
        <v>PT_a_alpha_S0S_P1W</v>
      </c>
      <c r="C5" s="163" t="str">
        <f>'Hybrid - IP - Mirror - Stereo'!E5</f>
        <v>P1 - 1/9</v>
      </c>
      <c r="D5" t="str">
        <f>'Hybrid - IP - Mirror - Stereo'!F5</f>
        <v>54 - J12 - 8/7</v>
      </c>
      <c r="E5" t="str">
        <f>'Hybrid - IP - Mirror - Stereo'!L5</f>
        <v>4b</v>
      </c>
      <c r="F5" s="164" t="str">
        <f t="shared" ref="F5:F65" si="1">CONCATENATE(D5,"   ",E5)</f>
        <v>54 - J12 - 8/7   4b</v>
      </c>
      <c r="G5" s="164"/>
      <c r="H5" s="163" t="str">
        <f>'Hybrid - IP - Mirror - Stereo'!N5</f>
        <v>splice</v>
      </c>
      <c r="I5" s="163" t="str">
        <f>'Hybrid - IP - Mirror - Stereo'!O5</f>
        <v>splice</v>
      </c>
      <c r="K5" s="79"/>
      <c r="L5" s="2"/>
      <c r="M5" s="2"/>
    </row>
    <row r="6" spans="1:13" ht="45" customHeight="1" x14ac:dyDescent="0.25">
      <c r="A6" t="str">
        <f>'Hybrid - IP - Mirror - Stereo'!C6</f>
        <v>PT_a_alpha_S0S_P2E_LV_SRC/RET</v>
      </c>
      <c r="B6" s="14" t="str">
        <f t="shared" si="0"/>
        <v>PT_a_alpha_S0S_P2E</v>
      </c>
      <c r="C6" s="163" t="str">
        <f>'Hybrid - IP - Mirror - Stereo'!E6</f>
        <v>P1 - 2/10</v>
      </c>
      <c r="D6" t="str">
        <f>'Hybrid - IP - Mirror - Stereo'!F6</f>
        <v>53 - J12 - 2/1</v>
      </c>
      <c r="E6" t="str">
        <f>'Hybrid - IP - Mirror - Stereo'!L6</f>
        <v>4b</v>
      </c>
      <c r="F6" s="165" t="str">
        <f t="shared" si="1"/>
        <v>53 - J12 - 2/1   4b</v>
      </c>
      <c r="G6" s="165"/>
      <c r="H6" s="163">
        <f>'Hybrid - IP - Mirror - Stereo'!N6</f>
        <v>7.6000000000000005</v>
      </c>
      <c r="I6" s="163">
        <f>'Hybrid - IP - Mirror - Stereo'!O6</f>
        <v>6.4</v>
      </c>
      <c r="K6" s="79"/>
      <c r="L6" s="2"/>
      <c r="M6" s="2"/>
    </row>
    <row r="7" spans="1:13" ht="45" customHeight="1" x14ac:dyDescent="0.25">
      <c r="A7" t="str">
        <f>'Hybrid - IP - Mirror - Stereo'!C7</f>
        <v>PT_a_alpha_S0S_P2E_LV_SRC/RET</v>
      </c>
      <c r="B7" s="14" t="str">
        <f t="shared" si="0"/>
        <v>PT_a_alpha_S0S_P2E</v>
      </c>
      <c r="C7" s="163" t="str">
        <f>'Hybrid - IP - Mirror - Stereo'!E7</f>
        <v>P1 - 2/10</v>
      </c>
      <c r="D7" t="str">
        <f>'Hybrid - IP - Mirror - Stereo'!F7</f>
        <v>53 - J12 - 6/5</v>
      </c>
      <c r="E7" t="str">
        <f>'Hybrid - IP - Mirror - Stereo'!L7</f>
        <v>4b</v>
      </c>
      <c r="F7" s="165" t="str">
        <f t="shared" si="1"/>
        <v>53 - J12 - 6/5   4b</v>
      </c>
      <c r="G7" s="165"/>
      <c r="H7" s="163" t="str">
        <f>'Hybrid - IP - Mirror - Stereo'!N7</f>
        <v>splice</v>
      </c>
      <c r="I7" s="163" t="str">
        <f>'Hybrid - IP - Mirror - Stereo'!O7</f>
        <v>splice</v>
      </c>
      <c r="K7" s="79"/>
      <c r="L7" s="2"/>
      <c r="M7" s="2"/>
    </row>
    <row r="8" spans="1:13" ht="45" customHeight="1" x14ac:dyDescent="0.25">
      <c r="A8" t="str">
        <f>'Hybrid - IP - Mirror - Stereo'!C8</f>
        <v>PT_a_alpha_S0S_P3_LV_SRC/RET</v>
      </c>
      <c r="B8" s="14" t="str">
        <f t="shared" si="0"/>
        <v>PT_a_alpha_S0S_P3</v>
      </c>
      <c r="C8" s="163" t="str">
        <f>'Hybrid - IP - Mirror - Stereo'!E8</f>
        <v>P1 - 3/11</v>
      </c>
      <c r="D8" t="str">
        <f>'Hybrid - IP - Mirror - Stereo'!F8</f>
        <v>49 - J12 - 4/3</v>
      </c>
      <c r="E8" t="str">
        <f>'Hybrid - IP - Mirror - Stereo'!L8</f>
        <v>4b</v>
      </c>
      <c r="F8" s="163" t="str">
        <f t="shared" si="1"/>
        <v>49 - J12 - 4/3   4b</v>
      </c>
      <c r="H8" s="163">
        <f>'Hybrid - IP - Mirror - Stereo'!N8</f>
        <v>7.6000000000000005</v>
      </c>
      <c r="I8" s="163">
        <f>'Hybrid - IP - Mirror - Stereo'!O8</f>
        <v>6.4</v>
      </c>
      <c r="K8" s="79"/>
      <c r="L8" s="2"/>
      <c r="M8" s="2"/>
    </row>
    <row r="9" spans="1:13" ht="45" customHeight="1" x14ac:dyDescent="0.25">
      <c r="A9" t="str">
        <f>'Hybrid - IP - Mirror - Stereo'!C9</f>
        <v>PT_a_alpha_S0M_P1W_LV_SRC/RET</v>
      </c>
      <c r="B9" s="14" t="str">
        <f t="shared" si="0"/>
        <v>PT_a_alpha_S0M_P1W</v>
      </c>
      <c r="C9" s="163" t="str">
        <f>'Hybrid - IP - Mirror - Stereo'!E9</f>
        <v>P1 - 4/12</v>
      </c>
      <c r="D9" t="str">
        <f>'Hybrid - IP - Mirror - Stereo'!F9</f>
        <v>54 - J13 - 4/3</v>
      </c>
      <c r="E9" t="str">
        <f>'Hybrid - IP - Mirror - Stereo'!L9</f>
        <v>4b</v>
      </c>
      <c r="F9" s="164" t="str">
        <f t="shared" si="1"/>
        <v>54 - J13 - 4/3   4b</v>
      </c>
      <c r="G9" s="164"/>
      <c r="H9" s="163">
        <f>'Hybrid - IP - Mirror - Stereo'!N9</f>
        <v>7.6000000000000005</v>
      </c>
      <c r="I9" s="163">
        <f>'Hybrid - IP - Mirror - Stereo'!O9</f>
        <v>6.4</v>
      </c>
      <c r="K9" s="79"/>
      <c r="L9" s="2"/>
      <c r="M9" s="2"/>
    </row>
    <row r="10" spans="1:13" ht="27" customHeight="1" x14ac:dyDescent="0.25">
      <c r="A10" t="str">
        <f>'Hybrid - IP - Mirror - Stereo'!C10</f>
        <v>PT_a_alpha_S0M_P1W_LV_SRC/RET</v>
      </c>
      <c r="B10" s="14" t="str">
        <f t="shared" si="0"/>
        <v>PT_a_alpha_S0M_P1W</v>
      </c>
      <c r="C10" s="163" t="str">
        <f>'Hybrid - IP - Mirror - Stereo'!E10</f>
        <v>P1 - 4/12</v>
      </c>
      <c r="D10" t="str">
        <f>'Hybrid - IP - Mirror - Stereo'!F10</f>
        <v>54 - J13 - 8/7</v>
      </c>
      <c r="E10" t="str">
        <f>'Hybrid - IP - Mirror - Stereo'!L10</f>
        <v>4b</v>
      </c>
      <c r="F10" s="164" t="str">
        <f t="shared" si="1"/>
        <v>54 - J13 - 8/7   4b</v>
      </c>
      <c r="G10" s="164"/>
      <c r="H10" s="163" t="str">
        <f>'Hybrid - IP - Mirror - Stereo'!N10</f>
        <v>splice</v>
      </c>
      <c r="I10" s="163" t="str">
        <f>'Hybrid - IP - Mirror - Stereo'!O10</f>
        <v>splice</v>
      </c>
      <c r="K10" s="79"/>
      <c r="L10" s="2"/>
      <c r="M10" s="2"/>
    </row>
    <row r="11" spans="1:13" ht="45" customHeight="1" x14ac:dyDescent="0.25">
      <c r="A11" t="str">
        <f>'Hybrid - IP - Mirror - Stereo'!C11</f>
        <v>PT_a_alpha_S0M_P2E_LV_SRC/RET</v>
      </c>
      <c r="B11" s="14" t="str">
        <f t="shared" si="0"/>
        <v>PT_a_alpha_S0M_P2E</v>
      </c>
      <c r="C11" s="163" t="str">
        <f>'Hybrid - IP - Mirror - Stereo'!E11</f>
        <v>P1 - 5/13</v>
      </c>
      <c r="D11" t="str">
        <f>'Hybrid - IP - Mirror - Stereo'!F11</f>
        <v>51 - J12 - 2/1</v>
      </c>
      <c r="E11" t="str">
        <f>'Hybrid - IP - Mirror - Stereo'!L11</f>
        <v>4b</v>
      </c>
      <c r="F11" s="163" t="str">
        <f t="shared" si="1"/>
        <v>51 - J12 - 2/1   4b</v>
      </c>
      <c r="H11" s="163">
        <f>'Hybrid - IP - Mirror - Stereo'!N11</f>
        <v>7.6000000000000005</v>
      </c>
      <c r="I11" s="163">
        <f>'Hybrid - IP - Mirror - Stereo'!O11</f>
        <v>6.4</v>
      </c>
      <c r="K11" s="79"/>
      <c r="L11" s="2"/>
      <c r="M11" s="2"/>
    </row>
    <row r="12" spans="1:13" ht="45" customHeight="1" x14ac:dyDescent="0.25">
      <c r="A12" t="str">
        <f>'Hybrid - IP - Mirror - Stereo'!C12</f>
        <v>PT_a_alpha_S0M_P3_LV_SRC/RET</v>
      </c>
      <c r="B12" s="14" t="str">
        <f t="shared" si="0"/>
        <v>PT_a_alpha_S0M_P3</v>
      </c>
      <c r="C12" s="163" t="str">
        <f>'Hybrid - IP - Mirror - Stereo'!E12</f>
        <v>P1 - 6/14</v>
      </c>
      <c r="D12" t="str">
        <f>'Hybrid - IP - Mirror - Stereo'!F12</f>
        <v>49 - J12 - 8/7</v>
      </c>
      <c r="E12" t="str">
        <f>'Hybrid - IP - Mirror - Stereo'!L12</f>
        <v>4b</v>
      </c>
      <c r="F12" s="163" t="str">
        <f t="shared" si="1"/>
        <v>49 - J12 - 8/7   4b</v>
      </c>
      <c r="H12" s="163">
        <f>'Hybrid - IP - Mirror - Stereo'!N12</f>
        <v>7.6000000000000005</v>
      </c>
      <c r="I12" s="163">
        <f>'Hybrid - IP - Mirror - Stereo'!O12</f>
        <v>6.4</v>
      </c>
      <c r="K12" s="79"/>
      <c r="L12" s="2"/>
      <c r="M12" s="2"/>
    </row>
    <row r="13" spans="1:13" ht="45" customHeight="1" x14ac:dyDescent="0.25">
      <c r="A13" t="str">
        <f>'Hybrid - IP - Mirror - Stereo'!C13</f>
        <v>PT_a_alpha_S0S_P1E_LV_SRC/RET</v>
      </c>
      <c r="B13" s="14" t="str">
        <f t="shared" si="0"/>
        <v>PT_a_alpha_S0S_P1E</v>
      </c>
      <c r="C13" s="163" t="str">
        <f>'Hybrid - IP - Mirror - Stereo'!E13</f>
        <v>P1 - 7/15</v>
      </c>
      <c r="D13" t="str">
        <f>'Hybrid - IP - Mirror - Stereo'!F13</f>
        <v>54 - J12 - 2/1</v>
      </c>
      <c r="E13" t="str">
        <f>'Hybrid - IP - Mirror - Stereo'!L13</f>
        <v>4b</v>
      </c>
      <c r="F13" s="165" t="str">
        <f t="shared" si="1"/>
        <v>54 - J12 - 2/1   4b</v>
      </c>
      <c r="G13" s="165"/>
      <c r="H13" s="163">
        <f>'Hybrid - IP - Mirror - Stereo'!N13</f>
        <v>7.6000000000000005</v>
      </c>
      <c r="I13" s="163">
        <f>'Hybrid - IP - Mirror - Stereo'!O13</f>
        <v>6.4</v>
      </c>
      <c r="K13" s="79"/>
      <c r="L13" s="2"/>
      <c r="M13" s="2"/>
    </row>
    <row r="14" spans="1:13" ht="45" customHeight="1" x14ac:dyDescent="0.25">
      <c r="A14" t="str">
        <f>'Hybrid - IP - Mirror - Stereo'!C14</f>
        <v>PT_a_alpha_S0S_P1E_LV_SRC/RET</v>
      </c>
      <c r="B14" s="14" t="str">
        <f t="shared" si="0"/>
        <v>PT_a_alpha_S0S_P1E</v>
      </c>
      <c r="C14" s="163" t="str">
        <f>'Hybrid - IP - Mirror - Stereo'!E14</f>
        <v>P1 - 7/15</v>
      </c>
      <c r="D14" t="str">
        <f>'Hybrid - IP - Mirror - Stereo'!F14</f>
        <v>54 - J12 - 6/5</v>
      </c>
      <c r="E14" t="str">
        <f>'Hybrid - IP - Mirror - Stereo'!L14</f>
        <v>4b</v>
      </c>
      <c r="F14" s="165" t="str">
        <f t="shared" si="1"/>
        <v>54 - J12 - 6/5   4b</v>
      </c>
      <c r="G14" s="165"/>
      <c r="H14" s="163" t="str">
        <f>'Hybrid - IP - Mirror - Stereo'!N14</f>
        <v>splice</v>
      </c>
      <c r="I14" s="163" t="str">
        <f>'Hybrid - IP - Mirror - Stereo'!O14</f>
        <v>splice</v>
      </c>
      <c r="K14" s="79"/>
      <c r="L14" s="2"/>
      <c r="M14" s="2"/>
    </row>
    <row r="15" spans="1:13" ht="45" customHeight="1" x14ac:dyDescent="0.25">
      <c r="A15" t="str">
        <f>'Hybrid - IP - Mirror - Stereo'!C15</f>
        <v>PT_a_alpha_S0M_P1E_LV_SRC/RET</v>
      </c>
      <c r="B15" s="14" t="str">
        <f t="shared" si="0"/>
        <v>PT_a_alpha_S0M_P1E</v>
      </c>
      <c r="C15" s="163" t="str">
        <f>'Hybrid - IP - Mirror - Stereo'!E15</f>
        <v>P1 - 8/16</v>
      </c>
      <c r="D15" t="str">
        <f>'Hybrid - IP - Mirror - Stereo'!F15</f>
        <v>54 - J13 - 2/1</v>
      </c>
      <c r="E15" t="str">
        <f>'Hybrid - IP - Mirror - Stereo'!L15</f>
        <v>4b</v>
      </c>
      <c r="F15" s="164" t="str">
        <f t="shared" si="1"/>
        <v>54 - J13 - 2/1   4b</v>
      </c>
      <c r="G15" s="164"/>
      <c r="H15" s="163">
        <f>'Hybrid - IP - Mirror - Stereo'!N15</f>
        <v>7.6000000000000005</v>
      </c>
      <c r="I15" s="163">
        <f>'Hybrid - IP - Mirror - Stereo'!O15</f>
        <v>6.4</v>
      </c>
      <c r="K15" s="79"/>
      <c r="L15" s="2"/>
      <c r="M15" s="2"/>
    </row>
    <row r="16" spans="1:13" ht="26.25" customHeight="1" x14ac:dyDescent="0.25">
      <c r="A16" t="str">
        <f>'Hybrid - IP - Mirror - Stereo'!C16</f>
        <v>PT_a_alpha_S0M_P1E_LV_SRC/RET</v>
      </c>
      <c r="B16" s="14" t="str">
        <f t="shared" si="0"/>
        <v>PT_a_alpha_S0M_P1E</v>
      </c>
      <c r="C16" s="163" t="str">
        <f>'Hybrid - IP - Mirror - Stereo'!E16</f>
        <v>P1 - 8/16</v>
      </c>
      <c r="D16" t="str">
        <f>'Hybrid - IP - Mirror - Stereo'!F16</f>
        <v>54 - J13 - 6/5</v>
      </c>
      <c r="E16" t="str">
        <f>'Hybrid - IP - Mirror - Stereo'!L16</f>
        <v>4b</v>
      </c>
      <c r="F16" s="164" t="str">
        <f t="shared" si="1"/>
        <v>54 - J13 - 6/5   4b</v>
      </c>
      <c r="G16" s="164"/>
      <c r="H16" s="163" t="str">
        <f>'Hybrid - IP - Mirror - Stereo'!N16</f>
        <v>splice</v>
      </c>
      <c r="I16" s="163" t="str">
        <f>'Hybrid - IP - Mirror - Stereo'!O16</f>
        <v>splice</v>
      </c>
      <c r="K16" s="79"/>
      <c r="L16" s="2"/>
      <c r="M16" s="2"/>
    </row>
    <row r="17" spans="1:13" ht="10.5" customHeight="1" x14ac:dyDescent="0.25">
      <c r="K17" s="2"/>
      <c r="L17" s="2"/>
      <c r="M17" s="2"/>
    </row>
    <row r="18" spans="1:13" ht="45" customHeight="1" x14ac:dyDescent="0.25">
      <c r="A18" t="str">
        <f>'Hybrid - IP - Mirror - Stereo'!C18</f>
        <v>PT_a_alpha_S1S_P1W_LV_SRC/RET</v>
      </c>
      <c r="B18" s="14" t="str">
        <f t="shared" si="0"/>
        <v>PT_a_alpha_S1S_P1W</v>
      </c>
      <c r="C18" s="163" t="str">
        <f>'Hybrid - IP - Mirror - Stereo'!E18</f>
        <v>P2 - 1/9</v>
      </c>
      <c r="D18" t="str">
        <f>'Hybrid - IP - Mirror - Stereo'!F18</f>
        <v>53 - J13 - 4/3</v>
      </c>
      <c r="E18" t="str">
        <f>'Hybrid - IP - Mirror - Stereo'!L18</f>
        <v>4b</v>
      </c>
      <c r="F18" s="165" t="str">
        <f t="shared" si="1"/>
        <v>53 - J13 - 4/3   4b</v>
      </c>
      <c r="G18" s="165"/>
      <c r="H18" s="163">
        <f>'Hybrid - IP - Mirror - Stereo'!N18</f>
        <v>7.6000000000000005</v>
      </c>
      <c r="I18" s="163">
        <f>'Hybrid - IP - Mirror - Stereo'!O18</f>
        <v>6.4</v>
      </c>
      <c r="K18" s="79"/>
      <c r="L18" s="2"/>
      <c r="M18" s="2"/>
    </row>
    <row r="19" spans="1:13" ht="45" customHeight="1" x14ac:dyDescent="0.25">
      <c r="A19" t="str">
        <f>'Hybrid - IP - Mirror - Stereo'!C19</f>
        <v>PT_a_alpha_S1S_P1W_LV_SRC/RET</v>
      </c>
      <c r="B19" s="14" t="str">
        <f t="shared" si="0"/>
        <v>PT_a_alpha_S1S_P1W</v>
      </c>
      <c r="C19" s="163" t="str">
        <f>'Hybrid - IP - Mirror - Stereo'!E19</f>
        <v>P2 - 1/9</v>
      </c>
      <c r="D19" t="str">
        <f>'Hybrid - IP - Mirror - Stereo'!F19</f>
        <v>53 - J13 - 8/7</v>
      </c>
      <c r="E19" t="str">
        <f>'Hybrid - IP - Mirror - Stereo'!L19</f>
        <v>4b</v>
      </c>
      <c r="F19" s="165" t="str">
        <f t="shared" si="1"/>
        <v>53 - J13 - 8/7   4b</v>
      </c>
      <c r="G19" s="165"/>
      <c r="H19" s="163" t="str">
        <f>'Hybrid - IP - Mirror - Stereo'!N19</f>
        <v>splice</v>
      </c>
      <c r="I19" s="163" t="str">
        <f>'Hybrid - IP - Mirror - Stereo'!O19</f>
        <v>splice</v>
      </c>
      <c r="K19" s="79"/>
      <c r="L19" s="2"/>
      <c r="M19" s="2"/>
    </row>
    <row r="20" spans="1:13" ht="45" customHeight="1" x14ac:dyDescent="0.25">
      <c r="A20" t="str">
        <f>'Hybrid - IP - Mirror - Stereo'!C20</f>
        <v>PT_a_alpha_S1S_P2E_LV_SRC/RET</v>
      </c>
      <c r="B20" s="14" t="str">
        <f t="shared" si="0"/>
        <v>PT_a_alpha_S1S_P2E</v>
      </c>
      <c r="C20" s="163" t="str">
        <f>'Hybrid - IP - Mirror - Stereo'!E20</f>
        <v>P2 - 2/10</v>
      </c>
      <c r="D20" t="str">
        <f>'Hybrid - IP - Mirror - Stereo'!F20</f>
        <v>49 - J12 - 2/1</v>
      </c>
      <c r="E20" t="str">
        <f>'Hybrid - IP - Mirror - Stereo'!L20</f>
        <v>4b</v>
      </c>
      <c r="F20" s="163" t="str">
        <f t="shared" si="1"/>
        <v>49 - J12 - 2/1   4b</v>
      </c>
      <c r="H20" s="163">
        <f>'Hybrid - IP - Mirror - Stereo'!N20</f>
        <v>7.6000000000000005</v>
      </c>
      <c r="I20" s="163">
        <f>'Hybrid - IP - Mirror - Stereo'!O20</f>
        <v>6.4</v>
      </c>
      <c r="K20" s="79"/>
      <c r="L20" s="2"/>
      <c r="M20" s="2"/>
    </row>
    <row r="21" spans="1:13" ht="45" customHeight="1" x14ac:dyDescent="0.25">
      <c r="A21" t="str">
        <f>'Hybrid - IP - Mirror - Stereo'!C21</f>
        <v>PT_a_alpha_S1S_P3_LV_SRC/RET</v>
      </c>
      <c r="B21" s="14" t="str">
        <f t="shared" si="0"/>
        <v>PT_a_alpha_S1S_P3</v>
      </c>
      <c r="C21" s="163" t="str">
        <f>'Hybrid - IP - Mirror - Stereo'!E21</f>
        <v>P2 - 3/11</v>
      </c>
      <c r="D21" t="str">
        <f>'Hybrid - IP - Mirror - Stereo'!F21</f>
        <v>47 - J12 - 4/3</v>
      </c>
      <c r="E21" t="str">
        <f>'Hybrid - IP - Mirror - Stereo'!L21</f>
        <v>3d</v>
      </c>
      <c r="F21" s="163" t="str">
        <f t="shared" si="1"/>
        <v>47 - J12 - 4/3   3d</v>
      </c>
      <c r="H21" s="163">
        <f>'Hybrid - IP - Mirror - Stereo'!N21</f>
        <v>7.2</v>
      </c>
      <c r="I21" s="163">
        <f>'Hybrid - IP - Mirror - Stereo'!O21</f>
        <v>6.8000000000000007</v>
      </c>
      <c r="K21" s="79"/>
      <c r="L21" s="2"/>
      <c r="M21" s="80"/>
    </row>
    <row r="22" spans="1:13" ht="45" customHeight="1" x14ac:dyDescent="0.25">
      <c r="A22" t="str">
        <f>'Hybrid - IP - Mirror - Stereo'!C22</f>
        <v>PT_a_alpha_S1M_P1W_LV_SRC/RET</v>
      </c>
      <c r="B22" s="14" t="str">
        <f t="shared" si="0"/>
        <v>PT_a_alpha_S1M_P1W</v>
      </c>
      <c r="C22" s="163" t="str">
        <f>'Hybrid - IP - Mirror - Stereo'!E22</f>
        <v>P2 - 4/12</v>
      </c>
      <c r="D22" t="str">
        <f>'Hybrid - IP - Mirror - Stereo'!F22</f>
        <v>55 - J12 - 4/3</v>
      </c>
      <c r="E22" t="str">
        <f>'Hybrid - IP - Mirror - Stereo'!L22</f>
        <v>4b</v>
      </c>
      <c r="F22" s="164" t="str">
        <f t="shared" si="1"/>
        <v>55 - J12 - 4/3   4b</v>
      </c>
      <c r="G22" s="164"/>
      <c r="H22" s="163">
        <f>'Hybrid - IP - Mirror - Stereo'!N22</f>
        <v>7.6000000000000005</v>
      </c>
      <c r="I22" s="163">
        <f>'Hybrid - IP - Mirror - Stereo'!O22</f>
        <v>6.4</v>
      </c>
      <c r="K22" s="79"/>
      <c r="L22" s="2"/>
      <c r="M22" s="2"/>
    </row>
    <row r="23" spans="1:13" ht="25.5" customHeight="1" x14ac:dyDescent="0.25">
      <c r="A23" t="str">
        <f>'Hybrid - IP - Mirror - Stereo'!C23</f>
        <v>PT_a_alpha_S1M_P1W_LV_SRC/RET</v>
      </c>
      <c r="B23" s="14" t="str">
        <f t="shared" si="0"/>
        <v>PT_a_alpha_S1M_P1W</v>
      </c>
      <c r="C23" s="163" t="str">
        <f>'Hybrid - IP - Mirror - Stereo'!E23</f>
        <v>P2 - 4/12</v>
      </c>
      <c r="D23" t="str">
        <f>'Hybrid - IP - Mirror - Stereo'!F23</f>
        <v>55 - J12 - 8/7</v>
      </c>
      <c r="E23" t="str">
        <f>'Hybrid - IP - Mirror - Stereo'!L23</f>
        <v>4b</v>
      </c>
      <c r="F23" s="164" t="str">
        <f t="shared" si="1"/>
        <v>55 - J12 - 8/7   4b</v>
      </c>
      <c r="G23" s="164"/>
      <c r="H23" s="163" t="str">
        <f>'Hybrid - IP - Mirror - Stereo'!N23</f>
        <v>splice</v>
      </c>
      <c r="I23" s="163" t="str">
        <f>'Hybrid - IP - Mirror - Stereo'!O23</f>
        <v>splice</v>
      </c>
      <c r="K23" s="79"/>
      <c r="L23" s="2"/>
      <c r="M23" s="2"/>
    </row>
    <row r="24" spans="1:13" ht="45" customHeight="1" x14ac:dyDescent="0.25">
      <c r="A24" t="str">
        <f>'Hybrid - IP - Mirror - Stereo'!C24</f>
        <v>PT_a_alpha_S1M_P2E_LV_SRC/RET</v>
      </c>
      <c r="B24" s="14" t="str">
        <f t="shared" si="0"/>
        <v>PT_a_alpha_S1M_P2E</v>
      </c>
      <c r="C24" s="163" t="str">
        <f>'Hybrid - IP - Mirror - Stereo'!E24</f>
        <v>P2 - 5/13</v>
      </c>
      <c r="D24" t="str">
        <f>'Hybrid - IP - Mirror - Stereo'!F24</f>
        <v>51 - J12 - 4/3</v>
      </c>
      <c r="E24" t="str">
        <f>'Hybrid - IP - Mirror - Stereo'!L24</f>
        <v>4b</v>
      </c>
      <c r="F24" s="163" t="str">
        <f t="shared" si="1"/>
        <v>51 - J12 - 4/3   4b</v>
      </c>
      <c r="H24" s="163">
        <f>'Hybrid - IP - Mirror - Stereo'!N24</f>
        <v>7.6000000000000005</v>
      </c>
      <c r="I24" s="163">
        <f>'Hybrid - IP - Mirror - Stereo'!O24</f>
        <v>6.4</v>
      </c>
      <c r="K24" s="79"/>
      <c r="L24" s="2"/>
      <c r="M24" s="2"/>
    </row>
    <row r="25" spans="1:13" ht="45" customHeight="1" x14ac:dyDescent="0.25">
      <c r="A25" t="str">
        <f>'Hybrid - IP - Mirror - Stereo'!C25</f>
        <v>PT_a_alpha_S1M_P3_LV_SRC/RET</v>
      </c>
      <c r="B25" s="14" t="str">
        <f t="shared" si="0"/>
        <v>PT_a_alpha_S1M_P3</v>
      </c>
      <c r="C25" s="163" t="str">
        <f>'Hybrid - IP - Mirror - Stereo'!E25</f>
        <v>P2 - 6/14</v>
      </c>
      <c r="D25" t="str">
        <f>'Hybrid - IP - Mirror - Stereo'!F25</f>
        <v>49 - J12 - 6/5</v>
      </c>
      <c r="E25" t="str">
        <f>'Hybrid - IP - Mirror - Stereo'!L25</f>
        <v>4b</v>
      </c>
      <c r="F25" s="163" t="str">
        <f t="shared" si="1"/>
        <v>49 - J12 - 6/5   4b</v>
      </c>
      <c r="H25" s="163">
        <f>'Hybrid - IP - Mirror - Stereo'!N25</f>
        <v>7.6000000000000005</v>
      </c>
      <c r="I25" s="163">
        <f>'Hybrid - IP - Mirror - Stereo'!O25</f>
        <v>6.4</v>
      </c>
      <c r="K25" s="79"/>
      <c r="L25" s="2"/>
      <c r="M25" s="2"/>
    </row>
    <row r="26" spans="1:13" ht="45" customHeight="1" x14ac:dyDescent="0.25">
      <c r="A26" t="str">
        <f>'Hybrid - IP - Mirror - Stereo'!C26</f>
        <v>PT_a_alpha_S0S_P2W_LV_SRC/RET</v>
      </c>
      <c r="B26" s="14" t="str">
        <f t="shared" si="0"/>
        <v>PT_a_alpha_S0S_P2W</v>
      </c>
      <c r="C26" s="163" t="str">
        <f>'Hybrid - IP - Mirror - Stereo'!E26</f>
        <v>P2 - 7/15</v>
      </c>
      <c r="D26" t="str">
        <f>'Hybrid - IP - Mirror - Stereo'!F26</f>
        <v>53 - J12 - 4/3</v>
      </c>
      <c r="E26" t="str">
        <f>'Hybrid - IP - Mirror - Stereo'!L26</f>
        <v>4b</v>
      </c>
      <c r="F26" s="165" t="str">
        <f t="shared" si="1"/>
        <v>53 - J12 - 4/3   4b</v>
      </c>
      <c r="G26" s="165"/>
      <c r="H26" s="163">
        <f>'Hybrid - IP - Mirror - Stereo'!N26</f>
        <v>7.6000000000000005</v>
      </c>
      <c r="I26" s="163">
        <f>'Hybrid - IP - Mirror - Stereo'!O26</f>
        <v>6.4</v>
      </c>
      <c r="K26" s="79"/>
      <c r="L26" s="2"/>
      <c r="M26" s="2"/>
    </row>
    <row r="27" spans="1:13" ht="45" customHeight="1" x14ac:dyDescent="0.25">
      <c r="A27" t="str">
        <f>'Hybrid - IP - Mirror - Stereo'!C27</f>
        <v>PT_a_alpha_S0S_P2W_LV_SRC/RET</v>
      </c>
      <c r="B27" s="14" t="str">
        <f t="shared" si="0"/>
        <v>PT_a_alpha_S0S_P2W</v>
      </c>
      <c r="C27" s="163" t="str">
        <f>'Hybrid - IP - Mirror - Stereo'!E27</f>
        <v>P2 - 7/15</v>
      </c>
      <c r="D27" t="str">
        <f>'Hybrid - IP - Mirror - Stereo'!F27</f>
        <v>53 - J12 - 8/7</v>
      </c>
      <c r="E27" t="str">
        <f>'Hybrid - IP - Mirror - Stereo'!L27</f>
        <v>4b</v>
      </c>
      <c r="F27" s="165" t="str">
        <f t="shared" si="1"/>
        <v>53 - J12 - 8/7   4b</v>
      </c>
      <c r="G27" s="165"/>
      <c r="H27" s="163" t="str">
        <f>'Hybrid - IP - Mirror - Stereo'!N27</f>
        <v>splice</v>
      </c>
      <c r="I27" s="163" t="str">
        <f>'Hybrid - IP - Mirror - Stereo'!O27</f>
        <v>splice</v>
      </c>
      <c r="K27" s="79"/>
      <c r="L27" s="2"/>
      <c r="M27" s="2"/>
    </row>
    <row r="28" spans="1:13" ht="45" customHeight="1" x14ac:dyDescent="0.25">
      <c r="A28" t="str">
        <f>'Hybrid - IP - Mirror - Stereo'!C28</f>
        <v>PT_a_alpha_S1M_P1E_LV_SRC/RET</v>
      </c>
      <c r="B28" s="14" t="str">
        <f t="shared" si="0"/>
        <v>PT_a_alpha_S1M_P1E</v>
      </c>
      <c r="C28" s="163" t="str">
        <f>'Hybrid - IP - Mirror - Stereo'!E28</f>
        <v>P2 - 8/16</v>
      </c>
      <c r="D28" t="str">
        <f>'Hybrid - IP - Mirror - Stereo'!F28</f>
        <v>55 - J12 - 2/1</v>
      </c>
      <c r="E28" t="str">
        <f>'Hybrid - IP - Mirror - Stereo'!L28</f>
        <v>4b</v>
      </c>
      <c r="F28" s="164" t="str">
        <f t="shared" si="1"/>
        <v>55 - J12 - 2/1   4b</v>
      </c>
      <c r="G28" s="164"/>
      <c r="H28" s="163">
        <f>'Hybrid - IP - Mirror - Stereo'!N28</f>
        <v>7.6000000000000005</v>
      </c>
      <c r="I28" s="163">
        <f>'Hybrid - IP - Mirror - Stereo'!O28</f>
        <v>6.4</v>
      </c>
      <c r="K28" s="79"/>
      <c r="L28" s="2"/>
      <c r="M28" s="2"/>
    </row>
    <row r="29" spans="1:13" ht="45" customHeight="1" x14ac:dyDescent="0.25">
      <c r="A29" t="str">
        <f>'Hybrid - IP - Mirror - Stereo'!C29</f>
        <v>PT_a_alpha_S1M_P1E_LV_SRC/RET</v>
      </c>
      <c r="B29" s="14" t="str">
        <f t="shared" si="0"/>
        <v>PT_a_alpha_S1M_P1E</v>
      </c>
      <c r="C29" s="163" t="str">
        <f>'Hybrid - IP - Mirror - Stereo'!E29</f>
        <v>P2 - 8/16</v>
      </c>
      <c r="D29" t="str">
        <f>'Hybrid - IP - Mirror - Stereo'!F29</f>
        <v>55 - J12 - 6/5</v>
      </c>
      <c r="E29" t="str">
        <f>'Hybrid - IP - Mirror - Stereo'!L29</f>
        <v>4b</v>
      </c>
      <c r="F29" s="164" t="str">
        <f t="shared" si="1"/>
        <v>55 - J12 - 6/5   4b</v>
      </c>
      <c r="G29" s="164"/>
      <c r="H29" s="163" t="str">
        <f>'Hybrid - IP - Mirror - Stereo'!N29</f>
        <v>splice</v>
      </c>
      <c r="I29" s="163" t="str">
        <f>'Hybrid - IP - Mirror - Stereo'!O29</f>
        <v>splice</v>
      </c>
      <c r="K29" s="79"/>
      <c r="L29" s="2"/>
      <c r="M29" s="2"/>
    </row>
    <row r="30" spans="1:13" ht="25.5" customHeight="1" x14ac:dyDescent="0.25">
      <c r="K30" s="2"/>
      <c r="L30" s="2"/>
      <c r="M30" s="2"/>
    </row>
    <row r="31" spans="1:13" ht="45" customHeight="1" x14ac:dyDescent="0.25">
      <c r="A31" t="str">
        <f>'Hybrid - IP - Mirror - Stereo'!C31</f>
        <v>PT_a_alpha_S2S_P1W_LV_SRC/RET</v>
      </c>
      <c r="B31" s="14" t="str">
        <f t="shared" si="0"/>
        <v>PT_a_alpha_S2S_P1W</v>
      </c>
      <c r="C31" s="163" t="str">
        <f>'Hybrid - IP - Mirror - Stereo'!E31</f>
        <v>P3 - 1/9</v>
      </c>
      <c r="D31" t="str">
        <f>'Hybrid - IP - Mirror - Stereo'!F31</f>
        <v>51 - J12 - 8/7</v>
      </c>
      <c r="E31" t="str">
        <f>'Hybrid - IP - Mirror - Stereo'!L31</f>
        <v>4b</v>
      </c>
      <c r="F31" s="163" t="str">
        <f t="shared" si="1"/>
        <v>51 - J12 - 8/7   4b</v>
      </c>
      <c r="H31" s="163">
        <f>'Hybrid - IP - Mirror - Stereo'!N31</f>
        <v>7.6000000000000005</v>
      </c>
      <c r="I31" s="163">
        <f>'Hybrid - IP - Mirror - Stereo'!O31</f>
        <v>6.4</v>
      </c>
      <c r="K31" s="79"/>
      <c r="L31" s="2"/>
      <c r="M31" s="2"/>
    </row>
    <row r="32" spans="1:13" ht="45" customHeight="1" x14ac:dyDescent="0.25">
      <c r="A32" t="str">
        <f>'Hybrid - IP - Mirror - Stereo'!C32</f>
        <v>PT_a_alpha_S2S_P2E_LV_SRC/RET</v>
      </c>
      <c r="B32" s="14" t="str">
        <f t="shared" si="0"/>
        <v>PT_a_alpha_S2S_P2E</v>
      </c>
      <c r="C32" s="163" t="str">
        <f>'Hybrid - IP - Mirror - Stereo'!E32</f>
        <v>P3 - 2/10</v>
      </c>
      <c r="D32" t="str">
        <f>'Hybrid - IP - Mirror - Stereo'!F32</f>
        <v>49 - J13 - 4/3</v>
      </c>
      <c r="E32" t="str">
        <f>'Hybrid - IP - Mirror - Stereo'!L32</f>
        <v>4b</v>
      </c>
      <c r="F32" s="163" t="str">
        <f t="shared" si="1"/>
        <v>49 - J13 - 4/3   4b</v>
      </c>
      <c r="H32" s="163">
        <f>'Hybrid - IP - Mirror - Stereo'!N32</f>
        <v>7.6000000000000005</v>
      </c>
      <c r="I32" s="163">
        <f>'Hybrid - IP - Mirror - Stereo'!O32</f>
        <v>6.4</v>
      </c>
      <c r="K32" s="79"/>
      <c r="L32" s="2"/>
      <c r="M32" s="2"/>
    </row>
    <row r="33" spans="1:13" ht="45" customHeight="1" x14ac:dyDescent="0.25">
      <c r="A33" t="str">
        <f>'Hybrid - IP - Mirror - Stereo'!C33</f>
        <v>PT_a_alpha_S2S_P3_LV_SRC/RET</v>
      </c>
      <c r="B33" s="14" t="str">
        <f t="shared" si="0"/>
        <v>PT_a_alpha_S2S_P3</v>
      </c>
      <c r="C33" s="163" t="str">
        <f>'Hybrid - IP - Mirror - Stereo'!E33</f>
        <v>P3 - 3/11</v>
      </c>
      <c r="D33" t="str">
        <f>'Hybrid - IP - Mirror - Stereo'!F33</f>
        <v>47 - J12 - 2/1</v>
      </c>
      <c r="E33" t="str">
        <f>'Hybrid - IP - Mirror - Stereo'!L33</f>
        <v>3d</v>
      </c>
      <c r="F33" s="163" t="str">
        <f t="shared" si="1"/>
        <v>47 - J12 - 2/1   3d</v>
      </c>
      <c r="H33" s="163">
        <f>'Hybrid - IP - Mirror - Stereo'!N33</f>
        <v>7.2</v>
      </c>
      <c r="I33" s="163">
        <f>'Hybrid - IP - Mirror - Stereo'!O33</f>
        <v>6.8000000000000007</v>
      </c>
      <c r="K33" s="79"/>
      <c r="L33" s="2"/>
      <c r="M33" s="80"/>
    </row>
    <row r="34" spans="1:13" ht="45" customHeight="1" x14ac:dyDescent="0.25">
      <c r="A34" t="str">
        <f>'Hybrid - IP - Mirror - Stereo'!C34</f>
        <v>PT_a_alpha_S2M_P1W_LV_SRC/RET</v>
      </c>
      <c r="B34" s="14" t="str">
        <f t="shared" si="0"/>
        <v>PT_a_alpha_S2M_P1W</v>
      </c>
      <c r="C34" s="163" t="str">
        <f>'Hybrid - IP - Mirror - Stereo'!E34</f>
        <v>P3 - 4/12</v>
      </c>
      <c r="D34" t="str">
        <f>'Hybrid - IP - Mirror - Stereo'!F34</f>
        <v>55 - J13 - 8/7</v>
      </c>
      <c r="E34" t="str">
        <f>'Hybrid - IP - Mirror - Stereo'!L34</f>
        <v>4b</v>
      </c>
      <c r="F34" s="163" t="str">
        <f t="shared" si="1"/>
        <v>55 - J13 - 8/7   4b</v>
      </c>
      <c r="H34" s="163">
        <f>'Hybrid - IP - Mirror - Stereo'!N34</f>
        <v>7.6000000000000005</v>
      </c>
      <c r="I34" s="163">
        <f>'Hybrid - IP - Mirror - Stereo'!O34</f>
        <v>6.4</v>
      </c>
      <c r="K34" s="79"/>
      <c r="L34" s="2"/>
      <c r="M34" s="2"/>
    </row>
    <row r="35" spans="1:13" ht="45" customHeight="1" x14ac:dyDescent="0.25">
      <c r="A35" t="str">
        <f>'Hybrid - IP - Mirror - Stereo'!C35</f>
        <v>PT_a_alpha_S2M_P2E_LV_SRC/RET</v>
      </c>
      <c r="B35" s="14" t="str">
        <f t="shared" si="0"/>
        <v>PT_a_alpha_S2M_P2E</v>
      </c>
      <c r="C35" s="163" t="str">
        <f>'Hybrid - IP - Mirror - Stereo'!E35</f>
        <v>P3 - 5/13</v>
      </c>
      <c r="D35" t="str">
        <f>'Hybrid - IP - Mirror - Stereo'!F35</f>
        <v>51 - J12 - 6/5</v>
      </c>
      <c r="E35" t="str">
        <f>'Hybrid - IP - Mirror - Stereo'!L35</f>
        <v>4b</v>
      </c>
      <c r="F35" s="163" t="str">
        <f t="shared" si="1"/>
        <v>51 - J12 - 6/5   4b</v>
      </c>
      <c r="H35" s="163">
        <f>'Hybrid - IP - Mirror - Stereo'!N35</f>
        <v>7.6000000000000005</v>
      </c>
      <c r="I35" s="163">
        <f>'Hybrid - IP - Mirror - Stereo'!O35</f>
        <v>6.4</v>
      </c>
      <c r="K35" s="79"/>
      <c r="L35" s="2"/>
      <c r="M35" s="2"/>
    </row>
    <row r="36" spans="1:13" ht="45" customHeight="1" x14ac:dyDescent="0.25">
      <c r="A36" t="str">
        <f>'Hybrid - IP - Mirror - Stereo'!C36</f>
        <v>PT_a_alpha_S2M_P3_LV_SRC/RET</v>
      </c>
      <c r="B36" s="14" t="str">
        <f t="shared" si="0"/>
        <v>PT_a_alpha_S2M_P3</v>
      </c>
      <c r="C36" s="163" t="str">
        <f>'Hybrid - IP - Mirror - Stereo'!E36</f>
        <v>P3 - 6/14</v>
      </c>
      <c r="D36" t="str">
        <f>'Hybrid - IP - Mirror - Stereo'!F36</f>
        <v>49 - J13 - 8/7</v>
      </c>
      <c r="E36" t="str">
        <f>'Hybrid - IP - Mirror - Stereo'!L36</f>
        <v>4b</v>
      </c>
      <c r="F36" s="163" t="str">
        <f t="shared" si="1"/>
        <v>49 - J13 - 8/7   4b</v>
      </c>
      <c r="H36" s="163">
        <f>'Hybrid - IP - Mirror - Stereo'!N36</f>
        <v>7.6000000000000005</v>
      </c>
      <c r="I36" s="163">
        <f>'Hybrid - IP - Mirror - Stereo'!O36</f>
        <v>6.4</v>
      </c>
      <c r="K36" s="79"/>
      <c r="L36" s="2"/>
      <c r="M36" s="2"/>
    </row>
    <row r="37" spans="1:13" ht="45" customHeight="1" x14ac:dyDescent="0.25">
      <c r="A37" t="str">
        <f>'Hybrid - IP - Mirror - Stereo'!C37</f>
        <v>PT_a_alpha_S1S_P1E_LV_SRC/RET</v>
      </c>
      <c r="B37" s="14" t="str">
        <f t="shared" si="0"/>
        <v>PT_a_alpha_S1S_P1E</v>
      </c>
      <c r="C37" s="163" t="str">
        <f>'Hybrid - IP - Mirror - Stereo'!E37</f>
        <v>P3 - 7/15</v>
      </c>
      <c r="D37" t="str">
        <f>'Hybrid - IP - Mirror - Stereo'!F37</f>
        <v>53 - J13 - 2/1</v>
      </c>
      <c r="E37" t="str">
        <f>'Hybrid - IP - Mirror - Stereo'!L37</f>
        <v>4b</v>
      </c>
      <c r="F37" s="163" t="str">
        <f t="shared" si="1"/>
        <v>53 - J13 - 2/1   4b</v>
      </c>
      <c r="H37" s="163">
        <f>'Hybrid - IP - Mirror - Stereo'!N37</f>
        <v>7.6000000000000005</v>
      </c>
      <c r="I37" s="163">
        <f>'Hybrid - IP - Mirror - Stereo'!O37</f>
        <v>6.4</v>
      </c>
      <c r="K37" s="79"/>
      <c r="L37" s="2"/>
      <c r="M37" s="2"/>
    </row>
    <row r="38" spans="1:13" ht="45" customHeight="1" x14ac:dyDescent="0.25">
      <c r="A38" t="str">
        <f>'Hybrid - IP - Mirror - Stereo'!C38</f>
        <v>PT_a_alpha_S1S_P1E_LV_SRC/RET</v>
      </c>
      <c r="B38" s="14" t="str">
        <f t="shared" si="0"/>
        <v>PT_a_alpha_S1S_P1E</v>
      </c>
      <c r="C38" s="163" t="str">
        <f>'Hybrid - IP - Mirror - Stereo'!E38</f>
        <v>P3 - 7/15</v>
      </c>
      <c r="D38" t="str">
        <f>'Hybrid - IP - Mirror - Stereo'!F38</f>
        <v>53 - J13 - 6/5</v>
      </c>
      <c r="E38" t="str">
        <f>'Hybrid - IP - Mirror - Stereo'!L38</f>
        <v>4b</v>
      </c>
      <c r="F38" s="163" t="str">
        <f t="shared" si="1"/>
        <v>53 - J13 - 6/5   4b</v>
      </c>
      <c r="H38" s="163" t="str">
        <f>'Hybrid - IP - Mirror - Stereo'!N38</f>
        <v>splice</v>
      </c>
      <c r="I38" s="163" t="str">
        <f>'Hybrid - IP - Mirror - Stereo'!O38</f>
        <v>splice</v>
      </c>
      <c r="K38" s="79"/>
      <c r="L38" s="2"/>
      <c r="M38" s="2"/>
    </row>
    <row r="39" spans="1:13" ht="15.75" customHeight="1" x14ac:dyDescent="0.25">
      <c r="K39" s="2"/>
      <c r="L39" s="2"/>
      <c r="M39" s="2"/>
    </row>
    <row r="40" spans="1:13" ht="17.25" customHeight="1" x14ac:dyDescent="0.25">
      <c r="K40" s="2"/>
      <c r="L40" s="2"/>
      <c r="M40" s="2"/>
    </row>
    <row r="41" spans="1:13" ht="16.5" customHeight="1" x14ac:dyDescent="0.25"/>
    <row r="42" spans="1:13" ht="45" customHeight="1" x14ac:dyDescent="0.25">
      <c r="A42" t="str">
        <f>'Hybrid - IP - Mirror - Stereo'!C42</f>
        <v>PT_a_alpha_S0M_P4_LV_SRC/RET</v>
      </c>
      <c r="B42" s="14" t="str">
        <f t="shared" si="0"/>
        <v>PT_a_alpha_S0M_P4</v>
      </c>
      <c r="C42" s="163" t="str">
        <f>'Hybrid - IP - Mirror - Stereo'!E42</f>
        <v>P19 - 1/9</v>
      </c>
      <c r="D42" t="str">
        <f>'Hybrid - IP - Mirror - Stereo'!F42</f>
        <v>47 - J12 - 8/7</v>
      </c>
      <c r="E42" t="str">
        <f>'Hybrid - IP - Mirror - Stereo'!L42</f>
        <v>3c</v>
      </c>
      <c r="F42" s="163" t="str">
        <f t="shared" si="1"/>
        <v>47 - J12 - 8/7   3c</v>
      </c>
      <c r="H42" s="163" t="str">
        <f>'Hybrid - IP - Mirror - Stereo'!N42</f>
        <v>|7.6|</v>
      </c>
      <c r="I42" s="163">
        <f>'Hybrid - IP - Mirror - Stereo'!O42</f>
        <v>6.8000000000000007</v>
      </c>
      <c r="K42" s="80"/>
      <c r="L42" s="2"/>
      <c r="M42" s="79"/>
    </row>
    <row r="43" spans="1:13" ht="45" customHeight="1" x14ac:dyDescent="0.25">
      <c r="A43" t="str">
        <f>'Hybrid - IP - Mirror - Stereo'!C43</f>
        <v>PT_a_alpha_S1M_P4_LV_SRC/RET</v>
      </c>
      <c r="B43" s="14" t="str">
        <f t="shared" si="0"/>
        <v>PT_a_alpha_S1M_P4</v>
      </c>
      <c r="C43" s="163" t="str">
        <f>'Hybrid - IP - Mirror - Stereo'!E43</f>
        <v>P19 - 2/10</v>
      </c>
      <c r="D43" t="str">
        <f>'Hybrid - IP - Mirror - Stereo'!F43</f>
        <v>47 - J12 - 6/5</v>
      </c>
      <c r="E43" t="str">
        <f>'Hybrid - IP - Mirror - Stereo'!L43</f>
        <v>3c</v>
      </c>
      <c r="F43" s="163" t="str">
        <f t="shared" si="1"/>
        <v>47 - J12 - 6/5   3c</v>
      </c>
      <c r="H43" s="163" t="str">
        <f>'Hybrid - IP - Mirror - Stereo'!N43</f>
        <v>|7.6|</v>
      </c>
      <c r="I43" s="163">
        <f>'Hybrid - IP - Mirror - Stereo'!O43</f>
        <v>6.8000000000000007</v>
      </c>
      <c r="K43" s="81"/>
      <c r="L43" s="2"/>
      <c r="M43" s="82"/>
    </row>
    <row r="44" spans="1:13" ht="45" customHeight="1" x14ac:dyDescent="0.25">
      <c r="A44" t="str">
        <f>'Hybrid - IP - Mirror - Stereo'!C44</f>
        <v>PT_a_alpha_S2M_P4_LV_SRC/RET</v>
      </c>
      <c r="B44" s="14" t="str">
        <f t="shared" si="0"/>
        <v>PT_a_alpha_S2M_P4</v>
      </c>
      <c r="C44" s="163" t="str">
        <f>'Hybrid - IP - Mirror - Stereo'!E44</f>
        <v>P19 - 3/11</v>
      </c>
      <c r="D44" t="str">
        <f>'Hybrid - IP - Mirror - Stereo'!F44</f>
        <v>47 - J13 - 8/7</v>
      </c>
      <c r="E44" t="str">
        <f>'Hybrid - IP - Mirror - Stereo'!L44</f>
        <v>3c</v>
      </c>
      <c r="F44" s="163" t="str">
        <f t="shared" si="1"/>
        <v>47 - J13 - 8/7   3c</v>
      </c>
      <c r="H44" s="163" t="str">
        <f>'Hybrid - IP - Mirror - Stereo'!N44</f>
        <v>|7.6|</v>
      </c>
      <c r="I44" s="163">
        <f>'Hybrid - IP - Mirror - Stereo'!O44</f>
        <v>6.8000000000000007</v>
      </c>
      <c r="K44" s="80"/>
      <c r="L44" s="2"/>
      <c r="M44" s="79"/>
    </row>
    <row r="45" spans="1:13" ht="12" customHeight="1" x14ac:dyDescent="0.25">
      <c r="K45" s="2"/>
      <c r="L45" s="2"/>
      <c r="M45" s="2"/>
    </row>
    <row r="46" spans="1:13" ht="45" customHeight="1" x14ac:dyDescent="0.25">
      <c r="A46" t="str">
        <f>'Hybrid - IP - Mirror - Stereo'!C46</f>
        <v>PT_a_alpha_S0S_P4_LV_SRC/RET</v>
      </c>
      <c r="B46" s="14" t="str">
        <f t="shared" si="0"/>
        <v>PT_a_alpha_S0S_P4</v>
      </c>
      <c r="C46" s="163" t="str">
        <f>'Hybrid - IP - Mirror - Stereo'!E46</f>
        <v>P19 - 5/13</v>
      </c>
      <c r="D46" t="str">
        <f>'Hybrid - IP - Mirror - Stereo'!F46</f>
        <v>47 - J13 - 4/3</v>
      </c>
      <c r="E46" t="str">
        <f>'Hybrid - IP - Mirror - Stereo'!L46</f>
        <v>3c</v>
      </c>
      <c r="F46" s="163" t="str">
        <f t="shared" si="1"/>
        <v>47 - J13 - 4/3   3c</v>
      </c>
      <c r="H46" s="163" t="str">
        <f>'Hybrid - IP - Mirror - Stereo'!N46</f>
        <v>|7.6|</v>
      </c>
      <c r="I46" s="163">
        <f>'Hybrid - IP - Mirror - Stereo'!O46</f>
        <v>6.8000000000000007</v>
      </c>
      <c r="K46" s="80"/>
      <c r="L46" s="2"/>
      <c r="M46" s="83"/>
    </row>
    <row r="47" spans="1:13" ht="15" customHeight="1" x14ac:dyDescent="0.25">
      <c r="K47" s="2"/>
      <c r="L47" s="2"/>
      <c r="M47" s="2"/>
    </row>
    <row r="48" spans="1:13" ht="15" customHeight="1" x14ac:dyDescent="0.25">
      <c r="K48" s="2"/>
      <c r="L48" s="2"/>
      <c r="M48" s="2"/>
    </row>
    <row r="49" spans="1:13" ht="15" customHeight="1" x14ac:dyDescent="0.25">
      <c r="K49" s="2"/>
      <c r="L49" s="2"/>
      <c r="M49" s="2"/>
    </row>
    <row r="50" spans="1:13" ht="45" customHeight="1" x14ac:dyDescent="0.25">
      <c r="A50">
        <f>'Hybrid - IP - Mirror - Stereo'!C50</f>
        <v>0</v>
      </c>
      <c r="B50" s="14" t="str">
        <f t="shared" si="0"/>
        <v/>
      </c>
      <c r="C50" s="163">
        <f>'Hybrid - IP - Mirror - Stereo'!E50</f>
        <v>0</v>
      </c>
      <c r="D50">
        <f>'Hybrid - IP - Mirror - Stereo'!F50</f>
        <v>0</v>
      </c>
      <c r="E50">
        <f>'Hybrid - IP - Mirror - Stereo'!L50</f>
        <v>0</v>
      </c>
      <c r="F50" s="163" t="str">
        <f t="shared" si="1"/>
        <v>0   0</v>
      </c>
      <c r="H50" s="163">
        <f>'Hybrid - IP - Mirror - Stereo'!N50</f>
        <v>0</v>
      </c>
      <c r="I50" s="163">
        <f>'Hybrid - IP - Mirror - Stereo'!O50</f>
        <v>0</v>
      </c>
      <c r="K50" s="2"/>
      <c r="L50" s="2"/>
      <c r="M50" s="2"/>
    </row>
    <row r="51" spans="1:13" ht="45" customHeight="1" x14ac:dyDescent="0.25">
      <c r="A51" t="str">
        <f>'Hybrid - IP - Mirror - Stereo'!C51</f>
        <v>PT_a_beta_S0S_P1W_LV_SRC/RET</v>
      </c>
      <c r="B51" s="14" t="str">
        <f t="shared" si="0"/>
        <v>PT_a_beta_S0S_P1W</v>
      </c>
      <c r="C51" s="163" t="str">
        <f>'Hybrid - IP - Mirror - Stereo'!E51</f>
        <v>P7 - 1/9</v>
      </c>
      <c r="D51" t="str">
        <f>'Hybrid - IP - Mirror - Stereo'!F51</f>
        <v>52 - J12 - 2/1</v>
      </c>
      <c r="E51" t="str">
        <f>'Hybrid - IP - Mirror - Stereo'!L51</f>
        <v>4b</v>
      </c>
      <c r="F51" s="163" t="str">
        <f t="shared" si="1"/>
        <v>52 - J12 - 2/1   4b</v>
      </c>
      <c r="H51" s="163">
        <f>'Hybrid - IP - Mirror - Stereo'!N51</f>
        <v>7.6000000000000005</v>
      </c>
      <c r="I51" s="163">
        <f>'Hybrid - IP - Mirror - Stereo'!O51</f>
        <v>6.4</v>
      </c>
      <c r="K51" s="79"/>
      <c r="L51" s="2"/>
      <c r="M51" s="2"/>
    </row>
    <row r="52" spans="1:13" ht="45" customHeight="1" x14ac:dyDescent="0.25">
      <c r="A52" t="str">
        <f>'Hybrid - IP - Mirror - Stereo'!C52</f>
        <v>PT_a_beta_S0S_P2E_LV_SRC/RET</v>
      </c>
      <c r="B52" s="14" t="str">
        <f t="shared" si="0"/>
        <v>PT_a_beta_S0S_P2E</v>
      </c>
      <c r="C52" s="163" t="str">
        <f>'Hybrid - IP - Mirror - Stereo'!E52</f>
        <v>P7 - 2/10</v>
      </c>
      <c r="D52" t="str">
        <f>'Hybrid - IP - Mirror - Stereo'!F52</f>
        <v xml:space="preserve">52 - J12 - 8/7 </v>
      </c>
      <c r="E52" t="str">
        <f>'Hybrid - IP - Mirror - Stereo'!L52</f>
        <v>4b</v>
      </c>
      <c r="F52" s="163" t="str">
        <f t="shared" si="1"/>
        <v>52 - J12 - 8/7    4b</v>
      </c>
      <c r="H52" s="163">
        <f>'Hybrid - IP - Mirror - Stereo'!N52</f>
        <v>7.6000000000000005</v>
      </c>
      <c r="I52" s="163">
        <f>'Hybrid - IP - Mirror - Stereo'!O52</f>
        <v>6.4</v>
      </c>
      <c r="K52" s="79"/>
      <c r="L52" s="2"/>
      <c r="M52" s="2"/>
    </row>
    <row r="53" spans="1:13" ht="45" customHeight="1" x14ac:dyDescent="0.25">
      <c r="A53" t="str">
        <f>'Hybrid - IP - Mirror - Stereo'!C53</f>
        <v>PT_a_beta_S0S_P3_LV_SRC/RET</v>
      </c>
      <c r="B53" s="14" t="str">
        <f t="shared" si="0"/>
        <v>PT_a_beta_S0S_P3</v>
      </c>
      <c r="C53" s="163" t="str">
        <f>'Hybrid - IP - Mirror - Stereo'!E53</f>
        <v>P7 - 3/11</v>
      </c>
      <c r="D53" t="str">
        <f>'Hybrid - IP - Mirror - Stereo'!F53</f>
        <v>50 - J12 - 4/3</v>
      </c>
      <c r="E53" t="str">
        <f>'Hybrid - IP - Mirror - Stereo'!L53</f>
        <v>4b</v>
      </c>
      <c r="F53" s="163" t="str">
        <f t="shared" si="1"/>
        <v>50 - J12 - 4/3   4b</v>
      </c>
      <c r="H53" s="163">
        <f>'Hybrid - IP - Mirror - Stereo'!N53</f>
        <v>7.6000000000000005</v>
      </c>
      <c r="I53" s="163">
        <f>'Hybrid - IP - Mirror - Stereo'!O53</f>
        <v>6.4</v>
      </c>
      <c r="K53" s="79"/>
      <c r="L53" s="2"/>
      <c r="M53" s="2"/>
    </row>
    <row r="54" spans="1:13" ht="45" customHeight="1" x14ac:dyDescent="0.25">
      <c r="A54" t="str">
        <f>'Hybrid - IP - Mirror - Stereo'!C54</f>
        <v>PT_a_beta_S0M_P1W_LV_SRC/RET</v>
      </c>
      <c r="B54" s="14" t="str">
        <f t="shared" si="0"/>
        <v>PT_a_beta_S0M_P1W</v>
      </c>
      <c r="C54" s="163" t="str">
        <f>'Hybrid - IP - Mirror - Stereo'!E54</f>
        <v>P7 - 4/12</v>
      </c>
      <c r="D54" t="str">
        <f>'Hybrid - IP - Mirror - Stereo'!F54</f>
        <v>56 - J12 - 2/1</v>
      </c>
      <c r="E54" t="str">
        <f>'Hybrid - IP - Mirror - Stereo'!L54</f>
        <v>4b</v>
      </c>
      <c r="F54" s="163" t="str">
        <f t="shared" si="1"/>
        <v>56 - J12 - 2/1   4b</v>
      </c>
      <c r="H54" s="163">
        <f>'Hybrid - IP - Mirror - Stereo'!N54</f>
        <v>7.6000000000000005</v>
      </c>
      <c r="I54" s="163">
        <f>'Hybrid - IP - Mirror - Stereo'!O54</f>
        <v>6.4</v>
      </c>
      <c r="K54" s="79"/>
      <c r="L54" s="2"/>
      <c r="M54" s="2"/>
    </row>
    <row r="55" spans="1:13" ht="45" customHeight="1" x14ac:dyDescent="0.25">
      <c r="A55" t="str">
        <f>'Hybrid - IP - Mirror - Stereo'!C55</f>
        <v>PT_a_beta_S0M_P2E_LV_SRC/RET</v>
      </c>
      <c r="B55" s="14" t="str">
        <f t="shared" si="0"/>
        <v>PT_a_beta_S0M_P2E</v>
      </c>
      <c r="C55" s="163" t="str">
        <f>'Hybrid - IP - Mirror - Stereo'!E55</f>
        <v>P7 - 5/13</v>
      </c>
      <c r="D55" t="str">
        <f>'Hybrid - IP - Mirror - Stereo'!F55</f>
        <v>51 - J13 - 2/1</v>
      </c>
      <c r="E55" t="str">
        <f>'Hybrid - IP - Mirror - Stereo'!L55</f>
        <v>4b</v>
      </c>
      <c r="F55" s="163" t="str">
        <f t="shared" si="1"/>
        <v>51 - J13 - 2/1   4b</v>
      </c>
      <c r="H55" s="163">
        <f>'Hybrid - IP - Mirror - Stereo'!N55</f>
        <v>7.6000000000000005</v>
      </c>
      <c r="I55" s="163">
        <f>'Hybrid - IP - Mirror - Stereo'!O55</f>
        <v>6.4</v>
      </c>
      <c r="K55" s="79"/>
      <c r="L55" s="2"/>
      <c r="M55" s="2"/>
    </row>
    <row r="56" spans="1:13" ht="45" customHeight="1" x14ac:dyDescent="0.25">
      <c r="A56" t="str">
        <f>'Hybrid - IP - Mirror - Stereo'!C56</f>
        <v>PT_a_beta_S0M_P3_LV_SRC/RET</v>
      </c>
      <c r="B56" s="14" t="str">
        <f t="shared" si="0"/>
        <v>PT_a_beta_S0M_P3</v>
      </c>
      <c r="C56" s="163" t="str">
        <f>'Hybrid - IP - Mirror - Stereo'!E56</f>
        <v>P7 - 6/14</v>
      </c>
      <c r="D56" t="str">
        <f>'Hybrid - IP - Mirror - Stereo'!F56</f>
        <v>50 - J12 - 8/7</v>
      </c>
      <c r="E56" t="str">
        <f>'Hybrid - IP - Mirror - Stereo'!L56</f>
        <v>4b</v>
      </c>
      <c r="F56" s="163" t="str">
        <f t="shared" si="1"/>
        <v>50 - J12 - 8/7   4b</v>
      </c>
      <c r="H56" s="163">
        <f>'Hybrid - IP - Mirror - Stereo'!N56</f>
        <v>7.6000000000000005</v>
      </c>
      <c r="I56" s="163">
        <f>'Hybrid - IP - Mirror - Stereo'!O56</f>
        <v>6.4</v>
      </c>
      <c r="K56" s="79"/>
      <c r="L56" s="2"/>
      <c r="M56" s="2"/>
    </row>
    <row r="57" spans="1:13" ht="45" customHeight="1" x14ac:dyDescent="0.25">
      <c r="K57" s="2"/>
      <c r="L57" s="2"/>
      <c r="M57" s="2"/>
    </row>
    <row r="58" spans="1:13" ht="45" customHeight="1" x14ac:dyDescent="0.25">
      <c r="K58" s="2"/>
      <c r="L58" s="2"/>
      <c r="M58" s="2"/>
    </row>
    <row r="59" spans="1:13" ht="18" customHeight="1" x14ac:dyDescent="0.25">
      <c r="K59" s="2"/>
      <c r="L59" s="2"/>
      <c r="M59" s="2"/>
    </row>
    <row r="60" spans="1:13" ht="45" customHeight="1" x14ac:dyDescent="0.25">
      <c r="A60" t="str">
        <f>'Hybrid - IP - Mirror - Stereo'!C60</f>
        <v>PT_a_beta_S1S_P1W_LV_SRC/RET</v>
      </c>
      <c r="B60" s="14" t="str">
        <f t="shared" si="0"/>
        <v>PT_a_beta_S1S_P1W</v>
      </c>
      <c r="C60" s="163" t="str">
        <f>'Hybrid - IP - Mirror - Stereo'!E60</f>
        <v>P8 - 1/9</v>
      </c>
      <c r="D60" t="str">
        <f>'Hybrid - IP - Mirror - Stereo'!F60</f>
        <v>52 - J12 - 6/5</v>
      </c>
      <c r="E60" t="str">
        <f>'Hybrid - IP - Mirror - Stereo'!L60</f>
        <v>4b</v>
      </c>
      <c r="F60" s="163" t="str">
        <f t="shared" si="1"/>
        <v>52 - J12 - 6/5   4b</v>
      </c>
      <c r="H60" s="163">
        <f>'Hybrid - IP - Mirror - Stereo'!N60</f>
        <v>7.6000000000000005</v>
      </c>
      <c r="I60" s="163">
        <f>'Hybrid - IP - Mirror - Stereo'!O60</f>
        <v>6.4</v>
      </c>
      <c r="K60" s="79"/>
      <c r="L60" s="2"/>
      <c r="M60" s="2"/>
    </row>
    <row r="61" spans="1:13" ht="45" customHeight="1" x14ac:dyDescent="0.25">
      <c r="A61" t="str">
        <f>'Hybrid - IP - Mirror - Stereo'!C61</f>
        <v>PT_a_beta_S1S_P2E_LV_SRC/RET</v>
      </c>
      <c r="B61" s="14" t="str">
        <f t="shared" si="0"/>
        <v>PT_a_beta_S1S_P2E</v>
      </c>
      <c r="C61" s="163" t="str">
        <f>'Hybrid - IP - Mirror - Stereo'!E61</f>
        <v>P8 - 2/10</v>
      </c>
      <c r="D61" t="str">
        <f>'Hybrid - IP - Mirror - Stereo'!F61</f>
        <v>50 - J12 - 2/1</v>
      </c>
      <c r="E61" t="str">
        <f>'Hybrid - IP - Mirror - Stereo'!L61</f>
        <v>4b</v>
      </c>
      <c r="F61" s="163" t="str">
        <f t="shared" si="1"/>
        <v>50 - J12 - 2/1   4b</v>
      </c>
      <c r="H61" s="163">
        <f>'Hybrid - IP - Mirror - Stereo'!N61</f>
        <v>7.6000000000000005</v>
      </c>
      <c r="I61" s="163">
        <f>'Hybrid - IP - Mirror - Stereo'!O61</f>
        <v>6.4</v>
      </c>
      <c r="K61" s="79"/>
      <c r="L61" s="2"/>
      <c r="M61" s="2"/>
    </row>
    <row r="62" spans="1:13" ht="45" customHeight="1" x14ac:dyDescent="0.25">
      <c r="A62" t="str">
        <f>'Hybrid - IP - Mirror - Stereo'!C62</f>
        <v>PT_a_beta_S1S_P3_LV_SRC/RET</v>
      </c>
      <c r="B62" s="14" t="str">
        <f t="shared" si="0"/>
        <v>PT_a_beta_S1S_P3</v>
      </c>
      <c r="C62" s="163" t="str">
        <f>'Hybrid - IP - Mirror - Stereo'!E62</f>
        <v>P8 - 3/11</v>
      </c>
      <c r="D62" t="str">
        <f>'Hybrid - IP - Mirror - Stereo'!F62</f>
        <v>48 - J12 - 4/3</v>
      </c>
      <c r="E62" t="str">
        <f>'Hybrid - IP - Mirror - Stereo'!L62</f>
        <v>3d</v>
      </c>
      <c r="F62" s="163" t="str">
        <f t="shared" si="1"/>
        <v>48 - J12 - 4/3   3d</v>
      </c>
      <c r="H62" s="163">
        <f>'Hybrid - IP - Mirror - Stereo'!N62</f>
        <v>7.2</v>
      </c>
      <c r="I62" s="163">
        <f>'Hybrid - IP - Mirror - Stereo'!O62</f>
        <v>6.8000000000000007</v>
      </c>
      <c r="K62" s="79"/>
      <c r="L62" s="2"/>
      <c r="M62" s="80"/>
    </row>
    <row r="63" spans="1:13" ht="45" customHeight="1" x14ac:dyDescent="0.25">
      <c r="A63" t="str">
        <f>'Hybrid - IP - Mirror - Stereo'!C63</f>
        <v>PT_a_beta_S1M_P1W_LV_SRC/RET</v>
      </c>
      <c r="B63" s="14" t="str">
        <f t="shared" si="0"/>
        <v>PT_a_beta_S1M_P1W</v>
      </c>
      <c r="C63" s="163" t="str">
        <f>'Hybrid - IP - Mirror - Stereo'!E63</f>
        <v>P8 - 4/12</v>
      </c>
      <c r="D63" t="str">
        <f>'Hybrid - IP - Mirror - Stereo'!F63</f>
        <v>56 - J12 - 8/7</v>
      </c>
      <c r="E63" t="str">
        <f>'Hybrid - IP - Mirror - Stereo'!L63</f>
        <v>4b</v>
      </c>
      <c r="F63" s="163" t="str">
        <f t="shared" si="1"/>
        <v>56 - J12 - 8/7   4b</v>
      </c>
      <c r="H63" s="163">
        <f>'Hybrid - IP - Mirror - Stereo'!N63</f>
        <v>7.6000000000000005</v>
      </c>
      <c r="I63" s="163">
        <f>'Hybrid - IP - Mirror - Stereo'!O63</f>
        <v>6.4</v>
      </c>
      <c r="K63" s="79"/>
      <c r="L63" s="2"/>
      <c r="M63" s="2"/>
    </row>
    <row r="64" spans="1:13" ht="45" customHeight="1" x14ac:dyDescent="0.25">
      <c r="A64" t="str">
        <f>'Hybrid - IP - Mirror - Stereo'!C64</f>
        <v>PT_a_beta_S1M_P2E_LV_SRC/RET</v>
      </c>
      <c r="B64" s="14" t="str">
        <f t="shared" si="0"/>
        <v>PT_a_beta_S1M_P2E</v>
      </c>
      <c r="C64" s="163" t="str">
        <f>'Hybrid - IP - Mirror - Stereo'!E64</f>
        <v>P8 - 5/13</v>
      </c>
      <c r="D64" t="str">
        <f>'Hybrid - IP - Mirror - Stereo'!F64</f>
        <v>51 - J13 - 4/3</v>
      </c>
      <c r="E64" t="str">
        <f>'Hybrid - IP - Mirror - Stereo'!L64</f>
        <v>4b</v>
      </c>
      <c r="F64" s="163" t="str">
        <f t="shared" si="1"/>
        <v>51 - J13 - 4/3   4b</v>
      </c>
      <c r="H64" s="163">
        <f>'Hybrid - IP - Mirror - Stereo'!N64</f>
        <v>7.6000000000000005</v>
      </c>
      <c r="I64" s="163">
        <f>'Hybrid - IP - Mirror - Stereo'!O64</f>
        <v>6.4</v>
      </c>
      <c r="K64" s="79"/>
      <c r="L64" s="2"/>
      <c r="M64" s="2"/>
    </row>
    <row r="65" spans="1:15" ht="45" customHeight="1" x14ac:dyDescent="0.25">
      <c r="A65" t="str">
        <f>'Hybrid - IP - Mirror - Stereo'!C65</f>
        <v>PT_a_beta_S1M_P3_LV_SRC/RET</v>
      </c>
      <c r="B65" s="14" t="str">
        <f t="shared" si="0"/>
        <v>PT_a_beta_S1M_P3</v>
      </c>
      <c r="C65" s="163" t="str">
        <f>'Hybrid - IP - Mirror - Stereo'!E65</f>
        <v>P8 - 6/14</v>
      </c>
      <c r="D65" t="str">
        <f>'Hybrid - IP - Mirror - Stereo'!F65</f>
        <v>50 - J12 - 6/5</v>
      </c>
      <c r="E65" t="str">
        <f>'Hybrid - IP - Mirror - Stereo'!L65</f>
        <v>4b</v>
      </c>
      <c r="F65" s="163" t="str">
        <f t="shared" si="1"/>
        <v>50 - J12 - 6/5   4b</v>
      </c>
      <c r="H65" s="163">
        <f>'Hybrid - IP - Mirror - Stereo'!N65</f>
        <v>7.6000000000000005</v>
      </c>
      <c r="I65" s="163">
        <f>'Hybrid - IP - Mirror - Stereo'!O65</f>
        <v>6.4</v>
      </c>
      <c r="K65" s="79"/>
      <c r="L65" s="2"/>
      <c r="M65" s="2"/>
    </row>
    <row r="66" spans="1:15" ht="16.5" customHeight="1" x14ac:dyDescent="0.25">
      <c r="K66" s="2"/>
      <c r="L66" s="2"/>
      <c r="M66" s="2"/>
    </row>
    <row r="67" spans="1:15" ht="15" customHeight="1" x14ac:dyDescent="0.25">
      <c r="K67" s="2"/>
      <c r="L67" s="2"/>
      <c r="M67" s="2"/>
    </row>
    <row r="68" spans="1:15" ht="18.75" customHeight="1" x14ac:dyDescent="0.25">
      <c r="K68" s="2"/>
      <c r="L68" s="2"/>
      <c r="M68" s="2"/>
    </row>
    <row r="69" spans="1:15" ht="45" customHeight="1" x14ac:dyDescent="0.25">
      <c r="A69" t="str">
        <f>'Hybrid - IP - Mirror - Stereo'!C69</f>
        <v>PT_a_beta_S2S_P1W_LV_SRC/RET</v>
      </c>
      <c r="B69" s="14" t="str">
        <f t="shared" ref="B69:B108" si="2">IF(ISNUMBER(SEARCH("_LV",A69)),LEFT(A69,FIND("_LV",A69)-1),"")</f>
        <v>PT_a_beta_S2S_P1W</v>
      </c>
      <c r="C69" s="163" t="str">
        <f>'Hybrid - IP - Mirror - Stereo'!E69</f>
        <v>P9 - 1/9</v>
      </c>
      <c r="D69" t="str">
        <f>'Hybrid - IP - Mirror - Stereo'!F69</f>
        <v>51 - J13 - 8/7</v>
      </c>
      <c r="E69" t="str">
        <f>'Hybrid - IP - Mirror - Stereo'!L69</f>
        <v>4b</v>
      </c>
      <c r="F69" s="163" t="str">
        <f t="shared" ref="F69:F108" si="3">CONCATENATE(D69,"   ",E69)</f>
        <v>51 - J13 - 8/7   4b</v>
      </c>
      <c r="H69" s="163">
        <f>'Hybrid - IP - Mirror - Stereo'!N69</f>
        <v>7.6000000000000005</v>
      </c>
      <c r="I69" s="163">
        <f>'Hybrid - IP - Mirror - Stereo'!O69</f>
        <v>6.4</v>
      </c>
      <c r="K69" s="79"/>
      <c r="L69" s="2"/>
      <c r="M69" s="2"/>
    </row>
    <row r="70" spans="1:15" ht="45" customHeight="1" x14ac:dyDescent="0.25">
      <c r="A70" t="str">
        <f>'Hybrid - IP - Mirror - Stereo'!C70</f>
        <v>PT_a_beta_S2S_P2E_LV_SRC/RET</v>
      </c>
      <c r="B70" s="14" t="str">
        <f t="shared" si="2"/>
        <v>PT_a_beta_S2S_P2E</v>
      </c>
      <c r="C70" s="163" t="str">
        <f>'Hybrid - IP - Mirror - Stereo'!E70</f>
        <v>P9 - 2/10</v>
      </c>
      <c r="D70" t="str">
        <f>'Hybrid - IP - Mirror - Stereo'!F70</f>
        <v>49 - J13 - 2/1</v>
      </c>
      <c r="E70" t="str">
        <f>'Hybrid - IP - Mirror - Stereo'!L70</f>
        <v>4b</v>
      </c>
      <c r="F70" s="163" t="str">
        <f t="shared" si="3"/>
        <v>49 - J13 - 2/1   4b</v>
      </c>
      <c r="H70" s="163">
        <f>'Hybrid - IP - Mirror - Stereo'!N70</f>
        <v>7.6000000000000005</v>
      </c>
      <c r="I70" s="163">
        <f>'Hybrid - IP - Mirror - Stereo'!O70</f>
        <v>6.4</v>
      </c>
      <c r="K70" s="79"/>
      <c r="L70" s="2"/>
      <c r="M70" s="2"/>
    </row>
    <row r="71" spans="1:15" ht="45" customHeight="1" x14ac:dyDescent="0.25">
      <c r="A71" t="str">
        <f>'Hybrid - IP - Mirror - Stereo'!C71</f>
        <v>PT_a_beta_S2S_P3_LV_SRC/RET</v>
      </c>
      <c r="B71" s="14" t="str">
        <f t="shared" si="2"/>
        <v>PT_a_beta_S2S_P3</v>
      </c>
      <c r="C71" s="163" t="str">
        <f>'Hybrid - IP - Mirror - Stereo'!E71</f>
        <v>P9 - 3/11</v>
      </c>
      <c r="D71" t="str">
        <f>'Hybrid - IP - Mirror - Stereo'!F71</f>
        <v>48 - J12 - 2/1</v>
      </c>
      <c r="E71" t="str">
        <f>'Hybrid - IP - Mirror - Stereo'!L71</f>
        <v>3d</v>
      </c>
      <c r="F71" s="163" t="str">
        <f t="shared" si="3"/>
        <v>48 - J12 - 2/1   3d</v>
      </c>
      <c r="H71" s="163">
        <f>'Hybrid - IP - Mirror - Stereo'!N71</f>
        <v>7.2</v>
      </c>
      <c r="I71" s="163">
        <f>'Hybrid - IP - Mirror - Stereo'!O71</f>
        <v>6.8000000000000007</v>
      </c>
      <c r="K71" s="79"/>
      <c r="L71" s="2"/>
      <c r="M71" s="80"/>
      <c r="O71" s="183" t="s">
        <v>1438</v>
      </c>
    </row>
    <row r="72" spans="1:15" ht="45" customHeight="1" x14ac:dyDescent="0.25">
      <c r="A72" t="str">
        <f>'Hybrid - IP - Mirror - Stereo'!C72</f>
        <v>PT_a_beta_S2M_P1W_LV_SRC/RET</v>
      </c>
      <c r="B72" s="14" t="str">
        <f t="shared" si="2"/>
        <v>PT_a_beta_S2M_P1W</v>
      </c>
      <c r="C72" s="163" t="str">
        <f>'Hybrid - IP - Mirror - Stereo'!E72</f>
        <v>P9 - 4/12</v>
      </c>
      <c r="D72" t="str">
        <f>'Hybrid - IP - Mirror - Stereo'!F72</f>
        <v>56 - J12 - 6/5</v>
      </c>
      <c r="E72" t="str">
        <f>'Hybrid - IP - Mirror - Stereo'!L72</f>
        <v>4b</v>
      </c>
      <c r="F72" s="163" t="str">
        <f t="shared" si="3"/>
        <v>56 - J12 - 6/5   4b</v>
      </c>
      <c r="H72" s="163">
        <f>'Hybrid - IP - Mirror - Stereo'!N72</f>
        <v>7.6000000000000005</v>
      </c>
      <c r="I72" s="163">
        <f>'Hybrid - IP - Mirror - Stereo'!O72</f>
        <v>6.4</v>
      </c>
      <c r="K72" s="79"/>
      <c r="L72" s="2"/>
      <c r="M72" s="2"/>
    </row>
    <row r="73" spans="1:15" ht="45" customHeight="1" x14ac:dyDescent="0.25">
      <c r="A73" t="str">
        <f>'Hybrid - IP - Mirror - Stereo'!C73</f>
        <v>PT_a_beta_S2M_P2E_LV_SRC/RET</v>
      </c>
      <c r="B73" s="14" t="str">
        <f t="shared" si="2"/>
        <v>PT_a_beta_S2M_P2E</v>
      </c>
      <c r="C73" s="163" t="str">
        <f>'Hybrid - IP - Mirror - Stereo'!E73</f>
        <v>P9 - 5/13</v>
      </c>
      <c r="D73" t="str">
        <f>'Hybrid - IP - Mirror - Stereo'!F73</f>
        <v>51 - J13 - 6/5</v>
      </c>
      <c r="E73" t="str">
        <f>'Hybrid - IP - Mirror - Stereo'!L73</f>
        <v>4b</v>
      </c>
      <c r="F73" s="163" t="str">
        <f t="shared" si="3"/>
        <v>51 - J13 - 6/5   4b</v>
      </c>
      <c r="H73" s="163">
        <f>'Hybrid - IP - Mirror - Stereo'!N73</f>
        <v>7.6000000000000005</v>
      </c>
      <c r="I73" s="163">
        <f>'Hybrid - IP - Mirror - Stereo'!O73</f>
        <v>6.4</v>
      </c>
      <c r="K73" s="79"/>
      <c r="L73" s="2"/>
      <c r="M73" s="2"/>
    </row>
    <row r="74" spans="1:15" ht="45" customHeight="1" x14ac:dyDescent="0.25">
      <c r="A74" t="str">
        <f>'Hybrid - IP - Mirror - Stereo'!C74</f>
        <v>PT_a_beta_S2M_P3_LV_SRC/RET</v>
      </c>
      <c r="B74" s="14" t="str">
        <f t="shared" si="2"/>
        <v>PT_a_beta_S2M_P3</v>
      </c>
      <c r="C74" s="163" t="str">
        <f>'Hybrid - IP - Mirror - Stereo'!E74</f>
        <v>P9 - 6/14</v>
      </c>
      <c r="D74" t="str">
        <f>'Hybrid - IP - Mirror - Stereo'!F74</f>
        <v>49 - J13 - 6/5</v>
      </c>
      <c r="E74" t="str">
        <f>'Hybrid - IP - Mirror - Stereo'!L74</f>
        <v>4b</v>
      </c>
      <c r="F74" s="163" t="str">
        <f t="shared" si="3"/>
        <v>49 - J13 - 6/5   4b</v>
      </c>
      <c r="H74" s="163">
        <f>'Hybrid - IP - Mirror - Stereo'!N74</f>
        <v>7.6000000000000005</v>
      </c>
      <c r="I74" s="163">
        <f>'Hybrid - IP - Mirror - Stereo'!O74</f>
        <v>6.4</v>
      </c>
      <c r="K74" s="79"/>
      <c r="L74" s="2"/>
      <c r="M74" s="2"/>
    </row>
    <row r="75" spans="1:15" ht="18.75" customHeight="1" x14ac:dyDescent="0.25">
      <c r="K75" s="2"/>
      <c r="L75" s="2"/>
      <c r="M75" s="2"/>
    </row>
    <row r="76" spans="1:15" ht="19.5" customHeight="1" x14ac:dyDescent="0.25">
      <c r="K76" s="2"/>
      <c r="L76" s="2"/>
      <c r="M76" s="2"/>
    </row>
    <row r="77" spans="1:15" ht="15.75" customHeight="1" x14ac:dyDescent="0.25">
      <c r="K77" s="2"/>
      <c r="L77" s="2"/>
      <c r="M77" s="2"/>
    </row>
    <row r="78" spans="1:15" ht="45" customHeight="1" x14ac:dyDescent="0.25">
      <c r="A78" t="str">
        <f>'Hybrid - IP - Mirror - Stereo'!C78</f>
        <v>PT_a_beta_S0M_P4_LV_SRC/RET</v>
      </c>
      <c r="B78" s="14" t="str">
        <f t="shared" si="2"/>
        <v>PT_a_beta_S0M_P4</v>
      </c>
      <c r="C78" s="163" t="str">
        <f>'Hybrid - IP - Mirror - Stereo'!E78</f>
        <v>P25 - 1/9</v>
      </c>
      <c r="D78" t="str">
        <f>'Hybrid - IP - Mirror - Stereo'!F78</f>
        <v>48 - J12 - 8/7</v>
      </c>
      <c r="E78" t="str">
        <f>'Hybrid - IP - Mirror - Stereo'!L78</f>
        <v>3c</v>
      </c>
      <c r="F78" s="163" t="str">
        <f t="shared" si="3"/>
        <v>48 - J12 - 8/7   3c</v>
      </c>
      <c r="H78" s="163" t="str">
        <f>'Hybrid - IP - Mirror - Stereo'!N78</f>
        <v>|7.6|</v>
      </c>
      <c r="I78" s="163">
        <f>'Hybrid - IP - Mirror - Stereo'!O78</f>
        <v>6.8000000000000007</v>
      </c>
      <c r="K78" s="80"/>
      <c r="L78" s="2"/>
      <c r="M78" s="79"/>
    </row>
    <row r="79" spans="1:15" ht="45" customHeight="1" x14ac:dyDescent="0.25">
      <c r="A79" t="str">
        <f>'Hybrid - IP - Mirror - Stereo'!C79</f>
        <v>PT_a_beta_S1M_P4_LV_SRC/RET</v>
      </c>
      <c r="B79" s="14" t="str">
        <f t="shared" si="2"/>
        <v>PT_a_beta_S1M_P4</v>
      </c>
      <c r="C79" s="163" t="str">
        <f>'Hybrid - IP - Mirror - Stereo'!E79</f>
        <v>P25 - 2/10</v>
      </c>
      <c r="D79" t="str">
        <f>'Hybrid - IP - Mirror - Stereo'!F79</f>
        <v>48 - J12 - 6/5</v>
      </c>
      <c r="E79" t="str">
        <f>'Hybrid - IP - Mirror - Stereo'!L79</f>
        <v>3c</v>
      </c>
      <c r="F79" s="163" t="str">
        <f t="shared" si="3"/>
        <v>48 - J12 - 6/5   3c</v>
      </c>
      <c r="H79" s="163" t="str">
        <f>'Hybrid - IP - Mirror - Stereo'!N79</f>
        <v>|7.6|</v>
      </c>
      <c r="I79" s="163">
        <f>'Hybrid - IP - Mirror - Stereo'!O79</f>
        <v>6.8000000000000007</v>
      </c>
      <c r="K79" s="80"/>
      <c r="L79" s="2"/>
      <c r="M79" s="79"/>
    </row>
    <row r="80" spans="1:15" ht="45" customHeight="1" x14ac:dyDescent="0.25">
      <c r="A80" t="str">
        <f>'Hybrid - IP - Mirror - Stereo'!C80</f>
        <v>PT_a_beta_S2M_P4_LV_SRC/RET</v>
      </c>
      <c r="B80" s="14" t="str">
        <f t="shared" si="2"/>
        <v>PT_a_beta_S2M_P4</v>
      </c>
      <c r="C80" s="163" t="str">
        <f>'Hybrid - IP - Mirror - Stereo'!E80</f>
        <v>P25 - 3/11</v>
      </c>
      <c r="D80" t="str">
        <f>'Hybrid - IP - Mirror - Stereo'!F80</f>
        <v>47 - J13 - 6/5</v>
      </c>
      <c r="E80" t="str">
        <f>'Hybrid - IP - Mirror - Stereo'!L80</f>
        <v>3c</v>
      </c>
      <c r="F80" s="163" t="str">
        <f t="shared" si="3"/>
        <v>47 - J13 - 6/5   3c</v>
      </c>
      <c r="H80" s="163" t="str">
        <f>'Hybrid - IP - Mirror - Stereo'!N80</f>
        <v>|7.6|</v>
      </c>
      <c r="I80" s="163">
        <f>'Hybrid - IP - Mirror - Stereo'!O80</f>
        <v>6.8000000000000007</v>
      </c>
      <c r="K80" s="80"/>
      <c r="L80" s="2"/>
      <c r="M80" s="79"/>
    </row>
    <row r="81" spans="1:13" ht="10.5" customHeight="1" x14ac:dyDescent="0.25">
      <c r="K81" s="2"/>
      <c r="L81" s="2"/>
      <c r="M81" s="2"/>
    </row>
    <row r="82" spans="1:13" ht="9" customHeight="1" x14ac:dyDescent="0.25">
      <c r="K82" s="2"/>
      <c r="L82" s="2"/>
      <c r="M82" s="2"/>
    </row>
    <row r="83" spans="1:13" ht="12.75" customHeight="1" x14ac:dyDescent="0.25">
      <c r="K83" s="2"/>
      <c r="L83" s="2"/>
      <c r="M83" s="2"/>
    </row>
    <row r="84" spans="1:13" ht="11.25" customHeight="1" x14ac:dyDescent="0.25">
      <c r="K84" s="2"/>
      <c r="L84" s="2"/>
      <c r="M84" s="2"/>
    </row>
    <row r="85" spans="1:13" ht="9.75" customHeight="1" x14ac:dyDescent="0.25">
      <c r="K85" s="2"/>
      <c r="L85" s="2"/>
      <c r="M85" s="2"/>
    </row>
    <row r="86" spans="1:13" ht="10.5" customHeight="1" x14ac:dyDescent="0.25">
      <c r="K86" s="2"/>
      <c r="L86" s="2"/>
      <c r="M86" s="2"/>
    </row>
    <row r="87" spans="1:13" ht="45" customHeight="1" x14ac:dyDescent="0.25">
      <c r="A87" t="str">
        <f>'Hybrid - IP - Mirror - Stereo'!C87</f>
        <v>PT_a_gamma_S0S_P1W_LV_SRC/RET</v>
      </c>
      <c r="B87" s="14" t="str">
        <f t="shared" si="2"/>
        <v>PT_a_gamma_S0S_P1W</v>
      </c>
      <c r="C87" s="163" t="str">
        <f>'Hybrid - IP - Mirror - Stereo'!E87</f>
        <v>P13 - 1/9</v>
      </c>
      <c r="D87" t="str">
        <f>'Hybrid - IP - Mirror - Stereo'!F87</f>
        <v>52 - J13 - 2/1</v>
      </c>
      <c r="E87" t="str">
        <f>'Hybrid - IP - Mirror - Stereo'!L87</f>
        <v>4b</v>
      </c>
      <c r="F87" s="163" t="str">
        <f t="shared" si="3"/>
        <v>52 - J13 - 2/1   4b</v>
      </c>
      <c r="H87" s="163">
        <f>'Hybrid - IP - Mirror - Stereo'!N87</f>
        <v>7.6000000000000005</v>
      </c>
      <c r="I87" s="163">
        <f>'Hybrid - IP - Mirror - Stereo'!O87</f>
        <v>6.4</v>
      </c>
      <c r="K87" s="79"/>
      <c r="L87" s="2"/>
      <c r="M87" s="2"/>
    </row>
    <row r="88" spans="1:13" ht="45" customHeight="1" x14ac:dyDescent="0.25">
      <c r="A88" t="str">
        <f>'Hybrid - IP - Mirror - Stereo'!C88</f>
        <v>PT_a_gamma_S0S_P2E_LV_SRC/RET</v>
      </c>
      <c r="B88" s="14" t="str">
        <f t="shared" si="2"/>
        <v>PT_a_gamma_S0S_P2E</v>
      </c>
      <c r="C88" s="163" t="str">
        <f>'Hybrid - IP - Mirror - Stereo'!E88</f>
        <v>P13 - 2/10</v>
      </c>
      <c r="D88" t="str">
        <f>'Hybrid - IP - Mirror - Stereo'!F88</f>
        <v>52 - J13 - 8/7</v>
      </c>
      <c r="E88" t="str">
        <f>'Hybrid - IP - Mirror - Stereo'!L88</f>
        <v>4b</v>
      </c>
      <c r="F88" s="163" t="str">
        <f t="shared" si="3"/>
        <v>52 - J13 - 8/7   4b</v>
      </c>
      <c r="H88" s="163">
        <f>'Hybrid - IP - Mirror - Stereo'!N88</f>
        <v>7.6000000000000005</v>
      </c>
      <c r="I88" s="163">
        <f>'Hybrid - IP - Mirror - Stereo'!O88</f>
        <v>6.4</v>
      </c>
      <c r="K88" s="79"/>
      <c r="L88" s="2"/>
      <c r="M88" s="2"/>
    </row>
    <row r="89" spans="1:13" ht="45" customHeight="1" x14ac:dyDescent="0.25">
      <c r="A89" t="str">
        <f>'Hybrid - IP - Mirror - Stereo'!C89</f>
        <v>PT_a_gamma_S0S_P3_LV_SRC/RET</v>
      </c>
      <c r="B89" s="14" t="str">
        <f t="shared" si="2"/>
        <v>PT_a_gamma_S0S_P3</v>
      </c>
      <c r="C89" s="163" t="str">
        <f>'Hybrid - IP - Mirror - Stereo'!E89</f>
        <v>P13 - 3/11</v>
      </c>
      <c r="D89" t="str">
        <f>'Hybrid - IP - Mirror - Stereo'!F89</f>
        <v>50 - J13 - 4/3</v>
      </c>
      <c r="E89" t="str">
        <f>'Hybrid - IP - Mirror - Stereo'!L89</f>
        <v>4b</v>
      </c>
      <c r="F89" s="163" t="str">
        <f t="shared" si="3"/>
        <v>50 - J13 - 4/3   4b</v>
      </c>
      <c r="H89" s="163">
        <f>'Hybrid - IP - Mirror - Stereo'!N89</f>
        <v>7.6000000000000005</v>
      </c>
      <c r="I89" s="163">
        <f>'Hybrid - IP - Mirror - Stereo'!O89</f>
        <v>6.4</v>
      </c>
      <c r="K89" s="79"/>
      <c r="L89" s="2"/>
      <c r="M89" s="2"/>
    </row>
    <row r="90" spans="1:13" ht="45" customHeight="1" x14ac:dyDescent="0.25">
      <c r="A90" t="str">
        <f>'Hybrid - IP - Mirror - Stereo'!C90</f>
        <v>PT_a_gamma_S0M_P1W_LV_SRC/RET</v>
      </c>
      <c r="B90" s="14" t="str">
        <f t="shared" si="2"/>
        <v>PT_a_gamma_S0M_P1W</v>
      </c>
      <c r="C90" s="163" t="str">
        <f>'Hybrid - IP - Mirror - Stereo'!E90</f>
        <v>P13 - 4/12</v>
      </c>
      <c r="D90" t="str">
        <f>'Hybrid - IP - Mirror - Stereo'!F90</f>
        <v>56 - J13 - 2/1</v>
      </c>
      <c r="E90" t="str">
        <f>'Hybrid - IP - Mirror - Stereo'!L90</f>
        <v>4b</v>
      </c>
      <c r="F90" s="163" t="str">
        <f t="shared" si="3"/>
        <v>56 - J13 - 2/1   4b</v>
      </c>
      <c r="H90" s="163">
        <f>'Hybrid - IP - Mirror - Stereo'!N90</f>
        <v>7.6000000000000005</v>
      </c>
      <c r="I90" s="163">
        <f>'Hybrid - IP - Mirror - Stereo'!O90</f>
        <v>6.4</v>
      </c>
      <c r="K90" s="79"/>
      <c r="L90" s="2"/>
      <c r="M90" s="2"/>
    </row>
    <row r="91" spans="1:13" ht="45" customHeight="1" x14ac:dyDescent="0.25">
      <c r="A91" t="str">
        <f>'Hybrid - IP - Mirror - Stereo'!C91</f>
        <v>PT_a_gamma_S0M_P2E_LV_SRC/RET</v>
      </c>
      <c r="B91" s="14" t="str">
        <f t="shared" si="2"/>
        <v>PT_a_gamma_S0M_P2E</v>
      </c>
      <c r="C91" s="163" t="str">
        <f>'Hybrid - IP - Mirror - Stereo'!E91</f>
        <v>P13 - 5/13</v>
      </c>
      <c r="D91" t="str">
        <f>'Hybrid - IP - Mirror - Stereo'!F91</f>
        <v>52 - J12 - 4/3</v>
      </c>
      <c r="E91" t="str">
        <f>'Hybrid - IP - Mirror - Stereo'!L91</f>
        <v>4b</v>
      </c>
      <c r="F91" s="163" t="str">
        <f t="shared" si="3"/>
        <v>52 - J12 - 4/3   4b</v>
      </c>
      <c r="H91" s="163">
        <f>'Hybrid - IP - Mirror - Stereo'!N91</f>
        <v>7.6000000000000005</v>
      </c>
      <c r="I91" s="163">
        <f>'Hybrid - IP - Mirror - Stereo'!O91</f>
        <v>6.4</v>
      </c>
      <c r="K91" s="79"/>
      <c r="L91" s="2"/>
      <c r="M91" s="2"/>
    </row>
    <row r="92" spans="1:13" ht="45" customHeight="1" x14ac:dyDescent="0.25">
      <c r="A92" t="str">
        <f>'Hybrid - IP - Mirror - Stereo'!C92</f>
        <v>PT_a_gamma_S0M_P3_LV_SRC/RET</v>
      </c>
      <c r="B92" s="14" t="str">
        <f t="shared" si="2"/>
        <v>PT_a_gamma_S0M_P3</v>
      </c>
      <c r="C92" s="163" t="str">
        <f>'Hybrid - IP - Mirror - Stereo'!E92</f>
        <v>P13 - 6/14</v>
      </c>
      <c r="D92" t="str">
        <f>'Hybrid - IP - Mirror - Stereo'!F92</f>
        <v>50 - J13 - 8/7</v>
      </c>
      <c r="E92" t="str">
        <f>'Hybrid - IP - Mirror - Stereo'!L92</f>
        <v>4b</v>
      </c>
      <c r="F92" s="163" t="str">
        <f t="shared" si="3"/>
        <v>50 - J13 - 8/7   4b</v>
      </c>
      <c r="H92" s="163">
        <f>'Hybrid - IP - Mirror - Stereo'!N92</f>
        <v>7.6000000000000005</v>
      </c>
      <c r="I92" s="163">
        <f>'Hybrid - IP - Mirror - Stereo'!O92</f>
        <v>6.4</v>
      </c>
      <c r="K92" s="79"/>
      <c r="L92" s="2"/>
      <c r="M92" s="2"/>
    </row>
    <row r="93" spans="1:13" ht="24" customHeight="1" x14ac:dyDescent="0.25">
      <c r="K93" s="2"/>
      <c r="L93" s="2"/>
      <c r="M93" s="2"/>
    </row>
    <row r="94" spans="1:13" ht="21.75" customHeight="1" x14ac:dyDescent="0.25">
      <c r="K94" s="2"/>
      <c r="L94" s="2"/>
      <c r="M94" s="2"/>
    </row>
    <row r="95" spans="1:13" ht="24" customHeight="1" x14ac:dyDescent="0.25">
      <c r="K95" s="2"/>
      <c r="L95" s="2"/>
      <c r="M95" s="2"/>
    </row>
    <row r="96" spans="1:13" ht="45" customHeight="1" x14ac:dyDescent="0.25">
      <c r="A96" t="str">
        <f>'Hybrid - IP - Mirror - Stereo'!C96</f>
        <v>PT_a_gamma_S1S_P1W_LV_SRC/RET</v>
      </c>
      <c r="B96" s="14" t="str">
        <f t="shared" si="2"/>
        <v>PT_a_gamma_S1S_P1W</v>
      </c>
      <c r="C96" s="163" t="str">
        <f>'Hybrid - IP - Mirror - Stereo'!E96</f>
        <v>P14 - 1/9</v>
      </c>
      <c r="D96" t="str">
        <f>'Hybrid - IP - Mirror - Stereo'!F96</f>
        <v>52 - J13 - 6/5</v>
      </c>
      <c r="E96" t="str">
        <f>'Hybrid - IP - Mirror - Stereo'!L96</f>
        <v>4b</v>
      </c>
      <c r="F96" s="163" t="str">
        <f t="shared" si="3"/>
        <v>52 - J13 - 6/5   4b</v>
      </c>
      <c r="H96" s="163">
        <f>'Hybrid - IP - Mirror - Stereo'!N96</f>
        <v>7.6000000000000005</v>
      </c>
      <c r="I96" s="163">
        <f>'Hybrid - IP - Mirror - Stereo'!O96</f>
        <v>6.4</v>
      </c>
      <c r="K96" s="79"/>
      <c r="L96" s="2"/>
      <c r="M96" s="2"/>
    </row>
    <row r="97" spans="1:13" ht="45" customHeight="1" x14ac:dyDescent="0.25">
      <c r="A97" t="str">
        <f>'Hybrid - IP - Mirror - Stereo'!C97</f>
        <v>PT_a_gamma_S1S_P2E_LV_SRC/RET</v>
      </c>
      <c r="B97" s="14" t="str">
        <f t="shared" si="2"/>
        <v>PT_a_gamma_S1S_P2E</v>
      </c>
      <c r="C97" s="163" t="str">
        <f>'Hybrid - IP - Mirror - Stereo'!E97</f>
        <v>P14 - 2/10</v>
      </c>
      <c r="D97" t="str">
        <f>'Hybrid - IP - Mirror - Stereo'!F97</f>
        <v>50 - J13 - 2/1</v>
      </c>
      <c r="E97" t="str">
        <f>'Hybrid - IP - Mirror - Stereo'!L97</f>
        <v>4b</v>
      </c>
      <c r="F97" s="163" t="str">
        <f t="shared" si="3"/>
        <v>50 - J13 - 2/1   4b</v>
      </c>
      <c r="H97" s="163">
        <f>'Hybrid - IP - Mirror - Stereo'!N97</f>
        <v>7.6000000000000005</v>
      </c>
      <c r="I97" s="163">
        <f>'Hybrid - IP - Mirror - Stereo'!O97</f>
        <v>6.4</v>
      </c>
      <c r="K97" s="79"/>
      <c r="L97" s="2"/>
      <c r="M97" s="2"/>
    </row>
    <row r="98" spans="1:13" ht="45" customHeight="1" x14ac:dyDescent="0.25">
      <c r="A98" t="str">
        <f>'Hybrid - IP - Mirror - Stereo'!C98</f>
        <v>PT_a_gamma_S1S_P3_LV_SRC/RET</v>
      </c>
      <c r="B98" s="14" t="str">
        <f t="shared" si="2"/>
        <v>PT_a_gamma_S1S_P3</v>
      </c>
      <c r="C98" s="163" t="str">
        <f>'Hybrid - IP - Mirror - Stereo'!E98</f>
        <v>P14 - 3/11</v>
      </c>
      <c r="D98" t="str">
        <f>'Hybrid - IP - Mirror - Stereo'!F98</f>
        <v>48 - J13 - 4/3</v>
      </c>
      <c r="E98" t="str">
        <f>'Hybrid - IP - Mirror - Stereo'!L98</f>
        <v>3d</v>
      </c>
      <c r="F98" s="163" t="str">
        <f t="shared" si="3"/>
        <v>48 - J13 - 4/3   3d</v>
      </c>
      <c r="H98" s="163">
        <f>'Hybrid - IP - Mirror - Stereo'!N98</f>
        <v>7.2</v>
      </c>
      <c r="I98" s="163">
        <f>'Hybrid - IP - Mirror - Stereo'!O98</f>
        <v>6.8000000000000007</v>
      </c>
      <c r="K98" s="79"/>
      <c r="L98" s="2"/>
      <c r="M98" s="80"/>
    </row>
    <row r="99" spans="1:13" ht="45" customHeight="1" x14ac:dyDescent="0.25">
      <c r="A99" t="str">
        <f>'Hybrid - IP - Mirror - Stereo'!C99</f>
        <v>PT_a_gamma_S1M_P1W_LV_SRC/RET</v>
      </c>
      <c r="B99" s="14" t="str">
        <f t="shared" si="2"/>
        <v>PT_a_gamma_S1M_P1W</v>
      </c>
      <c r="C99" s="163" t="str">
        <f>'Hybrid - IP - Mirror - Stereo'!E99</f>
        <v>P14 - 4/12</v>
      </c>
      <c r="D99" t="str">
        <f>'Hybrid - IP - Mirror - Stereo'!F99</f>
        <v>56 - J13 - 8/7</v>
      </c>
      <c r="E99" t="str">
        <f>'Hybrid - IP - Mirror - Stereo'!L99</f>
        <v>4b</v>
      </c>
      <c r="F99" s="163" t="str">
        <f t="shared" si="3"/>
        <v>56 - J13 - 8/7   4b</v>
      </c>
      <c r="H99" s="163">
        <f>'Hybrid - IP - Mirror - Stereo'!N99</f>
        <v>7.6000000000000005</v>
      </c>
      <c r="I99" s="163">
        <f>'Hybrid - IP - Mirror - Stereo'!O99</f>
        <v>6.4</v>
      </c>
      <c r="K99" s="79"/>
      <c r="L99" s="2"/>
      <c r="M99" s="2"/>
    </row>
    <row r="100" spans="1:13" ht="45" customHeight="1" x14ac:dyDescent="0.25">
      <c r="A100" t="str">
        <f>'Hybrid - IP - Mirror - Stereo'!C100</f>
        <v>PT_a_gamma_S1M_P2E_LV_SRC/RET</v>
      </c>
      <c r="B100" s="14" t="str">
        <f t="shared" si="2"/>
        <v>PT_a_gamma_S1M_P2E</v>
      </c>
      <c r="C100" s="163" t="str">
        <f>'Hybrid - IP - Mirror - Stereo'!E100</f>
        <v>P14 - 5/13</v>
      </c>
      <c r="D100" t="str">
        <f>'Hybrid - IP - Mirror - Stereo'!F100</f>
        <v>52 - J13 - 4/3</v>
      </c>
      <c r="E100" t="str">
        <f>'Hybrid - IP - Mirror - Stereo'!L100</f>
        <v>4b</v>
      </c>
      <c r="F100" s="163" t="str">
        <f t="shared" si="3"/>
        <v>52 - J13 - 4/3   4b</v>
      </c>
      <c r="H100" s="163">
        <f>'Hybrid - IP - Mirror - Stereo'!N100</f>
        <v>7.6000000000000005</v>
      </c>
      <c r="I100" s="163">
        <f>'Hybrid - IP - Mirror - Stereo'!O100</f>
        <v>6.4</v>
      </c>
      <c r="K100" s="79"/>
      <c r="L100" s="2"/>
      <c r="M100" s="2"/>
    </row>
    <row r="101" spans="1:13" ht="45" customHeight="1" x14ac:dyDescent="0.25">
      <c r="A101" t="str">
        <f>'Hybrid - IP - Mirror - Stereo'!C101</f>
        <v>PT_a_gamma_S1M_P3_LV_SRC/RET</v>
      </c>
      <c r="B101" s="14" t="str">
        <f t="shared" si="2"/>
        <v>PT_a_gamma_S1M_P3</v>
      </c>
      <c r="C101" s="163" t="str">
        <f>'Hybrid - IP - Mirror - Stereo'!E101</f>
        <v>P14 - 6/14</v>
      </c>
      <c r="D101" t="str">
        <f>'Hybrid - IP - Mirror - Stereo'!F101</f>
        <v>50 - J13 - 6/5</v>
      </c>
      <c r="E101" t="str">
        <f>'Hybrid - IP - Mirror - Stereo'!L101</f>
        <v>4b</v>
      </c>
      <c r="F101" s="163" t="str">
        <f t="shared" si="3"/>
        <v>50 - J13 - 6/5   4b</v>
      </c>
      <c r="H101" s="163">
        <f>'Hybrid - IP - Mirror - Stereo'!N101</f>
        <v>7.6000000000000005</v>
      </c>
      <c r="I101" s="163">
        <f>'Hybrid - IP - Mirror - Stereo'!O101</f>
        <v>6.4</v>
      </c>
      <c r="K101" s="79"/>
      <c r="L101" s="2"/>
      <c r="M101" s="2"/>
    </row>
    <row r="102" spans="1:13" ht="14.25" customHeight="1" x14ac:dyDescent="0.25">
      <c r="K102" s="2"/>
      <c r="L102" s="2"/>
      <c r="M102" s="2"/>
    </row>
    <row r="103" spans="1:13" ht="16.5" customHeight="1" x14ac:dyDescent="0.25">
      <c r="K103" s="2"/>
      <c r="L103" s="2"/>
      <c r="M103" s="2"/>
    </row>
    <row r="104" spans="1:13" ht="12.75" customHeight="1" x14ac:dyDescent="0.25">
      <c r="K104" s="2"/>
      <c r="L104" s="2"/>
      <c r="M104" s="2"/>
    </row>
    <row r="105" spans="1:13" ht="21" customHeight="1" x14ac:dyDescent="0.25">
      <c r="K105" s="2"/>
      <c r="L105" s="2"/>
      <c r="M105" s="2"/>
    </row>
    <row r="106" spans="1:13" ht="14.25" customHeight="1" x14ac:dyDescent="0.25">
      <c r="K106" s="2"/>
      <c r="L106" s="2"/>
      <c r="M106" s="2"/>
    </row>
    <row r="107" spans="1:13" ht="45" customHeight="1" x14ac:dyDescent="0.25">
      <c r="A107" t="str">
        <f>'Hybrid - IP - Mirror - Stereo'!C107</f>
        <v>PT_a_gamma_S0M_P4_LV_SRC/RET</v>
      </c>
      <c r="B107" s="14" t="str">
        <f t="shared" si="2"/>
        <v>PT_a_gamma_S0M_P4</v>
      </c>
      <c r="C107" s="163" t="str">
        <f>'Hybrid - IP - Mirror - Stereo'!E107</f>
        <v>P31 - 1/9</v>
      </c>
      <c r="D107" t="str">
        <f>'Hybrid - IP - Mirror - Stereo'!F107</f>
        <v>48 - J13 - 8/7</v>
      </c>
      <c r="E107" t="str">
        <f>'Hybrid - IP - Mirror - Stereo'!L107</f>
        <v>3c</v>
      </c>
      <c r="F107" s="163" t="str">
        <f t="shared" si="3"/>
        <v>48 - J13 - 8/7   3c</v>
      </c>
      <c r="H107" s="163" t="str">
        <f>'Hybrid - IP - Mirror - Stereo'!N107</f>
        <v>|7.6|</v>
      </c>
      <c r="I107" s="163">
        <f>'Hybrid - IP - Mirror - Stereo'!O107</f>
        <v>6.8000000000000007</v>
      </c>
      <c r="K107" s="80"/>
      <c r="L107" s="2"/>
      <c r="M107" s="79"/>
    </row>
    <row r="108" spans="1:13" ht="45" customHeight="1" x14ac:dyDescent="0.25">
      <c r="A108" t="str">
        <f>'Hybrid - IP - Mirror - Stereo'!C108</f>
        <v>PT_a_gamma_S1M_P4_LV_SRC/RET</v>
      </c>
      <c r="B108" s="14" t="str">
        <f t="shared" si="2"/>
        <v>PT_a_gamma_S1M_P4</v>
      </c>
      <c r="C108" s="163" t="str">
        <f>'Hybrid - IP - Mirror - Stereo'!E108</f>
        <v>P31 - 2/10</v>
      </c>
      <c r="D108" t="str">
        <f>'Hybrid - IP - Mirror - Stereo'!F108</f>
        <v>48 - J13 - 6/5</v>
      </c>
      <c r="E108" t="str">
        <f>'Hybrid - IP - Mirror - Stereo'!L108</f>
        <v>3c</v>
      </c>
      <c r="F108" s="163" t="str">
        <f t="shared" si="3"/>
        <v>48 - J13 - 6/5   3c</v>
      </c>
      <c r="H108" s="163" t="str">
        <f>'Hybrid - IP - Mirror - Stereo'!N108</f>
        <v>|7.6|</v>
      </c>
      <c r="I108" s="163">
        <f>'Hybrid - IP - Mirror - Stereo'!O108</f>
        <v>6.8000000000000007</v>
      </c>
      <c r="K108" s="80"/>
      <c r="L108" s="2"/>
      <c r="M108" s="79"/>
    </row>
    <row r="109" spans="1:13" ht="45" customHeight="1" x14ac:dyDescent="0.25">
      <c r="K109" s="2"/>
      <c r="L109" s="2"/>
      <c r="M109" s="2"/>
    </row>
    <row r="110" spans="1:13" ht="45" customHeight="1" x14ac:dyDescent="0.25">
      <c r="K110" s="2"/>
      <c r="L110" s="2"/>
      <c r="M110" s="2"/>
    </row>
  </sheetData>
  <mergeCells count="2">
    <mergeCell ref="B1:E1"/>
    <mergeCell ref="K2:M2"/>
  </mergeCells>
  <pageMargins left="0.25" right="0.25" top="0.75" bottom="0.75" header="0.3" footer="0.3"/>
  <pageSetup paperSize="9" scale="55" fitToHeight="0"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7FD6-3FF2-4775-9D1E-1B4029E1A3C8}">
  <dimension ref="C1:X140"/>
  <sheetViews>
    <sheetView topLeftCell="A31" zoomScale="85" zoomScaleNormal="85" workbookViewId="0">
      <selection activeCell="N51" sqref="N51"/>
    </sheetView>
  </sheetViews>
  <sheetFormatPr defaultColWidth="8.7109375" defaultRowHeight="15" x14ac:dyDescent="0.25"/>
  <cols>
    <col min="1" max="2" width="8.7109375" style="24"/>
    <col min="3" max="3" width="38.5703125" style="24" customWidth="1"/>
    <col min="4" max="4" width="31.85546875" style="24" customWidth="1"/>
    <col min="5" max="5" width="14.28515625" style="24" customWidth="1"/>
    <col min="6" max="6" width="16" style="24"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23" width="36.7109375" style="24" customWidth="1"/>
    <col min="24" max="24" width="43.85546875" style="24" customWidth="1"/>
    <col min="25" max="16384" width="8.7109375" style="24"/>
  </cols>
  <sheetData>
    <row r="1" spans="3:24" ht="15" customHeight="1" x14ac:dyDescent="0.25">
      <c r="H1" s="336" t="s">
        <v>1391</v>
      </c>
      <c r="L1" s="189"/>
      <c r="M1" s="337" t="s">
        <v>1390</v>
      </c>
    </row>
    <row r="2" spans="3:24" ht="23.25" customHeight="1" x14ac:dyDescent="0.3">
      <c r="C2" s="354" t="s">
        <v>818</v>
      </c>
      <c r="D2" s="354"/>
      <c r="E2" s="354"/>
      <c r="F2" s="354"/>
      <c r="G2" s="21" t="s">
        <v>1363</v>
      </c>
      <c r="H2" s="336"/>
      <c r="I2" s="339" t="s">
        <v>1389</v>
      </c>
      <c r="J2" s="339"/>
      <c r="K2" s="339"/>
      <c r="L2" s="189"/>
      <c r="M2" s="338"/>
      <c r="N2" s="14" t="s">
        <v>1362</v>
      </c>
      <c r="O2" s="14" t="s">
        <v>1366</v>
      </c>
      <c r="P2" s="64" t="str">
        <f>N2</f>
        <v>A-bot</v>
      </c>
      <c r="R2" s="64" t="str">
        <f>O2</f>
        <v>C-top</v>
      </c>
      <c r="U2" s="1" t="s">
        <v>1282</v>
      </c>
      <c r="V2"/>
    </row>
    <row r="3" spans="3:24" ht="63.75" customHeight="1" x14ac:dyDescent="0.25">
      <c r="C3" s="50" t="s">
        <v>237</v>
      </c>
      <c r="D3" s="50" t="s">
        <v>238</v>
      </c>
      <c r="E3" s="138" t="s">
        <v>239</v>
      </c>
      <c r="F3" s="138" t="s">
        <v>240</v>
      </c>
      <c r="H3" s="336"/>
      <c r="L3" s="189" t="s">
        <v>1434</v>
      </c>
      <c r="M3" s="338"/>
      <c r="N3" s="14" t="s">
        <v>1668</v>
      </c>
      <c r="O3" s="14" t="s">
        <v>1669</v>
      </c>
      <c r="P3" s="21" t="s">
        <v>1386</v>
      </c>
      <c r="Q3" s="14" t="s">
        <v>1387</v>
      </c>
      <c r="R3" s="21" t="s">
        <v>1388</v>
      </c>
      <c r="S3" s="14" t="s">
        <v>1387</v>
      </c>
      <c r="U3" s="2" t="s">
        <v>546</v>
      </c>
      <c r="V3" t="b">
        <v>1</v>
      </c>
    </row>
    <row r="4" spans="3:24" x14ac:dyDescent="0.25">
      <c r="C4" s="256" t="s">
        <v>569</v>
      </c>
      <c r="D4" s="257" t="s">
        <v>44</v>
      </c>
      <c r="E4" s="257" t="s">
        <v>243</v>
      </c>
      <c r="F4" s="299" t="s">
        <v>723</v>
      </c>
      <c r="G4" s="65" t="str">
        <f>IF(LEFT(F4,3)="2.5", MID(F4,7,2),LEFT(F4,2))</f>
        <v>44</v>
      </c>
      <c r="H4" s="14" t="s">
        <v>1379</v>
      </c>
      <c r="I4" s="78"/>
      <c r="L4" s="14" t="str" cm="1">
        <f t="array" ref="L4">INDEX(Cable_L!$B$3:$B$77,MATCH(1,COUNTIFS($G4,Cable_L!$A$3:$A$77,$H4,Cable_L!$C$3:$C$77),0))</f>
        <v>4b</v>
      </c>
      <c r="M4" s="21" t="str" cm="1">
        <f t="array" ref="M4:M7">_xlfn._xlws.SORT(_xlfn.UNIQUE(G4:G16))</f>
        <v>39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P5">_xlfn._xlws.FILTER(_xlfn.UNIQUE(N4:N16),_xlfn.UNIQUE(N4:N16)&lt;&gt;"")</f>
        <v>7.6000000000000005</v>
      </c>
      <c r="Q4" s="14">
        <f>COUNTIF(N4:N16,P4)</f>
        <v>8</v>
      </c>
      <c r="R4" s="21" cm="1">
        <f t="array" ref="R4:R5">_xlfn._xlws.FILTER(_xlfn.UNIQUE(O4:O16),_xlfn.UNIQUE(O4:O16)&lt;&gt;"")</f>
        <v>6.4</v>
      </c>
      <c r="S4" s="14">
        <f>COUNTIF(O4:O16,R4)</f>
        <v>8</v>
      </c>
      <c r="U4" s="2" t="s">
        <v>545</v>
      </c>
      <c r="V4" s="2" t="s">
        <v>553</v>
      </c>
    </row>
    <row r="5" spans="3:24" x14ac:dyDescent="0.25">
      <c r="C5" s="260" t="s">
        <v>569</v>
      </c>
      <c r="D5" s="261" t="s">
        <v>44</v>
      </c>
      <c r="E5" s="261" t="s">
        <v>243</v>
      </c>
      <c r="F5" s="262" t="s">
        <v>1253</v>
      </c>
      <c r="G5" s="65" t="str">
        <f t="shared" ref="G5:G68" si="0">IF(LEFT(F5,3)="2.5", MID(F5,7,2),LEFT(F5,2))</f>
        <v>44</v>
      </c>
      <c r="H5" s="2" t="s">
        <v>1379</v>
      </c>
      <c r="I5" s="79"/>
      <c r="J5" s="2"/>
      <c r="K5" s="2"/>
      <c r="L5" s="14" t="str" cm="1">
        <f t="array" ref="L5">INDEX(Cable_L!$B$3:$B$77,MATCH(1,COUNTIFS($G5,Cable_L!$A$3:$A$77,$H5,Cable_L!$C$3:$C$77),0))</f>
        <v>4b</v>
      </c>
      <c r="M5" s="21" t="str">
        <v>41</v>
      </c>
      <c r="N5" s="14" t="s">
        <v>1670</v>
      </c>
      <c r="O5" s="14" t="s">
        <v>1670</v>
      </c>
      <c r="P5" s="21" t="str">
        <v>splice</v>
      </c>
      <c r="R5" s="21" t="str">
        <v>splice</v>
      </c>
      <c r="U5" s="63" t="s">
        <v>547</v>
      </c>
      <c r="V5" s="63" t="s">
        <v>553</v>
      </c>
      <c r="X5" s="32" t="s">
        <v>1283</v>
      </c>
    </row>
    <row r="6" spans="3:24" x14ac:dyDescent="0.25">
      <c r="C6" s="258" t="s">
        <v>570</v>
      </c>
      <c r="D6" s="259" t="s">
        <v>543</v>
      </c>
      <c r="E6" s="259" t="s">
        <v>246</v>
      </c>
      <c r="F6" s="300" t="s">
        <v>721</v>
      </c>
      <c r="G6" s="65" t="str">
        <f t="shared" si="0"/>
        <v>43</v>
      </c>
      <c r="H6" s="2" t="s">
        <v>1379</v>
      </c>
      <c r="I6" s="79"/>
      <c r="J6" s="2"/>
      <c r="K6" s="2"/>
      <c r="L6" s="14" t="str" cm="1">
        <f t="array" ref="L6">INDEX(Cable_L!$B$3:$B$77,MATCH(1,COUNTIFS($G6,Cable_L!$A$3:$A$77,$H6,Cable_L!$C$3:$C$77),0))</f>
        <v>4b</v>
      </c>
      <c r="M6" s="21" t="str">
        <v>43</v>
      </c>
      <c r="N6" s="14" cm="1">
        <f t="array" ref="N6">INDEX(INDEX(Cable_L!$H$3:$K$77,,MATCH(N$2,Cable_L!$H$2:$K$2,0)),MATCH(1,COUNTIFS($G6,Cable_L!$A$3:$A$77,$H6,Cable_L!$C$3:$C$77),0))</f>
        <v>7.6000000000000005</v>
      </c>
      <c r="O6" s="14" cm="1">
        <f t="array" ref="O6">INDEX(INDEX(Cable_L!$H$3:$K$77,,MATCH(O$2,Cable_L!$H$2:$K$2,0)),MATCH(1,COUNTIFS($G6,Cable_L!$A$3:$A$77,$H6,Cable_L!$C$3:$C$77),0))</f>
        <v>6.4</v>
      </c>
      <c r="U6" s="32" t="s">
        <v>548</v>
      </c>
      <c r="V6" s="35" t="b">
        <v>1</v>
      </c>
    </row>
    <row r="7" spans="3:24" x14ac:dyDescent="0.25">
      <c r="C7" s="260" t="s">
        <v>570</v>
      </c>
      <c r="D7" s="261" t="s">
        <v>543</v>
      </c>
      <c r="E7" s="261" t="s">
        <v>246</v>
      </c>
      <c r="F7" s="262" t="s">
        <v>1248</v>
      </c>
      <c r="G7" s="65" t="str">
        <f t="shared" si="0"/>
        <v>43</v>
      </c>
      <c r="H7" s="2" t="s">
        <v>1379</v>
      </c>
      <c r="I7" s="79"/>
      <c r="J7" s="2"/>
      <c r="K7" s="2"/>
      <c r="L7" s="14" t="str" cm="1">
        <f t="array" ref="L7">INDEX(Cable_L!$B$3:$B$77,MATCH(1,COUNTIFS($G7,Cable_L!$A$3:$A$77,$H7,Cable_L!$C$3:$C$77),0))</f>
        <v>4b</v>
      </c>
      <c r="M7" s="21" t="str">
        <v>44</v>
      </c>
      <c r="N7" s="14" t="s">
        <v>1670</v>
      </c>
      <c r="O7" s="14" t="s">
        <v>1670</v>
      </c>
      <c r="U7" s="63" t="s">
        <v>549</v>
      </c>
      <c r="V7" s="63" t="s">
        <v>553</v>
      </c>
      <c r="X7" s="32" t="s">
        <v>1283</v>
      </c>
    </row>
    <row r="8" spans="3:24" x14ac:dyDescent="0.25">
      <c r="C8" s="258" t="s">
        <v>571</v>
      </c>
      <c r="D8" s="301" t="s">
        <v>52</v>
      </c>
      <c r="E8" s="259" t="s">
        <v>249</v>
      </c>
      <c r="F8" s="300" t="s">
        <v>691</v>
      </c>
      <c r="G8" s="65" t="str">
        <f t="shared" si="0"/>
        <v>39</v>
      </c>
      <c r="H8" s="2" t="s">
        <v>1379</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550</v>
      </c>
      <c r="V8" s="35" t="b">
        <v>1</v>
      </c>
    </row>
    <row r="9" spans="3:24" x14ac:dyDescent="0.25">
      <c r="C9" s="258" t="s">
        <v>573</v>
      </c>
      <c r="D9" s="259" t="s">
        <v>56</v>
      </c>
      <c r="E9" s="259" t="s">
        <v>252</v>
      </c>
      <c r="F9" s="300" t="s">
        <v>725</v>
      </c>
      <c r="G9" s="65" t="str">
        <f t="shared" si="0"/>
        <v>44</v>
      </c>
      <c r="H9" s="2" t="s">
        <v>1379</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551</v>
      </c>
      <c r="V9" t="b">
        <v>1</v>
      </c>
    </row>
    <row r="10" spans="3:24" x14ac:dyDescent="0.25">
      <c r="C10" s="260" t="s">
        <v>573</v>
      </c>
      <c r="D10" s="261" t="s">
        <v>56</v>
      </c>
      <c r="E10" s="261" t="s">
        <v>252</v>
      </c>
      <c r="F10" s="262" t="s">
        <v>1255</v>
      </c>
      <c r="G10" s="65" t="str">
        <f t="shared" si="0"/>
        <v>44</v>
      </c>
      <c r="H10" s="2" t="s">
        <v>1379</v>
      </c>
      <c r="I10" s="79"/>
      <c r="J10" s="2"/>
      <c r="K10" s="2"/>
      <c r="L10" s="14" t="str" cm="1">
        <f t="array" ref="L10">INDEX(Cable_L!$B$3:$B$77,MATCH(1,COUNTIFS($G10,Cable_L!$A$3:$A$77,$H10,Cable_L!$C$3:$C$77),0))</f>
        <v>4b</v>
      </c>
      <c r="N10" s="14" t="s">
        <v>1670</v>
      </c>
      <c r="O10" s="14" t="s">
        <v>1670</v>
      </c>
      <c r="U10" s="2"/>
      <c r="V10"/>
      <c r="X10" s="32" t="s">
        <v>1283</v>
      </c>
    </row>
    <row r="11" spans="3:24" x14ac:dyDescent="0.25">
      <c r="C11" s="258" t="s">
        <v>574</v>
      </c>
      <c r="D11" s="259" t="s">
        <v>60</v>
      </c>
      <c r="E11" s="259" t="s">
        <v>255</v>
      </c>
      <c r="F11" s="300" t="s">
        <v>707</v>
      </c>
      <c r="G11" s="65" t="str">
        <f t="shared" si="0"/>
        <v>41</v>
      </c>
      <c r="H11" s="2" t="s">
        <v>1379</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552</v>
      </c>
      <c r="V11" s="2" t="s">
        <v>553</v>
      </c>
    </row>
    <row r="12" spans="3:24" x14ac:dyDescent="0.25">
      <c r="C12" s="258" t="s">
        <v>575</v>
      </c>
      <c r="D12" s="259" t="s">
        <v>64</v>
      </c>
      <c r="E12" s="259" t="s">
        <v>258</v>
      </c>
      <c r="F12" s="300" t="s">
        <v>689</v>
      </c>
      <c r="G12" s="65" t="str">
        <f t="shared" si="0"/>
        <v>39</v>
      </c>
      <c r="H12" s="2" t="s">
        <v>1379</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4" x14ac:dyDescent="0.25">
      <c r="C13" s="258" t="s">
        <v>572</v>
      </c>
      <c r="D13" s="259" t="s">
        <v>96</v>
      </c>
      <c r="E13" s="259" t="s">
        <v>320</v>
      </c>
      <c r="F13" s="300" t="s">
        <v>724</v>
      </c>
      <c r="G13" s="65" t="str">
        <f t="shared" si="0"/>
        <v>44</v>
      </c>
      <c r="H13" s="2" t="s">
        <v>1379</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row>
    <row r="14" spans="3:24" x14ac:dyDescent="0.25">
      <c r="C14" s="260" t="s">
        <v>572</v>
      </c>
      <c r="D14" s="261" t="s">
        <v>96</v>
      </c>
      <c r="E14" s="261" t="s">
        <v>320</v>
      </c>
      <c r="F14" s="262" t="s">
        <v>1252</v>
      </c>
      <c r="G14" s="65" t="str">
        <f t="shared" si="0"/>
        <v>44</v>
      </c>
      <c r="H14" s="2" t="s">
        <v>1379</v>
      </c>
      <c r="I14" s="79"/>
      <c r="J14" s="2"/>
      <c r="K14" s="2"/>
      <c r="L14" s="14" t="str" cm="1">
        <f t="array" ref="L14">INDEX(Cable_L!$B$3:$B$77,MATCH(1,COUNTIFS($G14,Cable_L!$A$3:$A$77,$H14,Cable_L!$C$3:$C$77),0))</f>
        <v>4b</v>
      </c>
      <c r="N14" s="14" t="s">
        <v>1670</v>
      </c>
      <c r="O14" s="14" t="s">
        <v>1670</v>
      </c>
      <c r="U14" s="62" t="s">
        <v>1384</v>
      </c>
      <c r="X14" s="32" t="s">
        <v>1283</v>
      </c>
    </row>
    <row r="15" spans="3:24" x14ac:dyDescent="0.25">
      <c r="C15" s="258" t="s">
        <v>576</v>
      </c>
      <c r="D15" s="259" t="s">
        <v>100</v>
      </c>
      <c r="E15" s="259" t="s">
        <v>666</v>
      </c>
      <c r="F15" s="300" t="s">
        <v>726</v>
      </c>
      <c r="G15" s="65" t="str">
        <f t="shared" si="0"/>
        <v>44</v>
      </c>
      <c r="H15" s="2" t="s">
        <v>1379</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row>
    <row r="16" spans="3:24" x14ac:dyDescent="0.25">
      <c r="C16" s="287" t="s">
        <v>576</v>
      </c>
      <c r="D16" s="288" t="s">
        <v>100</v>
      </c>
      <c r="E16" s="288" t="s">
        <v>666</v>
      </c>
      <c r="F16" s="289" t="s">
        <v>1254</v>
      </c>
      <c r="G16" s="65" t="str">
        <f t="shared" si="0"/>
        <v>44</v>
      </c>
      <c r="H16" s="2" t="s">
        <v>1379</v>
      </c>
      <c r="I16" s="79"/>
      <c r="J16" s="2"/>
      <c r="K16" s="2"/>
      <c r="L16" s="14" t="str" cm="1">
        <f t="array" ref="L16">INDEX(Cable_L!$B$3:$B$77,MATCH(1,COUNTIFS($G16,Cable_L!$A$3:$A$77,$H16,Cable_L!$C$3:$C$77),0))</f>
        <v>4b</v>
      </c>
      <c r="N16" s="14" t="s">
        <v>1670</v>
      </c>
      <c r="O16" s="14" t="s">
        <v>1670</v>
      </c>
      <c r="X16" s="32" t="s">
        <v>1283</v>
      </c>
    </row>
    <row r="17" spans="3:24" x14ac:dyDescent="0.25">
      <c r="C17" s="259"/>
      <c r="D17" s="259"/>
      <c r="E17" s="259"/>
      <c r="F17" s="259"/>
      <c r="G17" s="65" t="str">
        <f t="shared" si="0"/>
        <v/>
      </c>
      <c r="H17" s="2"/>
      <c r="I17" s="2"/>
      <c r="J17" s="2"/>
      <c r="K17" s="2"/>
      <c r="X17" s="32"/>
    </row>
    <row r="18" spans="3:24" x14ac:dyDescent="0.25">
      <c r="C18" s="256" t="s">
        <v>564</v>
      </c>
      <c r="D18" s="257" t="s">
        <v>542</v>
      </c>
      <c r="E18" s="257" t="s">
        <v>261</v>
      </c>
      <c r="F18" s="299" t="s">
        <v>722</v>
      </c>
      <c r="G18" s="65" t="str">
        <f t="shared" si="0"/>
        <v>43</v>
      </c>
      <c r="H18" s="2" t="s">
        <v>1379</v>
      </c>
      <c r="I18" s="79"/>
      <c r="J18" s="2"/>
      <c r="K18" s="2"/>
      <c r="L18" s="14" t="str" cm="1">
        <f t="array" ref="L18">INDEX(Cable_L!$B$3:$B$77,MATCH(1,COUNTIFS($G18,Cable_L!$A$3:$A$77,$H18,Cable_L!$C$3:$C$77),0))</f>
        <v>4b</v>
      </c>
      <c r="M18" s="21" t="str" cm="1">
        <f t="array" ref="M18:M22">_xlfn._xlws.SORT(_xlfn.UNIQUE(G18:G29))</f>
        <v>37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20">_xlfn._xlws.FILTER(_xlfn.UNIQUE(N18:N29),_xlfn.UNIQUE(N18:N29)&lt;&gt;"")</f>
        <v>7.6000000000000005</v>
      </c>
      <c r="Q18" s="14">
        <f>COUNTIF(N18:N29,P18)</f>
        <v>7</v>
      </c>
      <c r="R18" s="21" cm="1">
        <f t="array" ref="R18:R20">_xlfn._xlws.FILTER(_xlfn.UNIQUE(O18:O29),_xlfn.UNIQUE(O18:O29)&lt;&gt;"")</f>
        <v>6.4</v>
      </c>
      <c r="S18" s="14">
        <f>COUNTIF(O18:O25,R18)</f>
        <v>5</v>
      </c>
    </row>
    <row r="19" spans="3:24" x14ac:dyDescent="0.25">
      <c r="C19" s="260" t="s">
        <v>564</v>
      </c>
      <c r="D19" s="259" t="s">
        <v>542</v>
      </c>
      <c r="E19" s="261" t="s">
        <v>261</v>
      </c>
      <c r="F19" s="262" t="s">
        <v>1251</v>
      </c>
      <c r="G19" s="65" t="str">
        <f t="shared" si="0"/>
        <v>43</v>
      </c>
      <c r="H19" s="2" t="s">
        <v>1379</v>
      </c>
      <c r="I19" s="79"/>
      <c r="J19" s="2"/>
      <c r="K19" s="2"/>
      <c r="L19" s="14" t="str" cm="1">
        <f t="array" ref="L19">INDEX(Cable_L!$B$3:$B$77,MATCH(1,COUNTIFS($G19,Cable_L!$A$3:$A$77,$H19,Cable_L!$C$3:$C$77),0))</f>
        <v>4b</v>
      </c>
      <c r="M19" s="21" t="str">
        <v>39</v>
      </c>
      <c r="N19" s="14" t="s">
        <v>1670</v>
      </c>
      <c r="O19" s="14" t="s">
        <v>1670</v>
      </c>
      <c r="P19" s="21" t="str">
        <v>splice</v>
      </c>
      <c r="Q19" s="14">
        <f>COUNTIF(N19:N26,P19)</f>
        <v>2</v>
      </c>
      <c r="R19" s="21" t="str">
        <v>splice</v>
      </c>
      <c r="S19" s="14">
        <f>COUNTIF(O19:O29,R19)</f>
        <v>4</v>
      </c>
      <c r="X19" s="32" t="s">
        <v>1283</v>
      </c>
    </row>
    <row r="20" spans="3:24" x14ac:dyDescent="0.25">
      <c r="C20" s="258" t="s">
        <v>565</v>
      </c>
      <c r="D20" s="259" t="s">
        <v>541</v>
      </c>
      <c r="E20" s="259" t="s">
        <v>264</v>
      </c>
      <c r="F20" s="300" t="s">
        <v>692</v>
      </c>
      <c r="G20" s="65" t="str">
        <f t="shared" si="0"/>
        <v>39</v>
      </c>
      <c r="H20" s="2" t="s">
        <v>1379</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7.6000000000000005</v>
      </c>
      <c r="O20" s="14" cm="1">
        <f t="array" ref="O20">INDEX(INDEX(Cable_L!$H$3:$K$77,,MATCH(O$2,Cable_L!$H$2:$K$2,0)),MATCH(1,COUNTIFS($G20,Cable_L!$A$3:$A$77,$H20,Cable_L!$C$3:$C$77),0))</f>
        <v>6.4</v>
      </c>
      <c r="P20" s="21">
        <v>7.2</v>
      </c>
      <c r="R20" s="21">
        <v>6.8000000000000007</v>
      </c>
    </row>
    <row r="21" spans="3:24" x14ac:dyDescent="0.25">
      <c r="C21" s="258" t="s">
        <v>566</v>
      </c>
      <c r="D21" s="259" t="s">
        <v>539</v>
      </c>
      <c r="E21" s="259" t="s">
        <v>267</v>
      </c>
      <c r="F21" s="300" t="s">
        <v>677</v>
      </c>
      <c r="G21" s="65" t="str">
        <f t="shared" si="0"/>
        <v>37</v>
      </c>
      <c r="H21" s="2" t="s">
        <v>1379</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4" x14ac:dyDescent="0.25">
      <c r="C22" s="258" t="s">
        <v>561</v>
      </c>
      <c r="D22" s="259" t="s">
        <v>32</v>
      </c>
      <c r="E22" s="259" t="s">
        <v>270</v>
      </c>
      <c r="F22" s="300" t="s">
        <v>727</v>
      </c>
      <c r="G22" s="65" t="str">
        <f t="shared" si="0"/>
        <v>45</v>
      </c>
      <c r="H22" s="2" t="s">
        <v>1379</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7.6000000000000005</v>
      </c>
      <c r="O22" s="14" cm="1">
        <f t="array" ref="O22">INDEX(INDEX(Cable_L!$H$3:$K$77,,MATCH(O$2,Cable_L!$H$2:$K$2,0)),MATCH(1,COUNTIFS($G22,Cable_L!$A$3:$A$77,$H22,Cable_L!$C$3:$C$77),0))</f>
        <v>6.4</v>
      </c>
    </row>
    <row r="23" spans="3:24" x14ac:dyDescent="0.25">
      <c r="C23" s="260" t="s">
        <v>561</v>
      </c>
      <c r="D23" s="261" t="s">
        <v>32</v>
      </c>
      <c r="E23" s="261" t="s">
        <v>270</v>
      </c>
      <c r="F23" s="262" t="s">
        <v>1257</v>
      </c>
      <c r="G23" s="65" t="str">
        <f t="shared" si="0"/>
        <v>45</v>
      </c>
      <c r="H23" s="2" t="s">
        <v>1379</v>
      </c>
      <c r="I23" s="79"/>
      <c r="J23" s="2"/>
      <c r="K23" s="2"/>
      <c r="L23" s="14" t="str" cm="1">
        <f t="array" ref="L23">INDEX(Cable_L!$B$3:$B$77,MATCH(1,COUNTIFS($G23,Cable_L!$A$3:$A$77,$H23,Cable_L!$C$3:$C$77),0))</f>
        <v>4b</v>
      </c>
      <c r="N23" s="14" t="s">
        <v>1670</v>
      </c>
      <c r="O23" s="14" t="s">
        <v>1670</v>
      </c>
      <c r="X23" s="32" t="s">
        <v>1283</v>
      </c>
    </row>
    <row r="24" spans="3:24" x14ac:dyDescent="0.25">
      <c r="C24" s="258" t="s">
        <v>562</v>
      </c>
      <c r="D24" s="259" t="s">
        <v>36</v>
      </c>
      <c r="E24" s="259" t="s">
        <v>273</v>
      </c>
      <c r="F24" s="300" t="s">
        <v>492</v>
      </c>
      <c r="G24" s="65" t="str">
        <f t="shared" si="0"/>
        <v>41</v>
      </c>
      <c r="H24" s="2" t="s">
        <v>1379</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4" x14ac:dyDescent="0.25">
      <c r="C25" s="258" t="s">
        <v>563</v>
      </c>
      <c r="D25" s="259" t="s">
        <v>40</v>
      </c>
      <c r="E25" s="259" t="s">
        <v>276</v>
      </c>
      <c r="F25" s="300" t="s">
        <v>690</v>
      </c>
      <c r="G25" s="65" t="str">
        <f t="shared" si="0"/>
        <v>39</v>
      </c>
      <c r="H25" s="2" t="s">
        <v>1379</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4" x14ac:dyDescent="0.25">
      <c r="C26" s="258" t="s">
        <v>568</v>
      </c>
      <c r="D26" s="259" t="s">
        <v>667</v>
      </c>
      <c r="E26" s="259" t="s">
        <v>308</v>
      </c>
      <c r="F26" s="300" t="s">
        <v>720</v>
      </c>
      <c r="G26" s="65" t="str">
        <f t="shared" si="0"/>
        <v>43</v>
      </c>
      <c r="H26" s="2" t="s">
        <v>1379</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row>
    <row r="27" spans="3:24" x14ac:dyDescent="0.25">
      <c r="C27" s="260" t="s">
        <v>568</v>
      </c>
      <c r="D27" s="261" t="s">
        <v>667</v>
      </c>
      <c r="E27" s="261" t="s">
        <v>308</v>
      </c>
      <c r="F27" s="262" t="s">
        <v>1249</v>
      </c>
      <c r="G27" s="65" t="str">
        <f t="shared" si="0"/>
        <v>43</v>
      </c>
      <c r="H27" s="2" t="s">
        <v>1379</v>
      </c>
      <c r="I27" s="79"/>
      <c r="J27" s="2"/>
      <c r="K27" s="2"/>
      <c r="L27" s="14" t="str" cm="1">
        <f t="array" ref="L27">INDEX(Cable_L!$B$3:$B$77,MATCH(1,COUNTIFS($G27,Cable_L!$A$3:$A$77,$H27,Cable_L!$C$3:$C$77),0))</f>
        <v>4b</v>
      </c>
      <c r="N27" s="14" t="s">
        <v>1670</v>
      </c>
      <c r="O27" s="14" t="s">
        <v>1670</v>
      </c>
      <c r="X27" s="32" t="s">
        <v>1283</v>
      </c>
    </row>
    <row r="28" spans="3:24" x14ac:dyDescent="0.25">
      <c r="C28" s="258" t="s">
        <v>560</v>
      </c>
      <c r="D28" s="259" t="s">
        <v>92</v>
      </c>
      <c r="E28" s="259" t="s">
        <v>311</v>
      </c>
      <c r="F28" s="300" t="s">
        <v>728</v>
      </c>
      <c r="G28" s="65" t="str">
        <f t="shared" si="0"/>
        <v>45</v>
      </c>
      <c r="H28" s="2" t="s">
        <v>1379</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row>
    <row r="29" spans="3:24" x14ac:dyDescent="0.25">
      <c r="C29" s="287" t="s">
        <v>560</v>
      </c>
      <c r="D29" s="288" t="s">
        <v>92</v>
      </c>
      <c r="E29" s="288" t="s">
        <v>311</v>
      </c>
      <c r="F29" s="289" t="s">
        <v>1256</v>
      </c>
      <c r="G29" s="65" t="str">
        <f t="shared" si="0"/>
        <v>45</v>
      </c>
      <c r="H29" s="2" t="s">
        <v>1379</v>
      </c>
      <c r="I29" s="79"/>
      <c r="J29" s="2"/>
      <c r="K29" s="2"/>
      <c r="L29" s="14" t="str" cm="1">
        <f t="array" ref="L29">INDEX(Cable_L!$B$3:$B$77,MATCH(1,COUNTIFS($G29,Cable_L!$A$3:$A$77,$H29,Cable_L!$C$3:$C$77),0))</f>
        <v>4b</v>
      </c>
      <c r="N29" s="14" t="s">
        <v>1670</v>
      </c>
      <c r="O29" s="14" t="s">
        <v>1670</v>
      </c>
      <c r="X29" s="32" t="s">
        <v>1283</v>
      </c>
    </row>
    <row r="30" spans="3:24" x14ac:dyDescent="0.25">
      <c r="C30" s="259"/>
      <c r="D30" s="259"/>
      <c r="E30" s="259"/>
      <c r="F30" s="259"/>
      <c r="G30" s="65" t="str">
        <f t="shared" si="0"/>
        <v/>
      </c>
      <c r="H30" s="2"/>
      <c r="I30" s="2"/>
      <c r="J30" s="2"/>
      <c r="K30" s="2"/>
      <c r="X30" s="32"/>
    </row>
    <row r="31" spans="3:24" x14ac:dyDescent="0.25">
      <c r="C31" s="256" t="s">
        <v>557</v>
      </c>
      <c r="D31" s="257" t="s">
        <v>1</v>
      </c>
      <c r="E31" s="257" t="s">
        <v>279</v>
      </c>
      <c r="F31" s="299" t="s">
        <v>705</v>
      </c>
      <c r="G31" s="65" t="str">
        <f t="shared" si="0"/>
        <v>41</v>
      </c>
      <c r="H31" s="2" t="s">
        <v>1379</v>
      </c>
      <c r="I31" s="79"/>
      <c r="J31" s="2"/>
      <c r="K31" s="2"/>
      <c r="L31" s="14" t="str" cm="1">
        <f t="array" ref="L31">INDEX(Cable_L!$B$3:$B$77,MATCH(1,COUNTIFS($G31,Cable_L!$A$3:$A$77,$H31,Cable_L!$C$3:$C$77),0))</f>
        <v>4b</v>
      </c>
      <c r="M31" s="21" t="str" cm="1">
        <f t="array" ref="M31:M35">_xlfn._xlws.SORT(_xlfn.UNIQUE(G31:G38))</f>
        <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P32">_xlfn._xlws.FILTER(_xlfn.UNIQUE(N31:N38),_xlfn.UNIQUE(N31:N38)&lt;&gt;"")</f>
        <v>7.6000000000000005</v>
      </c>
      <c r="Q31" s="14">
        <f>COUNTIF(N31:N38,P31)</f>
        <v>6</v>
      </c>
      <c r="R31" s="21" cm="1">
        <f t="array" ref="R31:R32">_xlfn._xlws.FILTER(_xlfn.UNIQUE(O31:O38),_xlfn.UNIQUE(O31:O38)&lt;&gt;"")</f>
        <v>6.4</v>
      </c>
      <c r="S31" s="14">
        <f>COUNTIF(O31:O38,R31)</f>
        <v>6</v>
      </c>
    </row>
    <row r="32" spans="3:24" x14ac:dyDescent="0.25">
      <c r="C32" s="258" t="s">
        <v>558</v>
      </c>
      <c r="D32" s="259" t="s">
        <v>5</v>
      </c>
      <c r="E32" s="259" t="s">
        <v>282</v>
      </c>
      <c r="F32" s="300" t="s">
        <v>695</v>
      </c>
      <c r="G32" s="65" t="str">
        <f t="shared" si="0"/>
        <v>39</v>
      </c>
      <c r="H32" s="2" t="s">
        <v>1379</v>
      </c>
      <c r="I32" s="79"/>
      <c r="J32" s="2"/>
      <c r="K32" s="2"/>
      <c r="L32" s="14" t="str" cm="1">
        <f t="array" ref="L32">INDEX(Cable_L!$B$3:$B$77,MATCH(1,COUNTIFS($G32,Cable_L!$A$3:$A$77,$H32,Cable_L!$C$3:$C$77),0))</f>
        <v>4b</v>
      </c>
      <c r="M32" s="21" t="str">
        <v>39</v>
      </c>
      <c r="N32" s="14" cm="1">
        <f t="array" ref="N32">INDEX(INDEX(Cable_L!$H$3:$K$77,,MATCH(N$2,Cable_L!$H$2:$K$2,0)),MATCH(1,COUNTIFS($G32,Cable_L!$A$3:$A$77,$H32,Cable_L!$C$3:$C$77),0))</f>
        <v>7.6000000000000005</v>
      </c>
      <c r="O32" s="14" cm="1">
        <f t="array" ref="O32">INDEX(INDEX(Cable_L!$H$3:$K$77,,MATCH(O$2,Cable_L!$H$2:$K$2,0)),MATCH(1,COUNTIFS($G32,Cable_L!$A$3:$A$77,$H32,Cable_L!$C$3:$C$77),0))</f>
        <v>6.4</v>
      </c>
      <c r="P32" s="21" t="str">
        <v>splice</v>
      </c>
      <c r="R32" s="21" t="str">
        <v>splice</v>
      </c>
    </row>
    <row r="33" spans="3:24" x14ac:dyDescent="0.25">
      <c r="C33" s="258" t="s">
        <v>406</v>
      </c>
      <c r="D33" s="259"/>
      <c r="E33" s="259" t="s">
        <v>285</v>
      </c>
      <c r="F33" s="300"/>
      <c r="G33" s="65" t="str">
        <f t="shared" si="0"/>
        <v/>
      </c>
      <c r="H33" s="2"/>
      <c r="I33" s="79"/>
      <c r="J33" s="2"/>
      <c r="K33" s="2"/>
      <c r="M33" s="21" t="str">
        <v>41</v>
      </c>
    </row>
    <row r="34" spans="3:24" x14ac:dyDescent="0.25">
      <c r="C34" s="258" t="s">
        <v>554</v>
      </c>
      <c r="D34" s="259" t="s">
        <v>9</v>
      </c>
      <c r="E34" s="259" t="s">
        <v>288</v>
      </c>
      <c r="F34" s="300" t="s">
        <v>729</v>
      </c>
      <c r="G34" s="65" t="str">
        <f t="shared" si="0"/>
        <v>45</v>
      </c>
      <c r="H34" s="2" t="s">
        <v>1379</v>
      </c>
      <c r="I34" s="79"/>
      <c r="J34" s="2"/>
      <c r="K34" s="2"/>
      <c r="L34" s="14" t="str" cm="1">
        <f t="array" ref="L34">INDEX(Cable_L!$B$3:$B$77,MATCH(1,COUNTIFS($G34,Cable_L!$A$3:$A$77,$H34,Cable_L!$C$3:$C$77),0))</f>
        <v>4b</v>
      </c>
      <c r="M34" s="21" t="str">
        <v>43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4" x14ac:dyDescent="0.25">
      <c r="C35" s="258" t="s">
        <v>555</v>
      </c>
      <c r="D35" s="259" t="s">
        <v>13</v>
      </c>
      <c r="E35" s="259" t="s">
        <v>291</v>
      </c>
      <c r="F35" s="300" t="s">
        <v>706</v>
      </c>
      <c r="G35" s="65" t="str">
        <f t="shared" si="0"/>
        <v>41</v>
      </c>
      <c r="H35" s="2" t="s">
        <v>1379</v>
      </c>
      <c r="I35" s="79"/>
      <c r="J35" s="2"/>
      <c r="K35" s="2"/>
      <c r="L35" s="14" t="str" cm="1">
        <f t="array" ref="L35">INDEX(Cable_L!$B$3:$B$77,MATCH(1,COUNTIFS($G35,Cable_L!$A$3:$A$77,$H35,Cable_L!$C$3:$C$77),0))</f>
        <v>4b</v>
      </c>
      <c r="M35" s="21" t="str">
        <v>45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4" x14ac:dyDescent="0.25">
      <c r="C36" s="258" t="s">
        <v>556</v>
      </c>
      <c r="D36" s="259" t="s">
        <v>17</v>
      </c>
      <c r="E36" s="259" t="s">
        <v>294</v>
      </c>
      <c r="F36" s="300" t="s">
        <v>693</v>
      </c>
      <c r="G36" s="65" t="str">
        <f t="shared" si="0"/>
        <v>39</v>
      </c>
      <c r="H36" s="2" t="s">
        <v>1379</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4" x14ac:dyDescent="0.25">
      <c r="C37" s="258" t="s">
        <v>567</v>
      </c>
      <c r="D37" s="290" t="s">
        <v>544</v>
      </c>
      <c r="E37" s="259" t="s">
        <v>314</v>
      </c>
      <c r="F37" s="300" t="s">
        <v>808</v>
      </c>
      <c r="G37" s="65" t="str">
        <f t="shared" si="0"/>
        <v>43</v>
      </c>
      <c r="H37" s="2" t="s">
        <v>1379</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row>
    <row r="38" spans="3:24" x14ac:dyDescent="0.25">
      <c r="C38" s="260" t="s">
        <v>567</v>
      </c>
      <c r="D38" s="290" t="s">
        <v>544</v>
      </c>
      <c r="E38" s="261" t="s">
        <v>314</v>
      </c>
      <c r="F38" s="262" t="s">
        <v>1250</v>
      </c>
      <c r="G38" s="65" t="str">
        <f t="shared" si="0"/>
        <v>43</v>
      </c>
      <c r="H38" s="2" t="s">
        <v>1379</v>
      </c>
      <c r="I38" s="79"/>
      <c r="J38" s="2"/>
      <c r="K38" s="2"/>
      <c r="L38" s="14" t="str" cm="1">
        <f t="array" ref="L38">INDEX(Cable_L!$B$3:$B$77,MATCH(1,COUNTIFS($G38,Cable_L!$A$3:$A$77,$H38,Cable_L!$C$3:$C$77),0))</f>
        <v>4b</v>
      </c>
      <c r="N38" s="14" t="s">
        <v>1670</v>
      </c>
      <c r="O38" s="14" t="s">
        <v>1670</v>
      </c>
      <c r="X38" s="32" t="s">
        <v>1283</v>
      </c>
    </row>
    <row r="39" spans="3:24" x14ac:dyDescent="0.25">
      <c r="C39" s="263" t="s">
        <v>406</v>
      </c>
      <c r="D39" s="264"/>
      <c r="E39" s="264" t="s">
        <v>317</v>
      </c>
      <c r="F39" s="294"/>
      <c r="G39" s="65" t="str">
        <f t="shared" si="0"/>
        <v/>
      </c>
      <c r="H39" s="2"/>
      <c r="I39" s="2"/>
      <c r="J39" s="2"/>
      <c r="K39" s="2"/>
    </row>
    <row r="40" spans="3:24" x14ac:dyDescent="0.25">
      <c r="C40" s="259"/>
      <c r="D40" s="259"/>
      <c r="E40" s="259"/>
      <c r="F40" s="259"/>
      <c r="G40" s="65" t="str">
        <f t="shared" si="0"/>
        <v/>
      </c>
      <c r="H40" s="2"/>
      <c r="I40" s="2"/>
      <c r="J40" s="2"/>
      <c r="K40" s="2"/>
    </row>
    <row r="41" spans="3:24" x14ac:dyDescent="0.25">
      <c r="C41" s="256" t="s">
        <v>577</v>
      </c>
      <c r="D41" s="257" t="s">
        <v>84</v>
      </c>
      <c r="E41" s="257" t="s">
        <v>69</v>
      </c>
      <c r="F41" s="299" t="s">
        <v>675</v>
      </c>
      <c r="G41" s="65" t="str">
        <f t="shared" si="0"/>
        <v>37</v>
      </c>
      <c r="H41" s="2" t="s">
        <v>1357</v>
      </c>
      <c r="I41" s="80"/>
      <c r="J41" s="2"/>
      <c r="K41" s="79"/>
      <c r="L41" s="14" t="str" cm="1">
        <f t="array" ref="L41">INDEX(Cable_L!$B$3:$B$77,MATCH(1,COUNTIFS($G41,Cable_L!$A$3:$A$77,$H41,Cable_L!$C$3:$C$77),0))</f>
        <v>3c</v>
      </c>
      <c r="M41" s="21" t="str" cm="1">
        <f t="array" ref="M41:M42">_xlfn._xlws.SORT(_xlfn.UNIQUE(G41:G48))</f>
        <v/>
      </c>
      <c r="N41" s="14" t="str" cm="1">
        <f t="array" ref="N41">INDEX(INDEX(Cable_L!$H$3:$K$77,,MATCH(N$2,Cable_L!$H$2:$K$2,0)),MATCH(1,COUNTIFS($G41,Cable_L!$A$3:$A$77,$H41,Cable_L!$C$3:$C$77),0))</f>
        <v>|7.6|</v>
      </c>
      <c r="O41" s="14" cm="1">
        <f t="array" ref="O41">INDEX(INDEX(Cable_L!$H$3:$K$77,,MATCH(O$2,Cable_L!$H$2:$K$2,0)),MATCH(1,COUNTIFS($G41,Cable_L!$A$3:$A$77,$H41,Cable_L!$C$3:$C$77),0))</f>
        <v>6.8000000000000007</v>
      </c>
      <c r="P41" s="21" t="str" cm="1">
        <f t="array" ref="P41">_xlfn._xlws.FILTER(_xlfn.UNIQUE(N41:N48),_xlfn.UNIQUE(N41:N48)&lt;&gt;"")</f>
        <v>|7.6|</v>
      </c>
      <c r="Q41" s="14">
        <f>COUNTIF(N41:N48,P41)</f>
        <v>5</v>
      </c>
      <c r="R41" s="21" cm="1">
        <f t="array" ref="R41">_xlfn._xlws.FILTER(_xlfn.UNIQUE(O41:O48),_xlfn.UNIQUE(O41:O48)&lt;&gt;"")</f>
        <v>6.8000000000000007</v>
      </c>
      <c r="S41" s="14">
        <f>COUNTIF(O41:O48,R41)</f>
        <v>5</v>
      </c>
    </row>
    <row r="42" spans="3:24" x14ac:dyDescent="0.25">
      <c r="C42" s="258" t="s">
        <v>578</v>
      </c>
      <c r="D42" s="259" t="s">
        <v>668</v>
      </c>
      <c r="E42" s="259" t="s">
        <v>73</v>
      </c>
      <c r="F42" s="300" t="s">
        <v>676</v>
      </c>
      <c r="G42" s="65" t="str">
        <f t="shared" si="0"/>
        <v>37</v>
      </c>
      <c r="H42" s="2" t="s">
        <v>1357</v>
      </c>
      <c r="I42" s="80"/>
      <c r="J42" s="2"/>
      <c r="K42" s="79"/>
      <c r="L42" s="14" t="str" cm="1">
        <f t="array" ref="L42">INDEX(Cable_L!$B$3:$B$77,MATCH(1,COUNTIFS($G42,Cable_L!$A$3:$A$77,$H42,Cable_L!$C$3:$C$77),0))</f>
        <v>3c</v>
      </c>
      <c r="M42" s="21" t="str">
        <v>37</v>
      </c>
      <c r="N42" s="14" t="str" cm="1">
        <f t="array" ref="N42">INDEX(INDEX(Cable_L!$H$3:$K$77,,MATCH(N$2,Cable_L!$H$2:$K$2,0)),MATCH(1,COUNTIFS($G42,Cable_L!$A$3:$A$77,$H42,Cable_L!$C$3:$C$77),0))</f>
        <v>|7.6|</v>
      </c>
      <c r="O42" s="14" cm="1">
        <f t="array" ref="O42">INDEX(INDEX(Cable_L!$H$3:$K$77,,MATCH(O$2,Cable_L!$H$2:$K$2,0)),MATCH(1,COUNTIFS($G42,Cable_L!$A$3:$A$77,$H42,Cable_L!$C$3:$C$77),0))</f>
        <v>6.8000000000000007</v>
      </c>
    </row>
    <row r="43" spans="3:24" x14ac:dyDescent="0.25">
      <c r="C43" s="258" t="s">
        <v>579</v>
      </c>
      <c r="D43" s="259" t="s">
        <v>669</v>
      </c>
      <c r="E43" s="259" t="s">
        <v>77</v>
      </c>
      <c r="F43" s="300" t="s">
        <v>679</v>
      </c>
      <c r="G43" s="65" t="str">
        <f t="shared" si="0"/>
        <v>37</v>
      </c>
      <c r="H43" s="2" t="s">
        <v>1357</v>
      </c>
      <c r="I43" s="80"/>
      <c r="J43" s="2"/>
      <c r="K43" s="79"/>
      <c r="L43" s="14" t="str" cm="1">
        <f t="array" ref="L43">INDEX(Cable_L!$B$3:$B$77,MATCH(1,COUNTIFS($G43,Cable_L!$A$3:$A$77,$H43,Cable_L!$C$3:$C$77),0))</f>
        <v>3c</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4" x14ac:dyDescent="0.25">
      <c r="C44" s="258" t="s">
        <v>559</v>
      </c>
      <c r="D44" s="259" t="s">
        <v>80</v>
      </c>
      <c r="E44" s="259" t="s">
        <v>81</v>
      </c>
      <c r="F44" s="300" t="s">
        <v>678</v>
      </c>
      <c r="G44" s="65" t="str">
        <f t="shared" si="0"/>
        <v>37</v>
      </c>
      <c r="H44" s="2" t="s">
        <v>1357</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4" x14ac:dyDescent="0.25">
      <c r="C45" s="258" t="s">
        <v>580</v>
      </c>
      <c r="D45" s="259" t="s">
        <v>68</v>
      </c>
      <c r="E45" s="259" t="s">
        <v>85</v>
      </c>
      <c r="F45" s="300" t="s">
        <v>681</v>
      </c>
      <c r="G45" s="65" t="str">
        <f t="shared" si="0"/>
        <v>37</v>
      </c>
      <c r="H45" s="2" t="s">
        <v>1357</v>
      </c>
      <c r="I45" s="80"/>
      <c r="J45" s="2"/>
      <c r="K45" s="79"/>
      <c r="L45" s="14" t="str" cm="1">
        <f t="array" ref="L45">INDEX(Cable_L!$B$3:$B$77,MATCH(1,COUNTIFS($G45,Cable_L!$A$3:$A$77,$H45,Cable_L!$C$3:$C$77),0))</f>
        <v>3c</v>
      </c>
      <c r="N45" s="14" t="str" cm="1">
        <f t="array" ref="N45">INDEX(INDEX(Cable_L!$H$3:$K$77,,MATCH(N$2,Cable_L!$H$2:$K$2,0)),MATCH(1,COUNTIFS($G45,Cable_L!$A$3:$A$77,$H45,Cable_L!$C$3:$C$77),0))</f>
        <v>|7.6|</v>
      </c>
      <c r="O45" s="14" cm="1">
        <f t="array" ref="O45">INDEX(INDEX(Cable_L!$H$3:$K$77,,MATCH(O$2,Cable_L!$H$2:$K$2,0)),MATCH(1,COUNTIFS($G45,Cable_L!$A$3:$A$77,$H45,Cable_L!$C$3:$C$77),0))</f>
        <v>6.8000000000000007</v>
      </c>
    </row>
    <row r="46" spans="3:24" x14ac:dyDescent="0.25">
      <c r="C46" s="258" t="s">
        <v>406</v>
      </c>
      <c r="D46" s="259"/>
      <c r="E46" s="259" t="s">
        <v>1303</v>
      </c>
      <c r="F46" s="300"/>
      <c r="G46" s="65" t="str">
        <f t="shared" si="0"/>
        <v/>
      </c>
      <c r="H46" s="2"/>
      <c r="I46" s="2"/>
      <c r="J46" s="2"/>
      <c r="K46" s="2"/>
    </row>
    <row r="47" spans="3:24" x14ac:dyDescent="0.25">
      <c r="C47" s="258" t="s">
        <v>406</v>
      </c>
      <c r="D47" s="259"/>
      <c r="E47" s="259" t="s">
        <v>1304</v>
      </c>
      <c r="F47" s="300"/>
      <c r="G47" s="65" t="str">
        <f t="shared" si="0"/>
        <v/>
      </c>
      <c r="H47" s="2"/>
      <c r="I47" s="2"/>
      <c r="J47" s="2"/>
      <c r="K47" s="2"/>
    </row>
    <row r="48" spans="3:24" x14ac:dyDescent="0.25">
      <c r="C48" s="263" t="s">
        <v>406</v>
      </c>
      <c r="D48" s="264"/>
      <c r="E48" s="264" t="s">
        <v>1305</v>
      </c>
      <c r="F48" s="294"/>
      <c r="G48" s="65" t="str">
        <f t="shared" si="0"/>
        <v/>
      </c>
      <c r="H48" s="2"/>
      <c r="I48" s="2"/>
      <c r="J48" s="2"/>
      <c r="K48" s="2"/>
    </row>
    <row r="49" spans="3:19" x14ac:dyDescent="0.25">
      <c r="C49" s="259"/>
      <c r="D49" s="259"/>
      <c r="E49" s="259"/>
      <c r="F49" s="259"/>
      <c r="G49" s="65" t="str">
        <f t="shared" si="0"/>
        <v/>
      </c>
      <c r="H49" s="2"/>
      <c r="I49" s="2"/>
      <c r="J49" s="2"/>
      <c r="K49" s="2"/>
    </row>
    <row r="50" spans="3:19" x14ac:dyDescent="0.25">
      <c r="C50" s="256" t="s">
        <v>596</v>
      </c>
      <c r="D50" s="257" t="s">
        <v>44</v>
      </c>
      <c r="E50" s="257" t="s">
        <v>322</v>
      </c>
      <c r="F50" s="299" t="s">
        <v>715</v>
      </c>
      <c r="G50" s="65" t="str">
        <f t="shared" si="0"/>
        <v>42</v>
      </c>
      <c r="H50" s="2" t="s">
        <v>1379</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7.6000000000000005</v>
      </c>
      <c r="O50" s="14" cm="1">
        <f t="array" ref="O50">INDEX(INDEX(Cable_L!$H$3:$K$77,,MATCH(O$2,Cable_L!$H$2:$K$2,0)),MATCH(1,COUNTIFS($G50,Cable_L!$A$3:$A$77,$H50,Cable_L!$C$3:$C$77),0))</f>
        <v>6.4</v>
      </c>
      <c r="P50" s="21" cm="1">
        <f t="array" ref="P50">_xlfn._xlws.FILTER(_xlfn.UNIQUE(N50:N57),_xlfn.UNIQUE(N50:N57)&lt;&gt;"")</f>
        <v>7.6000000000000005</v>
      </c>
      <c r="Q50" s="14">
        <f>COUNTIF(N50:N57,P50)</f>
        <v>6</v>
      </c>
      <c r="R50" s="21" cm="1">
        <f t="array" ref="R50">_xlfn._xlws.FILTER(_xlfn.UNIQUE(O50:O57),_xlfn.UNIQUE(O50:O57)&lt;&gt;"")</f>
        <v>6.4</v>
      </c>
      <c r="S50" s="14">
        <f>COUNTIF(O50:O57,R50)</f>
        <v>6</v>
      </c>
    </row>
    <row r="51" spans="3:19" x14ac:dyDescent="0.25">
      <c r="C51" s="258" t="s">
        <v>597</v>
      </c>
      <c r="D51" s="292" t="s">
        <v>48</v>
      </c>
      <c r="E51" s="259" t="s">
        <v>324</v>
      </c>
      <c r="F51" s="300" t="s">
        <v>712</v>
      </c>
      <c r="G51" s="65" t="str">
        <f t="shared" si="0"/>
        <v>42</v>
      </c>
      <c r="H51" s="2" t="s">
        <v>1379</v>
      </c>
      <c r="I51" s="79"/>
      <c r="J51" s="2"/>
      <c r="K51" s="2"/>
      <c r="L51" s="14" t="str" cm="1">
        <f t="array" ref="L51">INDEX(Cable_L!$B$3:$B$77,MATCH(1,COUNTIFS($G51,Cable_L!$A$3:$A$77,$H51,Cable_L!$C$3:$C$77),0))</f>
        <v>4b</v>
      </c>
      <c r="M51" s="21" t="str">
        <v>40</v>
      </c>
      <c r="N51" s="14" cm="1">
        <f t="array" ref="N51">INDEX(INDEX(Cable_L!$H$3:$K$77,,MATCH(N$2,Cable_L!$H$2:$K$2,0)),MATCH(1,COUNTIFS($G51,Cable_L!$A$3:$A$77,$H51,Cable_L!$C$3:$C$77),0))</f>
        <v>7.6000000000000005</v>
      </c>
      <c r="O51" s="14" cm="1">
        <f t="array" ref="O51">INDEX(INDEX(Cable_L!$H$3:$K$77,,MATCH(O$2,Cable_L!$H$2:$K$2,0)),MATCH(1,COUNTIFS($G51,Cable_L!$A$3:$A$77,$H51,Cable_L!$C$3:$C$77),0))</f>
        <v>6.4</v>
      </c>
    </row>
    <row r="52" spans="3:19" x14ac:dyDescent="0.25">
      <c r="C52" s="258" t="s">
        <v>598</v>
      </c>
      <c r="D52" s="292" t="s">
        <v>52</v>
      </c>
      <c r="E52" s="259" t="s">
        <v>326</v>
      </c>
      <c r="F52" s="300" t="s">
        <v>699</v>
      </c>
      <c r="G52" s="65" t="str">
        <f t="shared" si="0"/>
        <v>40</v>
      </c>
      <c r="H52" s="2" t="s">
        <v>1379</v>
      </c>
      <c r="I52" s="79"/>
      <c r="J52" s="2"/>
      <c r="K52" s="2"/>
      <c r="L52" s="14" t="str" cm="1">
        <f t="array" ref="L52">INDEX(Cable_L!$B$3:$B$77,MATCH(1,COUNTIFS($G52,Cable_L!$A$3:$A$77,$H52,Cable_L!$C$3:$C$77),0))</f>
        <v>4b</v>
      </c>
      <c r="M52" s="21" t="str">
        <v>41</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258" t="s">
        <v>593</v>
      </c>
      <c r="D53" s="259" t="s">
        <v>56</v>
      </c>
      <c r="E53" s="259" t="s">
        <v>328</v>
      </c>
      <c r="F53" s="300" t="s">
        <v>732</v>
      </c>
      <c r="G53" s="65" t="str">
        <f t="shared" si="0"/>
        <v>46</v>
      </c>
      <c r="H53" s="2" t="s">
        <v>1379</v>
      </c>
      <c r="I53" s="79"/>
      <c r="J53" s="2"/>
      <c r="K53" s="2"/>
      <c r="L53" s="14" t="str" cm="1">
        <f t="array" ref="L53">INDEX(Cable_L!$B$3:$B$77,MATCH(1,COUNTIFS($G53,Cable_L!$A$3:$A$77,$H53,Cable_L!$C$3:$C$77),0))</f>
        <v>4b</v>
      </c>
      <c r="M53" s="21" t="str">
        <v>42</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258" t="s">
        <v>594</v>
      </c>
      <c r="D54" s="259" t="s">
        <v>60</v>
      </c>
      <c r="E54" s="259" t="s">
        <v>330</v>
      </c>
      <c r="F54" s="300" t="s">
        <v>711</v>
      </c>
      <c r="G54" s="65" t="str">
        <f t="shared" si="0"/>
        <v>41</v>
      </c>
      <c r="H54" s="2" t="s">
        <v>1379</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258" t="s">
        <v>595</v>
      </c>
      <c r="D55" s="259" t="s">
        <v>64</v>
      </c>
      <c r="E55" s="259" t="s">
        <v>332</v>
      </c>
      <c r="F55" s="300" t="s">
        <v>697</v>
      </c>
      <c r="G55" s="65" t="str">
        <f t="shared" si="0"/>
        <v>40</v>
      </c>
      <c r="H55" s="2" t="s">
        <v>1379</v>
      </c>
      <c r="I55" s="79"/>
      <c r="J55" s="2"/>
      <c r="K55" s="2"/>
      <c r="L55" s="14" t="str" cm="1">
        <f t="array" ref="L55">INDEX(Cable_L!$B$3:$B$77,MATCH(1,COUNTIFS($G55,Cable_L!$A$3:$A$77,$H55,Cable_L!$C$3:$C$77),0))</f>
        <v>4b</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258" t="s">
        <v>406</v>
      </c>
      <c r="D56" s="259"/>
      <c r="E56" s="259" t="s">
        <v>1335</v>
      </c>
      <c r="F56" s="300"/>
      <c r="G56" s="65" t="str">
        <f t="shared" si="0"/>
        <v/>
      </c>
      <c r="H56" s="2"/>
      <c r="I56" s="2"/>
      <c r="J56" s="2"/>
      <c r="K56" s="2"/>
    </row>
    <row r="57" spans="3:19" x14ac:dyDescent="0.25">
      <c r="C57" s="263" t="s">
        <v>406</v>
      </c>
      <c r="D57" s="264"/>
      <c r="E57" s="264" t="s">
        <v>1336</v>
      </c>
      <c r="F57" s="294"/>
      <c r="G57" s="65" t="str">
        <f t="shared" si="0"/>
        <v/>
      </c>
      <c r="H57" s="2"/>
      <c r="I57" s="2"/>
      <c r="J57" s="2"/>
      <c r="K57" s="2"/>
    </row>
    <row r="58" spans="3:19" x14ac:dyDescent="0.25">
      <c r="C58" s="259"/>
      <c r="D58" s="259"/>
      <c r="E58" s="259"/>
      <c r="F58" s="259"/>
      <c r="G58" s="65" t="str">
        <f t="shared" si="0"/>
        <v/>
      </c>
      <c r="H58" s="2"/>
      <c r="I58" s="2"/>
      <c r="J58" s="2"/>
      <c r="K58" s="2"/>
    </row>
    <row r="59" spans="3:19" x14ac:dyDescent="0.25">
      <c r="C59" s="256" t="s">
        <v>590</v>
      </c>
      <c r="D59" s="257" t="s">
        <v>542</v>
      </c>
      <c r="E59" s="257" t="s">
        <v>334</v>
      </c>
      <c r="F59" s="299" t="s">
        <v>713</v>
      </c>
      <c r="G59" s="65" t="str">
        <f t="shared" si="0"/>
        <v>42</v>
      </c>
      <c r="H59" s="2" t="s">
        <v>1379</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7.6000000000000005</v>
      </c>
      <c r="O59" s="14" cm="1">
        <f t="array" ref="O59">INDEX(INDEX(Cable_L!$H$3:$K$77,,MATCH(O$2,Cable_L!$H$2:$K$2,0)),MATCH(1,COUNTIFS($G59,Cable_L!$A$3:$A$77,$H59,Cable_L!$C$3:$C$77),0))</f>
        <v>6.4</v>
      </c>
      <c r="P59" s="21" cm="1">
        <f t="array" ref="P59:P60">_xlfn._xlws.FILTER(_xlfn.UNIQUE(N59:N66),_xlfn.UNIQUE(N59:N66)&lt;&gt;"")</f>
        <v>7.6000000000000005</v>
      </c>
      <c r="Q59" s="14">
        <f>COUNTIF(N59:N66,P59)</f>
        <v>5</v>
      </c>
      <c r="R59" s="21" cm="1">
        <f t="array" ref="R59:R60">_xlfn._xlws.FILTER(_xlfn.UNIQUE(O59:O66),_xlfn.UNIQUE(O59:O66)&lt;&gt;"")</f>
        <v>6.4</v>
      </c>
      <c r="S59" s="14">
        <f>COUNTIF(O59:O66,R59)</f>
        <v>5</v>
      </c>
    </row>
    <row r="60" spans="3:19" x14ac:dyDescent="0.25">
      <c r="C60" s="258" t="s">
        <v>591</v>
      </c>
      <c r="D60" s="259" t="s">
        <v>541</v>
      </c>
      <c r="E60" s="259" t="s">
        <v>336</v>
      </c>
      <c r="F60" s="300" t="s">
        <v>700</v>
      </c>
      <c r="G60" s="65" t="str">
        <f t="shared" si="0"/>
        <v>40</v>
      </c>
      <c r="H60" s="2" t="s">
        <v>1379</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v>7.2</v>
      </c>
      <c r="Q60" s="14">
        <f>COUNTIF(N59:N66,P60)</f>
        <v>1</v>
      </c>
      <c r="R60" s="21">
        <v>6.8000000000000007</v>
      </c>
      <c r="S60" s="14">
        <f>COUNTIF(O59:O66,R60)</f>
        <v>1</v>
      </c>
    </row>
    <row r="61" spans="3:19" x14ac:dyDescent="0.25">
      <c r="C61" s="258" t="s">
        <v>592</v>
      </c>
      <c r="D61" s="259" t="s">
        <v>539</v>
      </c>
      <c r="E61" s="259" t="s">
        <v>338</v>
      </c>
      <c r="F61" s="300" t="s">
        <v>684</v>
      </c>
      <c r="G61" s="65" t="str">
        <f t="shared" si="0"/>
        <v>38</v>
      </c>
      <c r="H61" s="2" t="s">
        <v>1379</v>
      </c>
      <c r="I61" s="79"/>
      <c r="J61" s="2"/>
      <c r="K61" s="80"/>
      <c r="L61" s="14" t="str" cm="1">
        <f t="array" ref="L61">INDEX(Cable_L!$B$3:$B$77,MATCH(1,COUNTIFS($G61,Cable_L!$A$3:$A$77,$H61,Cable_L!$C$3:$C$77),0))</f>
        <v>3d</v>
      </c>
      <c r="M61" s="21" t="str">
        <v>40</v>
      </c>
      <c r="N61" s="14" cm="1">
        <f t="array" ref="N61">INDEX(INDEX(Cable_L!$H$3:$K$77,,MATCH(N$2,Cable_L!$H$2:$K$2,0)),MATCH(1,COUNTIFS($G61,Cable_L!$A$3:$A$77,$H61,Cable_L!$C$3:$C$77),0))</f>
        <v>7.2</v>
      </c>
      <c r="O61" s="14" cm="1">
        <f t="array" ref="O61">INDEX(INDEX(Cable_L!$H$3:$K$77,,MATCH(O$2,Cable_L!$H$2:$K$2,0)),MATCH(1,COUNTIFS($G61,Cable_L!$A$3:$A$77,$H61,Cable_L!$C$3:$C$77),0))</f>
        <v>6.8000000000000007</v>
      </c>
    </row>
    <row r="62" spans="3:19" x14ac:dyDescent="0.25">
      <c r="C62" s="258" t="s">
        <v>587</v>
      </c>
      <c r="D62" s="259" t="s">
        <v>32</v>
      </c>
      <c r="E62" s="259" t="s">
        <v>340</v>
      </c>
      <c r="F62" s="300" t="s">
        <v>730</v>
      </c>
      <c r="G62" s="65" t="str">
        <f t="shared" si="0"/>
        <v>46</v>
      </c>
      <c r="H62" s="2" t="s">
        <v>1379</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7.6000000000000005</v>
      </c>
      <c r="O62" s="14" cm="1">
        <f t="array" ref="O62">INDEX(INDEX(Cable_L!$H$3:$K$77,,MATCH(O$2,Cable_L!$H$2:$K$2,0)),MATCH(1,COUNTIFS($G62,Cable_L!$A$3:$A$77,$H62,Cable_L!$C$3:$C$77),0))</f>
        <v>6.4</v>
      </c>
    </row>
    <row r="63" spans="3:19" x14ac:dyDescent="0.25">
      <c r="C63" s="258" t="s">
        <v>588</v>
      </c>
      <c r="D63" s="259" t="s">
        <v>36</v>
      </c>
      <c r="E63" s="259" t="s">
        <v>342</v>
      </c>
      <c r="F63" s="300" t="s">
        <v>710</v>
      </c>
      <c r="G63" s="65" t="str">
        <f t="shared" si="0"/>
        <v>41</v>
      </c>
      <c r="H63" s="2" t="s">
        <v>1379</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258" t="s">
        <v>589</v>
      </c>
      <c r="D64" s="259" t="s">
        <v>40</v>
      </c>
      <c r="E64" s="259" t="s">
        <v>344</v>
      </c>
      <c r="F64" s="300" t="s">
        <v>698</v>
      </c>
      <c r="G64" s="65" t="str">
        <f t="shared" si="0"/>
        <v>40</v>
      </c>
      <c r="H64" s="2" t="s">
        <v>1379</v>
      </c>
      <c r="I64" s="79"/>
      <c r="J64" s="2"/>
      <c r="K64" s="2"/>
      <c r="L64" s="14" t="str" cm="1">
        <f t="array" ref="L64">INDEX(Cable_L!$B$3:$B$77,MATCH(1,COUNTIFS($G64,Cable_L!$A$3:$A$77,$H64,Cable_L!$C$3:$C$77),0))</f>
        <v>4b</v>
      </c>
      <c r="M64" s="21" t="str">
        <v>46</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19" x14ac:dyDescent="0.25">
      <c r="C65" s="258" t="s">
        <v>406</v>
      </c>
      <c r="D65" s="259"/>
      <c r="E65" s="259" t="s">
        <v>1331</v>
      </c>
      <c r="F65" s="300"/>
      <c r="G65" s="65" t="str">
        <f t="shared" si="0"/>
        <v/>
      </c>
      <c r="H65" s="2"/>
      <c r="I65" s="2"/>
      <c r="J65" s="2"/>
      <c r="K65" s="2"/>
    </row>
    <row r="66" spans="3:19" x14ac:dyDescent="0.25">
      <c r="C66" s="263" t="s">
        <v>406</v>
      </c>
      <c r="D66" s="264"/>
      <c r="E66" s="264" t="s">
        <v>1332</v>
      </c>
      <c r="F66" s="294"/>
      <c r="G66" s="65" t="str">
        <f t="shared" si="0"/>
        <v/>
      </c>
      <c r="H66" s="2"/>
      <c r="I66" s="2"/>
      <c r="J66" s="2"/>
      <c r="K66" s="2"/>
    </row>
    <row r="67" spans="3:19" x14ac:dyDescent="0.25">
      <c r="C67" s="259"/>
      <c r="D67" s="259"/>
      <c r="E67" s="259"/>
      <c r="F67" s="259"/>
      <c r="G67" s="65" t="str">
        <f t="shared" si="0"/>
        <v/>
      </c>
      <c r="H67" s="2"/>
      <c r="I67" s="2"/>
      <c r="J67" s="2"/>
      <c r="K67" s="2"/>
    </row>
    <row r="68" spans="3:19" x14ac:dyDescent="0.25">
      <c r="C68" s="256" t="s">
        <v>584</v>
      </c>
      <c r="D68" s="257" t="s">
        <v>1</v>
      </c>
      <c r="E68" s="257" t="s">
        <v>346</v>
      </c>
      <c r="F68" s="299" t="s">
        <v>708</v>
      </c>
      <c r="G68" s="65" t="str">
        <f t="shared" si="0"/>
        <v>41</v>
      </c>
      <c r="H68" s="2" t="s">
        <v>1379</v>
      </c>
      <c r="I68" s="79"/>
      <c r="J68" s="2"/>
      <c r="K68" s="2"/>
      <c r="L68" s="14" t="str" cm="1">
        <f t="array" ref="L68">INDEX(Cable_L!$B$3:$B$77,MATCH(1,COUNTIFS($G68,Cable_L!$A$3:$A$77,$H68,Cable_L!$C$3:$C$77),0))</f>
        <v>4b</v>
      </c>
      <c r="M68" s="21" t="str" cm="1">
        <f t="array" ref="M68:M71">_xlfn._xlws.SORT(_xlfn.UNIQUE(G68:G75))</f>
        <v/>
      </c>
      <c r="N68" s="14" cm="1">
        <f t="array" ref="N68">INDEX(INDEX(Cable_L!$H$3:$K$77,,MATCH(N$2,Cable_L!$H$2:$K$2,0)),MATCH(1,COUNTIFS($G68,Cable_L!$A$3:$A$77,$H68,Cable_L!$C$3:$C$77),0))</f>
        <v>7.6000000000000005</v>
      </c>
      <c r="O68" s="14" cm="1">
        <f t="array" ref="O68">INDEX(INDEX(Cable_L!$H$3:$K$77,,MATCH(O$2,Cable_L!$H$2:$K$2,0)),MATCH(1,COUNTIFS($G68,Cable_L!$A$3:$A$77,$H68,Cable_L!$C$3:$C$77),0))</f>
        <v>6.4</v>
      </c>
      <c r="P68" s="21" cm="1">
        <f t="array" ref="P68">_xlfn._xlws.FILTER(_xlfn.UNIQUE(N68:N75),_xlfn.UNIQUE(N68:N75)&lt;&gt;"")</f>
        <v>7.6000000000000005</v>
      </c>
      <c r="Q68" s="14">
        <f>COUNTIF(N68:N75,P68)</f>
        <v>5</v>
      </c>
      <c r="R68" s="21" cm="1">
        <f t="array" ref="R68">_xlfn._xlws.FILTER(_xlfn.UNIQUE(O68:O75),_xlfn.UNIQUE(O68:O75)&lt;&gt;"")</f>
        <v>6.4</v>
      </c>
      <c r="S68" s="14">
        <f>COUNTIF(O68:O75,R68)</f>
        <v>5</v>
      </c>
    </row>
    <row r="69" spans="3:19" x14ac:dyDescent="0.25">
      <c r="C69" s="258" t="s">
        <v>585</v>
      </c>
      <c r="D69" s="259" t="s">
        <v>5</v>
      </c>
      <c r="E69" s="259" t="s">
        <v>348</v>
      </c>
      <c r="F69" s="300" t="s">
        <v>696</v>
      </c>
      <c r="G69" s="65" t="str">
        <f t="shared" ref="G69:G110" si="1">IF(LEFT(F69,3)="2.5", MID(F69,7,2),LEFT(F69,2))</f>
        <v>39</v>
      </c>
      <c r="H69" s="2" t="s">
        <v>1379</v>
      </c>
      <c r="I69" s="79"/>
      <c r="J69" s="2"/>
      <c r="K69" s="2"/>
      <c r="L69" s="14" t="str" cm="1">
        <f t="array" ref="L69">INDEX(Cable_L!$B$3:$B$77,MATCH(1,COUNTIFS($G69,Cable_L!$A$3:$A$77,$H69,Cable_L!$C$3:$C$77),0))</f>
        <v>4b</v>
      </c>
      <c r="M69" s="21" t="str">
        <v>39</v>
      </c>
      <c r="N69" s="14" cm="1">
        <f t="array" ref="N69">INDEX(INDEX(Cable_L!$H$3:$K$77,,MATCH(N$2,Cable_L!$H$2:$K$2,0)),MATCH(1,COUNTIFS($G69,Cable_L!$A$3:$A$77,$H69,Cable_L!$C$3:$C$77),0))</f>
        <v>7.6000000000000005</v>
      </c>
      <c r="O69" s="14" cm="1">
        <f t="array" ref="O69">INDEX(INDEX(Cable_L!$H$3:$K$77,,MATCH(O$2,Cable_L!$H$2:$K$2,0)),MATCH(1,COUNTIFS($G69,Cable_L!$A$3:$A$77,$H69,Cable_L!$C$3:$C$77),0))</f>
        <v>6.4</v>
      </c>
    </row>
    <row r="70" spans="3:19" x14ac:dyDescent="0.25">
      <c r="C70" s="258" t="s">
        <v>406</v>
      </c>
      <c r="D70" s="259"/>
      <c r="E70" s="259" t="s">
        <v>350</v>
      </c>
      <c r="F70" s="300"/>
      <c r="G70" s="65" t="str">
        <f t="shared" si="1"/>
        <v/>
      </c>
      <c r="H70" s="2"/>
      <c r="I70" s="79"/>
      <c r="J70" s="2"/>
      <c r="K70" s="2"/>
      <c r="M70" s="21" t="str">
        <v>41</v>
      </c>
    </row>
    <row r="71" spans="3:19" x14ac:dyDescent="0.25">
      <c r="C71" s="258" t="s">
        <v>581</v>
      </c>
      <c r="D71" s="259" t="s">
        <v>9</v>
      </c>
      <c r="E71" s="259" t="s">
        <v>352</v>
      </c>
      <c r="F71" s="300" t="s">
        <v>731</v>
      </c>
      <c r="G71" s="65" t="str">
        <f t="shared" si="1"/>
        <v>46</v>
      </c>
      <c r="H71" s="2" t="s">
        <v>1379</v>
      </c>
      <c r="I71" s="79"/>
      <c r="J71" s="2"/>
      <c r="K71" s="2"/>
      <c r="L71" s="14" t="str" cm="1">
        <f t="array" ref="L71">INDEX(Cable_L!$B$3:$B$77,MATCH(1,COUNTIFS($G71,Cable_L!$A$3:$A$77,$H71,Cable_L!$C$3:$C$77),0))</f>
        <v>4b</v>
      </c>
      <c r="M71" s="21" t="str">
        <v>46</v>
      </c>
      <c r="N71" s="14" cm="1">
        <f t="array" ref="N71">INDEX(INDEX(Cable_L!$H$3:$K$77,,MATCH(N$2,Cable_L!$H$2:$K$2,0)),MATCH(1,COUNTIFS($G71,Cable_L!$A$3:$A$77,$H71,Cable_L!$C$3:$C$77),0))</f>
        <v>7.6000000000000005</v>
      </c>
      <c r="O71" s="14" cm="1">
        <f t="array" ref="O71">INDEX(INDEX(Cable_L!$H$3:$K$77,,MATCH(O$2,Cable_L!$H$2:$K$2,0)),MATCH(1,COUNTIFS($G71,Cable_L!$A$3:$A$77,$H71,Cable_L!$C$3:$C$77),0))</f>
        <v>6.4</v>
      </c>
    </row>
    <row r="72" spans="3:19" x14ac:dyDescent="0.25">
      <c r="C72" s="258" t="s">
        <v>582</v>
      </c>
      <c r="D72" s="259" t="s">
        <v>13</v>
      </c>
      <c r="E72" s="259" t="s">
        <v>354</v>
      </c>
      <c r="F72" s="300" t="s">
        <v>709</v>
      </c>
      <c r="G72" s="65" t="str">
        <f t="shared" si="1"/>
        <v>41</v>
      </c>
      <c r="H72" s="2" t="s">
        <v>1379</v>
      </c>
      <c r="I72" s="79"/>
      <c r="J72" s="2"/>
      <c r="K72" s="2"/>
      <c r="L72" s="14" t="str" cm="1">
        <f t="array" ref="L72">INDEX(Cable_L!$B$3:$B$77,MATCH(1,COUNTIFS($G72,Cable_L!$A$3:$A$77,$H72,Cable_L!$C$3:$C$77),0))</f>
        <v>4b</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19" x14ac:dyDescent="0.25">
      <c r="C73" s="258" t="s">
        <v>583</v>
      </c>
      <c r="D73" s="259" t="s">
        <v>17</v>
      </c>
      <c r="E73" s="259" t="s">
        <v>356</v>
      </c>
      <c r="F73" s="300" t="s">
        <v>694</v>
      </c>
      <c r="G73" s="65" t="str">
        <f t="shared" si="1"/>
        <v>39</v>
      </c>
      <c r="H73" s="2" t="s">
        <v>1379</v>
      </c>
      <c r="I73" s="79"/>
      <c r="J73" s="2"/>
      <c r="K73" s="2"/>
      <c r="L73" s="14" t="str" cm="1">
        <f t="array" ref="L73">INDEX(Cable_L!$B$3:$B$77,MATCH(1,COUNTIFS($G73,Cable_L!$A$3:$A$77,$H73,Cable_L!$C$3:$C$77),0))</f>
        <v>4b</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19" x14ac:dyDescent="0.25">
      <c r="C74" s="258" t="s">
        <v>406</v>
      </c>
      <c r="D74" s="259"/>
      <c r="E74" s="259" t="s">
        <v>1333</v>
      </c>
      <c r="F74" s="300"/>
      <c r="G74" s="65" t="str">
        <f t="shared" si="1"/>
        <v/>
      </c>
      <c r="H74" s="2"/>
      <c r="I74" s="2"/>
      <c r="J74" s="2"/>
      <c r="K74" s="2"/>
    </row>
    <row r="75" spans="3:19" x14ac:dyDescent="0.25">
      <c r="C75" s="263" t="s">
        <v>406</v>
      </c>
      <c r="D75" s="264"/>
      <c r="E75" s="264" t="s">
        <v>1334</v>
      </c>
      <c r="F75" s="294"/>
      <c r="G75" s="65" t="str">
        <f t="shared" si="1"/>
        <v/>
      </c>
      <c r="H75" s="2"/>
      <c r="I75" s="2"/>
      <c r="J75" s="2"/>
      <c r="K75" s="2"/>
    </row>
    <row r="76" spans="3:19" x14ac:dyDescent="0.25">
      <c r="C76" s="259"/>
      <c r="D76" s="259"/>
      <c r="E76" s="259"/>
      <c r="F76" s="259"/>
      <c r="G76" s="65" t="str">
        <f t="shared" si="1"/>
        <v/>
      </c>
      <c r="H76" s="2"/>
      <c r="I76" s="2"/>
      <c r="J76" s="2"/>
      <c r="K76" s="2"/>
    </row>
    <row r="77" spans="3:19" x14ac:dyDescent="0.25">
      <c r="C77" s="256" t="s">
        <v>600</v>
      </c>
      <c r="D77" s="257" t="s">
        <v>670</v>
      </c>
      <c r="E77" s="257" t="s">
        <v>161</v>
      </c>
      <c r="F77" s="299" t="s">
        <v>682</v>
      </c>
      <c r="G77" s="65" t="str">
        <f t="shared" si="1"/>
        <v>38</v>
      </c>
      <c r="H77" s="2" t="s">
        <v>1357</v>
      </c>
      <c r="I77" s="80"/>
      <c r="J77" s="2"/>
      <c r="K77" s="79"/>
      <c r="L77" s="14" t="str" cm="1">
        <f t="array" ref="L77">INDEX(Cable_L!$B$3:$B$77,MATCH(1,COUNTIFS($G77,Cable_L!$A$3:$A$77,$H77,Cable_L!$C$3:$C$77),0))</f>
        <v>3c</v>
      </c>
      <c r="M77" s="21" t="str" cm="1">
        <f t="array" ref="M77:M79">_xlfn._xlws.SORT(_xlfn.UNIQUE(G77:G84))</f>
        <v/>
      </c>
      <c r="N77" s="14" t="str" cm="1">
        <f t="array" ref="N77">INDEX(INDEX(Cable_L!$H$3:$K$77,,MATCH(N$2,Cable_L!$H$2:$K$2,0)),MATCH(1,COUNTIFS($G77,Cable_L!$A$3:$A$77,$H77,Cable_L!$C$3:$C$77),0))</f>
        <v>|7.6|</v>
      </c>
      <c r="O77" s="14" cm="1">
        <f t="array" ref="O77">INDEX(INDEX(Cable_L!$H$3:$K$77,,MATCH(O$2,Cable_L!$H$2:$K$2,0)),MATCH(1,COUNTIFS($G77,Cable_L!$A$3:$A$77,$H77,Cable_L!$C$3:$C$77),0))</f>
        <v>6.8000000000000007</v>
      </c>
      <c r="P77" s="21" t="str" cm="1">
        <f t="array" ref="P77">_xlfn._xlws.FILTER(_xlfn.UNIQUE(N77:N84),_xlfn.UNIQUE(N77:N84)&lt;&gt;"")</f>
        <v>|7.6|</v>
      </c>
      <c r="Q77" s="14">
        <f>COUNTIF(N77:N84,P77)</f>
        <v>4</v>
      </c>
      <c r="R77" s="21" cm="1">
        <f t="array" ref="R77">_xlfn._xlws.FILTER(_xlfn.UNIQUE(O77:O84),_xlfn.UNIQUE(O77:O84)&lt;&gt;"")</f>
        <v>6.8000000000000007</v>
      </c>
      <c r="S77" s="14">
        <f>COUNTIF(O77:O84,R77)</f>
        <v>4</v>
      </c>
    </row>
    <row r="78" spans="3:19" x14ac:dyDescent="0.25">
      <c r="C78" s="258" t="s">
        <v>601</v>
      </c>
      <c r="D78" s="259" t="s">
        <v>668</v>
      </c>
      <c r="E78" s="259" t="s">
        <v>165</v>
      </c>
      <c r="F78" s="300" t="s">
        <v>683</v>
      </c>
      <c r="G78" s="65" t="str">
        <f t="shared" si="1"/>
        <v>38</v>
      </c>
      <c r="H78" s="2" t="s">
        <v>1357</v>
      </c>
      <c r="I78" s="80"/>
      <c r="J78" s="2"/>
      <c r="K78" s="79"/>
      <c r="L78" s="14" t="str" cm="1">
        <f t="array" ref="L78">INDEX(Cable_L!$B$3:$B$77,MATCH(1,COUNTIFS($G78,Cable_L!$A$3:$A$77,$H78,Cable_L!$C$3:$C$77),0))</f>
        <v>3c</v>
      </c>
      <c r="M78" s="21" t="str">
        <v>37</v>
      </c>
      <c r="N78" s="14" t="str" cm="1">
        <f t="array" ref="N78">INDEX(INDEX(Cable_L!$H$3:$K$77,,MATCH(N$2,Cable_L!$H$2:$K$2,0)),MATCH(1,COUNTIFS($G78,Cable_L!$A$3:$A$77,$H78,Cable_L!$C$3:$C$77),0))</f>
        <v>|7.6|</v>
      </c>
      <c r="O78" s="14" cm="1">
        <f t="array" ref="O78">INDEX(INDEX(Cable_L!$H$3:$K$77,,MATCH(O$2,Cable_L!$H$2:$K$2,0)),MATCH(1,COUNTIFS($G78,Cable_L!$A$3:$A$77,$H78,Cable_L!$C$3:$C$77),0))</f>
        <v>6.8000000000000007</v>
      </c>
    </row>
    <row r="79" spans="3:19" x14ac:dyDescent="0.25">
      <c r="C79" s="258" t="s">
        <v>602</v>
      </c>
      <c r="D79" s="259" t="s">
        <v>669</v>
      </c>
      <c r="E79" s="259" t="s">
        <v>169</v>
      </c>
      <c r="F79" s="300" t="s">
        <v>680</v>
      </c>
      <c r="G79" s="65" t="str">
        <f t="shared" si="1"/>
        <v>37</v>
      </c>
      <c r="H79" s="2" t="s">
        <v>1357</v>
      </c>
      <c r="I79" s="80"/>
      <c r="J79" s="2"/>
      <c r="K79" s="79"/>
      <c r="L79" s="14" t="str" cm="1">
        <f t="array" ref="L79">INDEX(Cable_L!$B$3:$B$77,MATCH(1,COUNTIFS($G79,Cable_L!$A$3:$A$77,$H79,Cable_L!$C$3:$C$77),0))</f>
        <v>3c</v>
      </c>
      <c r="M79" s="21" t="str">
        <v>38</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19" x14ac:dyDescent="0.25">
      <c r="C80" s="258" t="s">
        <v>586</v>
      </c>
      <c r="D80" s="259" t="s">
        <v>80</v>
      </c>
      <c r="E80" s="259" t="s">
        <v>173</v>
      </c>
      <c r="F80" s="300" t="s">
        <v>685</v>
      </c>
      <c r="G80" s="65" t="str">
        <f t="shared" si="1"/>
        <v>38</v>
      </c>
      <c r="H80" s="2" t="s">
        <v>1357</v>
      </c>
      <c r="I80" s="80"/>
      <c r="J80" s="2"/>
      <c r="K80" s="79"/>
      <c r="L80" s="14" t="str" cm="1">
        <f t="array" ref="L80">INDEX(Cable_L!$B$3:$B$77,MATCH(1,COUNTIFS($G80,Cable_L!$A$3:$A$77,$H80,Cable_L!$C$3:$C$77),0))</f>
        <v>3c</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258" t="s">
        <v>406</v>
      </c>
      <c r="D81" s="259"/>
      <c r="E81" s="259" t="s">
        <v>1312</v>
      </c>
      <c r="F81" s="300"/>
      <c r="G81" s="65" t="str">
        <f t="shared" si="1"/>
        <v/>
      </c>
      <c r="H81" s="2"/>
      <c r="I81" s="2"/>
      <c r="J81" s="2"/>
      <c r="K81" s="2"/>
    </row>
    <row r="82" spans="3:19" x14ac:dyDescent="0.25">
      <c r="C82" s="258" t="s">
        <v>406</v>
      </c>
      <c r="D82" s="259"/>
      <c r="E82" s="259" t="s">
        <v>1313</v>
      </c>
      <c r="F82" s="300"/>
      <c r="G82" s="65" t="str">
        <f t="shared" si="1"/>
        <v/>
      </c>
      <c r="H82" s="2"/>
      <c r="I82" s="2"/>
      <c r="J82" s="2"/>
      <c r="K82" s="2"/>
    </row>
    <row r="83" spans="3:19" x14ac:dyDescent="0.25">
      <c r="C83" s="258" t="s">
        <v>406</v>
      </c>
      <c r="D83" s="259"/>
      <c r="E83" s="259" t="s">
        <v>1314</v>
      </c>
      <c r="F83" s="300"/>
      <c r="G83" s="65" t="str">
        <f t="shared" si="1"/>
        <v/>
      </c>
      <c r="H83" s="2"/>
      <c r="I83" s="2"/>
      <c r="J83" s="2"/>
      <c r="K83" s="2"/>
    </row>
    <row r="84" spans="3:19" x14ac:dyDescent="0.25">
      <c r="C84" s="263" t="s">
        <v>406</v>
      </c>
      <c r="D84" s="264"/>
      <c r="E84" s="264" t="s">
        <v>1315</v>
      </c>
      <c r="F84" s="294"/>
      <c r="G84" s="65" t="str">
        <f t="shared" si="1"/>
        <v/>
      </c>
      <c r="H84" s="2"/>
      <c r="I84" s="2"/>
      <c r="J84" s="2"/>
      <c r="K84" s="2"/>
    </row>
    <row r="85" spans="3:19" x14ac:dyDescent="0.25">
      <c r="C85" s="259"/>
      <c r="D85" s="259"/>
      <c r="E85" s="259"/>
      <c r="F85" s="259"/>
      <c r="G85" s="65" t="str">
        <f t="shared" si="1"/>
        <v/>
      </c>
      <c r="H85" s="2"/>
      <c r="I85" s="2"/>
      <c r="J85" s="2"/>
      <c r="K85" s="2"/>
    </row>
    <row r="86" spans="3:19" x14ac:dyDescent="0.25">
      <c r="C86" s="256" t="s">
        <v>612</v>
      </c>
      <c r="D86" s="257" t="s">
        <v>44</v>
      </c>
      <c r="E86" s="257" t="s">
        <v>364</v>
      </c>
      <c r="F86" s="299" t="s">
        <v>716</v>
      </c>
      <c r="G86" s="65" t="str">
        <f t="shared" si="1"/>
        <v>42</v>
      </c>
      <c r="H86" s="2" t="s">
        <v>1379</v>
      </c>
      <c r="I86" s="79"/>
      <c r="J86" s="2"/>
      <c r="K86" s="2"/>
      <c r="L86" s="14" t="str" cm="1">
        <f t="array" ref="L86">INDEX(Cable_L!$B$3:$B$77,MATCH(1,COUNTIFS($G86,Cable_L!$A$3:$A$77,$H86,Cable_L!$C$3:$C$77),0))</f>
        <v>4b</v>
      </c>
      <c r="M86" s="21" t="str" cm="1">
        <f t="array" ref="M86:M89">_xlfn._xlws.SORT(_xlfn.UNIQUE(G86:G93))</f>
        <v/>
      </c>
      <c r="N86" s="14" cm="1">
        <f t="array" ref="N86">INDEX(INDEX(Cable_L!$H$3:$K$77,,MATCH(N$2,Cable_L!$H$2:$K$2,0)),MATCH(1,COUNTIFS($G86,Cable_L!$A$3:$A$77,$H86,Cable_L!$C$3:$C$77),0))</f>
        <v>7.6000000000000005</v>
      </c>
      <c r="O86" s="14" cm="1">
        <f t="array" ref="O86">INDEX(INDEX(Cable_L!$H$3:$K$77,,MATCH(O$2,Cable_L!$H$2:$K$2,0)),MATCH(1,COUNTIFS($G86,Cable_L!$A$3:$A$77,$H86,Cable_L!$C$3:$C$77),0))</f>
        <v>6.4</v>
      </c>
      <c r="P86" s="21" cm="1">
        <f t="array" ref="P86">_xlfn._xlws.FILTER(_xlfn.UNIQUE(N86:N93),_xlfn.UNIQUE(N86:N93)&lt;&gt;"")</f>
        <v>7.6000000000000005</v>
      </c>
      <c r="Q86" s="14">
        <f>COUNTIF(N86:N93,P86)</f>
        <v>6</v>
      </c>
      <c r="R86" s="21" cm="1">
        <f t="array" ref="R86">_xlfn._xlws.FILTER(_xlfn.UNIQUE(O86:O93),_xlfn.UNIQUE(O86:O93)&lt;&gt;"")</f>
        <v>6.4</v>
      </c>
      <c r="S86" s="14">
        <f>COUNTIF(O86:O93,R86)</f>
        <v>6</v>
      </c>
    </row>
    <row r="87" spans="3:19" x14ac:dyDescent="0.25">
      <c r="C87" s="258" t="s">
        <v>613</v>
      </c>
      <c r="D87" s="290" t="s">
        <v>48</v>
      </c>
      <c r="E87" s="259" t="s">
        <v>366</v>
      </c>
      <c r="F87" s="300" t="s">
        <v>719</v>
      </c>
      <c r="G87" s="65" t="str">
        <f t="shared" si="1"/>
        <v>42</v>
      </c>
      <c r="H87" s="2" t="s">
        <v>1379</v>
      </c>
      <c r="I87" s="79"/>
      <c r="J87" s="2"/>
      <c r="K87" s="2"/>
      <c r="L87" s="14" t="str" cm="1">
        <f t="array" ref="L87">INDEX(Cable_L!$B$3:$B$77,MATCH(1,COUNTIFS($G87,Cable_L!$A$3:$A$77,$H87,Cable_L!$C$3:$C$77),0))</f>
        <v>4b</v>
      </c>
      <c r="M87" s="21" t="str">
        <v>40</v>
      </c>
      <c r="N87" s="14" cm="1">
        <f t="array" ref="N87">INDEX(INDEX(Cable_L!$H$3:$K$77,,MATCH(N$2,Cable_L!$H$2:$K$2,0)),MATCH(1,COUNTIFS($G87,Cable_L!$A$3:$A$77,$H87,Cable_L!$C$3:$C$77),0))</f>
        <v>7.6000000000000005</v>
      </c>
      <c r="O87" s="14" cm="1">
        <f t="array" ref="O87">INDEX(INDEX(Cable_L!$H$3:$K$77,,MATCH(O$2,Cable_L!$H$2:$K$2,0)),MATCH(1,COUNTIFS($G87,Cable_L!$A$3:$A$77,$H87,Cable_L!$C$3:$C$77),0))</f>
        <v>6.4</v>
      </c>
    </row>
    <row r="88" spans="3:19" x14ac:dyDescent="0.25">
      <c r="C88" s="258" t="s">
        <v>614</v>
      </c>
      <c r="D88" s="290" t="s">
        <v>52</v>
      </c>
      <c r="E88" s="259" t="s">
        <v>368</v>
      </c>
      <c r="F88" s="300" t="s">
        <v>703</v>
      </c>
      <c r="G88" s="65" t="str">
        <f t="shared" si="1"/>
        <v>40</v>
      </c>
      <c r="H88" s="2" t="s">
        <v>1379</v>
      </c>
      <c r="I88" s="79"/>
      <c r="J88" s="2"/>
      <c r="K88" s="2"/>
      <c r="L88" s="14" t="str" cm="1">
        <f t="array" ref="L88">INDEX(Cable_L!$B$3:$B$77,MATCH(1,COUNTIFS($G88,Cable_L!$A$3:$A$77,$H88,Cable_L!$C$3:$C$77),0))</f>
        <v>4b</v>
      </c>
      <c r="M88" s="21" t="str">
        <v>42</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258" t="s">
        <v>609</v>
      </c>
      <c r="D89" s="259" t="s">
        <v>56</v>
      </c>
      <c r="E89" s="259" t="s">
        <v>370</v>
      </c>
      <c r="F89" s="300" t="s">
        <v>734</v>
      </c>
      <c r="G89" s="65" t="str">
        <f t="shared" si="1"/>
        <v>46</v>
      </c>
      <c r="H89" s="2" t="s">
        <v>1379</v>
      </c>
      <c r="I89" s="79"/>
      <c r="J89" s="2"/>
      <c r="K89" s="2"/>
      <c r="L89" s="14" t="str" cm="1">
        <f t="array" ref="L89">INDEX(Cable_L!$B$3:$B$77,MATCH(1,COUNTIFS($G89,Cable_L!$A$3:$A$77,$H89,Cable_L!$C$3:$C$77),0))</f>
        <v>4b</v>
      </c>
      <c r="M89" s="21" t="str">
        <v>46</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258" t="s">
        <v>610</v>
      </c>
      <c r="D90" s="259" t="s">
        <v>60</v>
      </c>
      <c r="E90" s="259" t="s">
        <v>372</v>
      </c>
      <c r="F90" s="300" t="s">
        <v>714</v>
      </c>
      <c r="G90" s="65" t="str">
        <f t="shared" si="1"/>
        <v>42</v>
      </c>
      <c r="H90" s="2" t="s">
        <v>1379</v>
      </c>
      <c r="I90" s="79"/>
      <c r="J90" s="2"/>
      <c r="K90" s="2"/>
      <c r="L90" s="14" t="str" cm="1">
        <f t="array" ref="L90">INDEX(Cable_L!$B$3:$B$77,MATCH(1,COUNTIFS($G90,Cable_L!$A$3:$A$77,$H90,Cable_L!$C$3:$C$77),0))</f>
        <v>4b</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258" t="s">
        <v>611</v>
      </c>
      <c r="D91" s="259" t="s">
        <v>64</v>
      </c>
      <c r="E91" s="259" t="s">
        <v>374</v>
      </c>
      <c r="F91" s="300" t="s">
        <v>701</v>
      </c>
      <c r="G91" s="65" t="str">
        <f t="shared" si="1"/>
        <v>40</v>
      </c>
      <c r="H91" s="2" t="s">
        <v>1379</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258" t="s">
        <v>406</v>
      </c>
      <c r="D92" s="259"/>
      <c r="E92" s="259" t="s">
        <v>1339</v>
      </c>
      <c r="F92" s="300"/>
      <c r="G92" s="65" t="str">
        <f t="shared" si="1"/>
        <v/>
      </c>
      <c r="H92" s="2"/>
      <c r="I92" s="2"/>
      <c r="J92" s="2"/>
      <c r="K92" s="2"/>
    </row>
    <row r="93" spans="3:19" x14ac:dyDescent="0.25">
      <c r="C93" s="263" t="s">
        <v>406</v>
      </c>
      <c r="D93" s="264"/>
      <c r="E93" s="264" t="s">
        <v>1340</v>
      </c>
      <c r="F93" s="294"/>
      <c r="G93" s="65" t="str">
        <f t="shared" si="1"/>
        <v/>
      </c>
      <c r="H93" s="2"/>
      <c r="I93" s="2"/>
      <c r="J93" s="2"/>
      <c r="K93" s="2"/>
    </row>
    <row r="94" spans="3:19" x14ac:dyDescent="0.25">
      <c r="C94" s="259"/>
      <c r="D94" s="259"/>
      <c r="E94" s="259"/>
      <c r="F94" s="259"/>
      <c r="G94" s="65" t="str">
        <f t="shared" si="1"/>
        <v/>
      </c>
      <c r="H94" s="2"/>
      <c r="I94" s="2"/>
      <c r="J94" s="2"/>
      <c r="K94" s="2"/>
    </row>
    <row r="95" spans="3:19" x14ac:dyDescent="0.25">
      <c r="C95" s="256" t="s">
        <v>606</v>
      </c>
      <c r="D95" s="257" t="s">
        <v>542</v>
      </c>
      <c r="E95" s="257" t="s">
        <v>376</v>
      </c>
      <c r="F95" s="299" t="s">
        <v>717</v>
      </c>
      <c r="G95" s="65" t="str">
        <f t="shared" si="1"/>
        <v>42</v>
      </c>
      <c r="H95" s="2" t="s">
        <v>1379</v>
      </c>
      <c r="I95" s="79"/>
      <c r="J95" s="2"/>
      <c r="K95" s="2"/>
      <c r="L95" s="14" t="str" cm="1">
        <f t="array" ref="L95">INDEX(Cable_L!$B$3:$B$77,MATCH(1,COUNTIFS($G95,Cable_L!$A$3:$A$77,$H95,Cable_L!$C$3:$C$77),0))</f>
        <v>4b</v>
      </c>
      <c r="M95" s="21" t="str" cm="1">
        <f t="array" ref="M95:M99">_xlfn._xlws.SORT(_xlfn.UNIQUE(G95:G102))</f>
        <v/>
      </c>
      <c r="N95" s="14" cm="1">
        <f t="array" ref="N95">INDEX(INDEX(Cable_L!$H$3:$K$77,,MATCH(N$2,Cable_L!$H$2:$K$2,0)),MATCH(1,COUNTIFS($G95,Cable_L!$A$3:$A$77,$H95,Cable_L!$C$3:$C$77),0))</f>
        <v>7.6000000000000005</v>
      </c>
      <c r="O95" s="14" cm="1">
        <f t="array" ref="O95">INDEX(INDEX(Cable_L!$H$3:$K$77,,MATCH(O$2,Cable_L!$H$2:$K$2,0)),MATCH(1,COUNTIFS($G95,Cable_L!$A$3:$A$77,$H95,Cable_L!$C$3:$C$77),0))</f>
        <v>6.4</v>
      </c>
      <c r="P95" s="21" cm="1">
        <f t="array" ref="P95:P96">_xlfn._xlws.FILTER(_xlfn.UNIQUE(N95:N102),_xlfn.UNIQUE(N95:N102)&lt;&gt;"")</f>
        <v>7.6000000000000005</v>
      </c>
      <c r="Q95" s="14">
        <f>COUNTIF(N95:N102,P95)</f>
        <v>5</v>
      </c>
      <c r="R95" s="21" cm="1">
        <f t="array" ref="R95:R96">_xlfn._xlws.FILTER(_xlfn.UNIQUE(O95:O102),_xlfn.UNIQUE(O95:O102)&lt;&gt;"")</f>
        <v>6.4</v>
      </c>
      <c r="S95" s="14">
        <f>COUNTIF(O95:O102,R95)</f>
        <v>5</v>
      </c>
    </row>
    <row r="96" spans="3:19" x14ac:dyDescent="0.25">
      <c r="C96" s="258" t="s">
        <v>607</v>
      </c>
      <c r="D96" s="259" t="s">
        <v>541</v>
      </c>
      <c r="E96" s="259" t="s">
        <v>378</v>
      </c>
      <c r="F96" s="300" t="s">
        <v>704</v>
      </c>
      <c r="G96" s="65" t="str">
        <f t="shared" si="1"/>
        <v>40</v>
      </c>
      <c r="H96" s="2" t="s">
        <v>1379</v>
      </c>
      <c r="I96" s="79"/>
      <c r="J96" s="2"/>
      <c r="K96" s="2"/>
      <c r="L96" s="14" t="str" cm="1">
        <f t="array" ref="L96">INDEX(Cable_L!$B$3:$B$77,MATCH(1,COUNTIFS($G96,Cable_L!$A$3:$A$77,$H96,Cable_L!$C$3:$C$77),0))</f>
        <v>4b</v>
      </c>
      <c r="M96" s="21" t="str">
        <v>38</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v>7.2</v>
      </c>
      <c r="Q96" s="14">
        <f>COUNTIF(N95:N102,P96)</f>
        <v>1</v>
      </c>
      <c r="R96" s="21">
        <v>6.8000000000000007</v>
      </c>
      <c r="S96" s="14">
        <f>COUNTIF(O95:O102,R96)</f>
        <v>1</v>
      </c>
    </row>
    <row r="97" spans="3:19" x14ac:dyDescent="0.25">
      <c r="C97" s="258" t="s">
        <v>608</v>
      </c>
      <c r="D97" s="259" t="s">
        <v>539</v>
      </c>
      <c r="E97" s="259" t="s">
        <v>380</v>
      </c>
      <c r="F97" s="300" t="s">
        <v>688</v>
      </c>
      <c r="G97" s="65" t="str">
        <f t="shared" si="1"/>
        <v>38</v>
      </c>
      <c r="H97" s="2" t="s">
        <v>1379</v>
      </c>
      <c r="I97" s="79"/>
      <c r="J97" s="2"/>
      <c r="K97" s="80"/>
      <c r="L97" s="14" t="str" cm="1">
        <f t="array" ref="L97">INDEX(Cable_L!$B$3:$B$77,MATCH(1,COUNTIFS($G97,Cable_L!$A$3:$A$77,$H97,Cable_L!$C$3:$C$77),0))</f>
        <v>3d</v>
      </c>
      <c r="M97" s="21" t="str">
        <v>40</v>
      </c>
      <c r="N97" s="14" cm="1">
        <f t="array" ref="N97">INDEX(INDEX(Cable_L!$H$3:$K$77,,MATCH(N$2,Cable_L!$H$2:$K$2,0)),MATCH(1,COUNTIFS($G97,Cable_L!$A$3:$A$77,$H97,Cable_L!$C$3:$C$77),0))</f>
        <v>7.2</v>
      </c>
      <c r="O97" s="14" cm="1">
        <f t="array" ref="O97">INDEX(INDEX(Cable_L!$H$3:$K$77,,MATCH(O$2,Cable_L!$H$2:$K$2,0)),MATCH(1,COUNTIFS($G97,Cable_L!$A$3:$A$77,$H97,Cable_L!$C$3:$C$77),0))</f>
        <v>6.8000000000000007</v>
      </c>
    </row>
    <row r="98" spans="3:19" x14ac:dyDescent="0.25">
      <c r="C98" s="258" t="s">
        <v>603</v>
      </c>
      <c r="D98" s="259" t="s">
        <v>32</v>
      </c>
      <c r="E98" s="259" t="s">
        <v>382</v>
      </c>
      <c r="F98" s="300" t="s">
        <v>733</v>
      </c>
      <c r="G98" s="65" t="str">
        <f t="shared" si="1"/>
        <v>46</v>
      </c>
      <c r="H98" s="2" t="s">
        <v>1379</v>
      </c>
      <c r="I98" s="79"/>
      <c r="J98" s="2"/>
      <c r="K98" s="2"/>
      <c r="L98" s="14" t="str" cm="1">
        <f t="array" ref="L98">INDEX(Cable_L!$B$3:$B$77,MATCH(1,COUNTIFS($G98,Cable_L!$A$3:$A$77,$H98,Cable_L!$C$3:$C$77),0))</f>
        <v>4b</v>
      </c>
      <c r="M98" s="21" t="str">
        <v>42</v>
      </c>
      <c r="N98" s="14" cm="1">
        <f t="array" ref="N98">INDEX(INDEX(Cable_L!$H$3:$K$77,,MATCH(N$2,Cable_L!$H$2:$K$2,0)),MATCH(1,COUNTIFS($G98,Cable_L!$A$3:$A$77,$H98,Cable_L!$C$3:$C$77),0))</f>
        <v>7.6000000000000005</v>
      </c>
      <c r="O98" s="14" cm="1">
        <f t="array" ref="O98">INDEX(INDEX(Cable_L!$H$3:$K$77,,MATCH(O$2,Cable_L!$H$2:$K$2,0)),MATCH(1,COUNTIFS($G98,Cable_L!$A$3:$A$77,$H98,Cable_L!$C$3:$C$77),0))</f>
        <v>6.4</v>
      </c>
    </row>
    <row r="99" spans="3:19" x14ac:dyDescent="0.25">
      <c r="C99" s="258" t="s">
        <v>604</v>
      </c>
      <c r="D99" s="259" t="s">
        <v>36</v>
      </c>
      <c r="E99" s="259" t="s">
        <v>384</v>
      </c>
      <c r="F99" s="300" t="s">
        <v>718</v>
      </c>
      <c r="G99" s="65" t="str">
        <f t="shared" si="1"/>
        <v>42</v>
      </c>
      <c r="H99" s="2" t="s">
        <v>1379</v>
      </c>
      <c r="I99" s="79"/>
      <c r="J99" s="2"/>
      <c r="K99" s="2"/>
      <c r="L99" s="14" t="str" cm="1">
        <f t="array" ref="L99">INDEX(Cable_L!$B$3:$B$77,MATCH(1,COUNTIFS($G99,Cable_L!$A$3:$A$77,$H99,Cable_L!$C$3:$C$77),0))</f>
        <v>4b</v>
      </c>
      <c r="M99" s="21" t="str">
        <v>46</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258" t="s">
        <v>605</v>
      </c>
      <c r="D100" s="259" t="s">
        <v>40</v>
      </c>
      <c r="E100" s="259" t="s">
        <v>386</v>
      </c>
      <c r="F100" s="300" t="s">
        <v>702</v>
      </c>
      <c r="G100" s="65" t="str">
        <f t="shared" si="1"/>
        <v>40</v>
      </c>
      <c r="H100" s="2" t="s">
        <v>1379</v>
      </c>
      <c r="I100" s="79"/>
      <c r="J100" s="2"/>
      <c r="K100" s="2"/>
      <c r="L100" s="14" t="str" cm="1">
        <f t="array" ref="L100">INDEX(Cable_L!$B$3:$B$77,MATCH(1,COUNTIFS($G100,Cable_L!$A$3:$A$77,$H100,Cable_L!$C$3:$C$77),0))</f>
        <v>4b</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258" t="s">
        <v>406</v>
      </c>
      <c r="D101" s="259"/>
      <c r="E101" s="259" t="s">
        <v>1337</v>
      </c>
      <c r="F101" s="300"/>
      <c r="G101" s="65" t="str">
        <f t="shared" si="1"/>
        <v/>
      </c>
      <c r="H101" s="2"/>
      <c r="I101" s="2"/>
      <c r="J101" s="2"/>
      <c r="K101" s="2"/>
    </row>
    <row r="102" spans="3:19" x14ac:dyDescent="0.25">
      <c r="C102" s="263" t="s">
        <v>406</v>
      </c>
      <c r="D102" s="264"/>
      <c r="E102" s="264" t="s">
        <v>1338</v>
      </c>
      <c r="F102" s="294"/>
      <c r="G102" s="65" t="str">
        <f t="shared" si="1"/>
        <v/>
      </c>
      <c r="H102" s="2"/>
      <c r="I102" s="2"/>
      <c r="J102" s="2"/>
      <c r="K102" s="2"/>
    </row>
    <row r="103" spans="3:19" x14ac:dyDescent="0.25">
      <c r="C103" s="259"/>
      <c r="D103" s="259"/>
      <c r="E103" s="259"/>
      <c r="F103" s="259"/>
      <c r="G103" s="65" t="str">
        <f t="shared" si="1"/>
        <v/>
      </c>
      <c r="H103" s="2"/>
      <c r="I103" s="2"/>
      <c r="J103" s="2"/>
      <c r="K103" s="2"/>
    </row>
    <row r="104" spans="3:19" x14ac:dyDescent="0.25">
      <c r="C104" s="355" t="s">
        <v>1354</v>
      </c>
      <c r="D104" s="355"/>
      <c r="E104" s="355"/>
      <c r="F104" s="355"/>
      <c r="G104" s="65" t="str">
        <f t="shared" si="1"/>
        <v/>
      </c>
      <c r="H104" s="2"/>
      <c r="I104" s="2"/>
      <c r="J104" s="2"/>
      <c r="K104" s="2"/>
    </row>
    <row r="105" spans="3:19" x14ac:dyDescent="0.25">
      <c r="C105" s="259"/>
      <c r="D105" s="259"/>
      <c r="E105" s="259"/>
      <c r="F105" s="259"/>
      <c r="G105" s="65" t="str">
        <f t="shared" si="1"/>
        <v/>
      </c>
      <c r="H105" s="2"/>
      <c r="I105" s="2"/>
      <c r="J105" s="2"/>
      <c r="K105" s="2"/>
    </row>
    <row r="106" spans="3:19" x14ac:dyDescent="0.25">
      <c r="C106" s="256" t="s">
        <v>615</v>
      </c>
      <c r="D106" s="257" t="s">
        <v>670</v>
      </c>
      <c r="E106" s="257" t="s">
        <v>226</v>
      </c>
      <c r="F106" s="299" t="s">
        <v>686</v>
      </c>
      <c r="G106" s="65" t="str">
        <f t="shared" si="1"/>
        <v>38</v>
      </c>
      <c r="H106" s="2" t="s">
        <v>1357</v>
      </c>
      <c r="I106" s="80"/>
      <c r="J106" s="2"/>
      <c r="K106" s="79"/>
      <c r="L106" s="14" t="str" cm="1">
        <f t="array" ref="L106">INDEX(Cable_L!$B$3:$B$77,MATCH(1,COUNTIFS($G106,Cable_L!$A$3:$A$77,$H106,Cable_L!$C$3:$C$77),0))</f>
        <v>3c</v>
      </c>
      <c r="M106" s="21" t="str" cm="1">
        <f t="array" ref="M106">_xlfn._xlws.SORT(_xlfn.UNIQUE(G106:G107))</f>
        <v>38</v>
      </c>
      <c r="N106" s="14" t="str" cm="1">
        <f t="array" ref="N106">INDEX(INDEX(Cable_L!$H$3:$K$77,,MATCH(N$2,Cable_L!$H$2:$K$2,0)),MATCH(1,COUNTIFS($G106,Cable_L!$A$3:$A$77,$H106,Cable_L!$C$3:$C$77),0))</f>
        <v>|7.6|</v>
      </c>
      <c r="O106" s="14" cm="1">
        <f t="array" ref="O106">INDEX(INDEX(Cable_L!$H$3:$K$77,,MATCH(O$2,Cable_L!$H$2:$K$2,0)),MATCH(1,COUNTIFS($G106,Cable_L!$A$3:$A$77,$H106,Cable_L!$C$3:$C$77),0))</f>
        <v>6.8000000000000007</v>
      </c>
      <c r="P106" s="21" t="str" cm="1">
        <f t="array" ref="P106">_xlfn._xlws.FILTER(_xlfn.UNIQUE(N106:N113),_xlfn.UNIQUE(N106:N113)&lt;&gt;"")</f>
        <v>|7.6|</v>
      </c>
      <c r="Q106" s="14">
        <f>COUNTIF(N106:N113,P106)</f>
        <v>2</v>
      </c>
      <c r="R106" s="21" cm="1">
        <f t="array" ref="R106">_xlfn._xlws.FILTER(_xlfn.UNIQUE(O106:O113),_xlfn.UNIQUE(O106:O113)&lt;&gt;"")</f>
        <v>6.8000000000000007</v>
      </c>
      <c r="S106" s="14">
        <f>COUNTIF(O106:O113,R106)</f>
        <v>2</v>
      </c>
    </row>
    <row r="107" spans="3:19" x14ac:dyDescent="0.25">
      <c r="C107" s="258" t="s">
        <v>616</v>
      </c>
      <c r="D107" s="290" t="s">
        <v>540</v>
      </c>
      <c r="E107" s="259" t="s">
        <v>229</v>
      </c>
      <c r="F107" s="300" t="s">
        <v>687</v>
      </c>
      <c r="G107" s="65" t="str">
        <f t="shared" si="1"/>
        <v>38</v>
      </c>
      <c r="H107" s="2" t="s">
        <v>1357</v>
      </c>
      <c r="I107" s="80"/>
      <c r="J107" s="2"/>
      <c r="K107" s="79"/>
      <c r="L107" s="14" t="str" cm="1">
        <f t="array" ref="L107">INDEX(Cable_L!$B$3:$B$77,MATCH(1,COUNTIFS($G107,Cable_L!$A$3:$A$77,$H107,Cable_L!$C$3:$C$77),0))</f>
        <v>3c</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row>
    <row r="108" spans="3:19" x14ac:dyDescent="0.25">
      <c r="C108" s="258" t="s">
        <v>406</v>
      </c>
      <c r="D108" s="259"/>
      <c r="E108" s="259" t="s">
        <v>232</v>
      </c>
      <c r="F108" s="300"/>
      <c r="G108" s="65" t="str">
        <f t="shared" si="1"/>
        <v/>
      </c>
      <c r="H108" s="2"/>
      <c r="I108" s="2"/>
      <c r="J108" s="2"/>
      <c r="K108" s="2"/>
    </row>
    <row r="109" spans="3:19" x14ac:dyDescent="0.25">
      <c r="C109" s="258" t="s">
        <v>406</v>
      </c>
      <c r="D109" s="259"/>
      <c r="E109" s="259" t="s">
        <v>235</v>
      </c>
      <c r="F109" s="300"/>
      <c r="G109" s="65" t="str">
        <f t="shared" si="1"/>
        <v/>
      </c>
      <c r="H109" s="2"/>
      <c r="I109" s="2"/>
      <c r="J109" s="2"/>
      <c r="K109" s="2"/>
    </row>
    <row r="110" spans="3:19" x14ac:dyDescent="0.25">
      <c r="C110" s="258" t="s">
        <v>406</v>
      </c>
      <c r="D110" s="259"/>
      <c r="E110" s="259" t="s">
        <v>1322</v>
      </c>
      <c r="F110" s="300"/>
      <c r="G110" s="65" t="str">
        <f t="shared" si="1"/>
        <v/>
      </c>
      <c r="H110" s="2"/>
      <c r="I110" s="2"/>
      <c r="J110" s="2"/>
      <c r="K110" s="2"/>
    </row>
    <row r="111" spans="3:19" x14ac:dyDescent="0.25">
      <c r="C111" s="258" t="s">
        <v>406</v>
      </c>
      <c r="D111" s="259"/>
      <c r="E111" s="259" t="s">
        <v>1323</v>
      </c>
      <c r="F111" s="300"/>
      <c r="G111" s="65"/>
    </row>
    <row r="112" spans="3:19" x14ac:dyDescent="0.25">
      <c r="C112" s="258" t="s">
        <v>406</v>
      </c>
      <c r="D112" s="259"/>
      <c r="E112" s="259" t="s">
        <v>1324</v>
      </c>
      <c r="F112" s="300"/>
      <c r="G112" s="65"/>
    </row>
    <row r="113" spans="3:15" x14ac:dyDescent="0.25">
      <c r="C113" s="263" t="s">
        <v>406</v>
      </c>
      <c r="D113" s="264"/>
      <c r="E113" s="264" t="s">
        <v>1325</v>
      </c>
      <c r="F113" s="294"/>
      <c r="G113" s="65"/>
    </row>
    <row r="115" spans="3:15" x14ac:dyDescent="0.25">
      <c r="C115" s="51" t="s">
        <v>1302</v>
      </c>
      <c r="G115" s="65"/>
    </row>
    <row r="116" spans="3:15" ht="18.75" x14ac:dyDescent="0.25">
      <c r="C116" s="24" t="s">
        <v>406</v>
      </c>
      <c r="F116" s="24" t="s">
        <v>1246</v>
      </c>
      <c r="G116" s="65"/>
      <c r="M116" s="105" t="s">
        <v>1412</v>
      </c>
    </row>
    <row r="117" spans="3:15" ht="18.75" x14ac:dyDescent="0.3">
      <c r="C117" s="24" t="s">
        <v>406</v>
      </c>
      <c r="F117" s="24" t="s">
        <v>1247</v>
      </c>
      <c r="G117" s="65"/>
      <c r="M117" s="106"/>
      <c r="N117" s="130" t="s">
        <v>1379</v>
      </c>
      <c r="O117" s="127" t="s">
        <v>1397</v>
      </c>
    </row>
    <row r="118" spans="3:15" ht="18.75" x14ac:dyDescent="0.25">
      <c r="C118" s="24" t="s">
        <v>406</v>
      </c>
      <c r="F118" s="24" t="s">
        <v>1258</v>
      </c>
      <c r="G118" s="65"/>
      <c r="N118" s="132" cm="1">
        <f t="array" ref="N118:N121">_xlfn._xlws.SORT(_xlfn._xlws.FILTER(_xlfn.UNIQUE($N$4:$N$113),_xlfn.UNIQUE($N$4:$N$113)&lt;&gt;""))</f>
        <v>7.2</v>
      </c>
      <c r="O118" s="133">
        <f>COUNTIFS($N$4:$N$113,"=" &amp; N118,$H$4:$H$113,"grn")</f>
        <v>3</v>
      </c>
    </row>
    <row r="119" spans="3:15" ht="18.75" x14ac:dyDescent="0.25">
      <c r="C119" s="24" t="s">
        <v>406</v>
      </c>
      <c r="F119" s="24" t="s">
        <v>1259</v>
      </c>
      <c r="G119" s="65"/>
      <c r="M119" s="13"/>
      <c r="N119" s="134">
        <v>7.6000000000000005</v>
      </c>
      <c r="O119" s="135">
        <f>COUNTIFS($N$4:$N$113,"=" &amp; N119,$H$4:$H$113,"grn")</f>
        <v>48</v>
      </c>
    </row>
    <row r="120" spans="3:15" ht="18.75" x14ac:dyDescent="0.25">
      <c r="C120" s="24" t="s">
        <v>406</v>
      </c>
      <c r="F120" s="24" t="s">
        <v>1260</v>
      </c>
      <c r="G120" s="65"/>
      <c r="M120" s="13"/>
      <c r="N120" s="118" t="str">
        <v>|7.6|</v>
      </c>
      <c r="O120" s="119">
        <f>COUNTIFS($N$4:$N$113,"=" &amp; N120,$H$4:$H$113,"grn")</f>
        <v>0</v>
      </c>
    </row>
    <row r="121" spans="3:15" ht="18.75" x14ac:dyDescent="0.25">
      <c r="C121" s="24" t="s">
        <v>406</v>
      </c>
      <c r="F121" s="24" t="s">
        <v>1261</v>
      </c>
      <c r="G121" s="65"/>
      <c r="M121" s="13"/>
      <c r="N121" s="113" t="str">
        <v>splice</v>
      </c>
      <c r="O121" s="114"/>
    </row>
    <row r="122" spans="3:15" ht="18.75" x14ac:dyDescent="0.25">
      <c r="C122" s="24" t="s">
        <v>406</v>
      </c>
      <c r="F122" s="24" t="s">
        <v>1262</v>
      </c>
      <c r="G122" s="65"/>
      <c r="M122" s="13"/>
      <c r="N122" s="131" t="s">
        <v>1357</v>
      </c>
      <c r="O122" s="127" t="s">
        <v>1397</v>
      </c>
    </row>
    <row r="123" spans="3:15" ht="18.75" x14ac:dyDescent="0.25">
      <c r="C123" s="24" t="s">
        <v>406</v>
      </c>
      <c r="F123" s="24" t="s">
        <v>1263</v>
      </c>
      <c r="N123" s="116" cm="1">
        <f t="array" ref="N123:N126">_xlfn._xlws.SORT(_xlfn._xlws.FILTER(_xlfn.UNIQUE($N$4:$N$113),_xlfn.UNIQUE($N$4:$N$113)&lt;&gt;""))</f>
        <v>7.2</v>
      </c>
      <c r="O123" s="117">
        <f>COUNTIFS($N$4:$N$113,"=" &amp; N123,$H$4:$H$113,"yel")</f>
        <v>0</v>
      </c>
    </row>
    <row r="124" spans="3:15" ht="18.75" x14ac:dyDescent="0.25">
      <c r="G124" s="65"/>
      <c r="M124" s="13"/>
      <c r="N124" s="118">
        <v>7.6000000000000005</v>
      </c>
      <c r="O124" s="119">
        <f>COUNTIFS($N$4:$N$113,"=" &amp; N124,$H$4:$H$113,"yel")</f>
        <v>0</v>
      </c>
    </row>
    <row r="125" spans="3:15" ht="18.75" x14ac:dyDescent="0.25">
      <c r="G125" s="65"/>
      <c r="M125" s="13"/>
      <c r="N125" s="136" t="str">
        <v>|7.6|</v>
      </c>
      <c r="O125" s="137">
        <f>COUNTIFS($N$4:$N$113,"=" &amp; N125,$H$4:$H$113,"yel")</f>
        <v>11</v>
      </c>
    </row>
    <row r="126" spans="3:15" ht="18.75" x14ac:dyDescent="0.25">
      <c r="G126" s="65"/>
      <c r="M126" s="13"/>
      <c r="N126" s="113" t="str">
        <v>splice</v>
      </c>
      <c r="O126" s="114"/>
    </row>
    <row r="127" spans="3:15" ht="18.75" x14ac:dyDescent="0.25">
      <c r="G127" s="65"/>
      <c r="M127" s="13"/>
      <c r="N127" s="130" t="s">
        <v>1379</v>
      </c>
      <c r="O127" s="127" t="s">
        <v>1398</v>
      </c>
    </row>
    <row r="128" spans="3:15" ht="18.75" x14ac:dyDescent="0.25">
      <c r="G128" s="65"/>
      <c r="N128" s="132" cm="1">
        <f t="array" ref="N128:N130">_xlfn._xlws.SORT(_xlfn._xlws.FILTER(_xlfn.UNIQUE($O$4:$O$113),_xlfn.UNIQUE($O$4:$O$113)&lt;&gt;""))</f>
        <v>6.4</v>
      </c>
      <c r="O128" s="133">
        <f>COUNTIFS($O$4:$O$113,"=" &amp; N128,$H$4:$H$113,"grn")</f>
        <v>48</v>
      </c>
    </row>
    <row r="129" spans="7:15" ht="18.75" x14ac:dyDescent="0.25">
      <c r="G129" s="65"/>
      <c r="M129" s="13"/>
      <c r="N129" s="134">
        <v>6.8000000000000007</v>
      </c>
      <c r="O129" s="135">
        <f>COUNTIFS($O$4:$O$113,"=" &amp; N129,$H$4:$H$113,"grn")</f>
        <v>3</v>
      </c>
    </row>
    <row r="130" spans="7:15" ht="18.75" x14ac:dyDescent="0.25">
      <c r="G130" s="65"/>
      <c r="M130" s="13"/>
      <c r="N130" s="118" t="str">
        <v>splice</v>
      </c>
      <c r="O130" s="119"/>
    </row>
    <row r="131" spans="7:15" ht="18.75" x14ac:dyDescent="0.25">
      <c r="G131" s="65"/>
      <c r="M131" s="13"/>
      <c r="N131" s="118"/>
      <c r="O131" s="119"/>
    </row>
    <row r="132" spans="7:15" ht="18.75" x14ac:dyDescent="0.25">
      <c r="M132" s="13"/>
      <c r="N132" s="113"/>
      <c r="O132" s="114"/>
    </row>
    <row r="133" spans="7:15" ht="18.75" x14ac:dyDescent="0.25">
      <c r="G133" s="65"/>
      <c r="N133" s="131" t="s">
        <v>1357</v>
      </c>
      <c r="O133" s="127" t="s">
        <v>1398</v>
      </c>
    </row>
    <row r="134" spans="7:15" ht="18.75" x14ac:dyDescent="0.25">
      <c r="G134" s="65"/>
      <c r="M134" s="13"/>
      <c r="N134" s="116" cm="1">
        <f t="array" ref="N134:N136">_xlfn._xlws.SORT(_xlfn._xlws.FILTER(_xlfn.UNIQUE($O$4:$O$113),_xlfn.UNIQUE($O$4:$O$113)&lt;&gt;""))</f>
        <v>6.4</v>
      </c>
      <c r="O134" s="117">
        <f>COUNTIFS($O$4:$O$113,"=" &amp; N134,$H$4:$H$113,"yel")</f>
        <v>0</v>
      </c>
    </row>
    <row r="135" spans="7:15" ht="18.75" x14ac:dyDescent="0.25">
      <c r="G135" s="65"/>
      <c r="M135" s="13"/>
      <c r="N135" s="136">
        <v>6.8000000000000007</v>
      </c>
      <c r="O135" s="137">
        <f>COUNTIFS($O$4:$O$113,"=" &amp; N135,$H$4:$H$113,"yel")</f>
        <v>11</v>
      </c>
    </row>
    <row r="136" spans="7:15" ht="18.75" x14ac:dyDescent="0.25">
      <c r="G136" s="65"/>
      <c r="M136" s="13"/>
      <c r="N136" s="118" t="str">
        <v>splice</v>
      </c>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I132">
    <sortCondition ref="E41:E132"/>
    <sortCondition ref="F41:F132"/>
  </sortState>
  <mergeCells count="5">
    <mergeCell ref="C2:F2"/>
    <mergeCell ref="C104:F104"/>
    <mergeCell ref="I2:K2"/>
    <mergeCell ref="M1:M3"/>
    <mergeCell ref="H1:H3"/>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8CF88-C3D8-48A5-A8FE-3953DC77AA8C}">
  <sheetPr>
    <pageSetUpPr fitToPage="1"/>
  </sheetPr>
  <dimension ref="A1:L110"/>
  <sheetViews>
    <sheetView topLeftCell="B1" zoomScale="70" zoomScaleNormal="70" workbookViewId="0">
      <selection activeCell="F16" sqref="F16"/>
    </sheetView>
  </sheetViews>
  <sheetFormatPr defaultRowHeight="45" customHeight="1" x14ac:dyDescent="0.25"/>
  <cols>
    <col min="1" max="1" width="41.5703125" hidden="1" customWidth="1"/>
    <col min="2" max="2" width="28.42578125" style="14" customWidth="1"/>
    <col min="3" max="3" width="41.28515625" style="163" customWidth="1"/>
    <col min="4" max="4" width="15.42578125" hidden="1" customWidth="1"/>
    <col min="5" max="5" width="21.42578125" hidden="1" customWidth="1"/>
    <col min="6" max="6" width="40.7109375" style="163" customWidth="1"/>
    <col min="7" max="7" width="11.85546875" style="163" customWidth="1"/>
    <col min="8" max="8" width="9.140625" style="163"/>
    <col min="9" max="9" width="5.5703125" customWidth="1"/>
    <col min="10" max="11" width="1.5703125" style="14" customWidth="1"/>
    <col min="12" max="12" width="1.7109375" style="14" customWidth="1"/>
    <col min="13" max="13" width="11.7109375" customWidth="1"/>
    <col min="15" max="15" width="11.7109375" customWidth="1"/>
  </cols>
  <sheetData>
    <row r="1" spans="1:12" ht="24" customHeight="1" x14ac:dyDescent="0.25">
      <c r="A1">
        <f>'Hybrid - IP - Mirror - Straight'!C1</f>
        <v>0</v>
      </c>
      <c r="B1" s="356" t="s">
        <v>818</v>
      </c>
      <c r="C1" s="341"/>
      <c r="D1">
        <f>'Hybrid - IP - Mirror - Straight'!F1</f>
        <v>0</v>
      </c>
      <c r="E1">
        <f>'Hybrid - IP - Mirror - Straight'!L1</f>
        <v>0</v>
      </c>
      <c r="G1" s="163">
        <f>'Hybrid - IP - Mirror - Straight'!N1</f>
        <v>0</v>
      </c>
    </row>
    <row r="2" spans="1:12" ht="16.5" customHeight="1" x14ac:dyDescent="0.25">
      <c r="A2" t="str">
        <f>'Hybrid - IP - Mirror - Straight'!C2</f>
        <v>Straight Staves - IP - Mirror</v>
      </c>
      <c r="D2">
        <f>'Hybrid - IP - Mirror - Straight'!F2</f>
        <v>0</v>
      </c>
      <c r="E2">
        <f>'Hybrid - IP - Mirror - Straight'!L2</f>
        <v>0</v>
      </c>
      <c r="G2" s="163" t="str">
        <f>'Hybrid - IP - Mirror - Straight'!N2</f>
        <v>A-bot</v>
      </c>
      <c r="H2" s="163" t="str">
        <f>'Hybrid - IP - Mirror - Straight'!O2</f>
        <v>C-top</v>
      </c>
      <c r="J2" s="339" t="s">
        <v>1389</v>
      </c>
      <c r="K2" s="339"/>
      <c r="L2" s="339"/>
    </row>
    <row r="3" spans="1:12" ht="19.5" customHeight="1" x14ac:dyDescent="0.25">
      <c r="A3" t="str">
        <f>'Hybrid - IP - Mirror - Straight'!C3</f>
        <v>LVR Name</v>
      </c>
      <c r="B3" s="21" t="s">
        <v>1433</v>
      </c>
      <c r="C3" s="163" t="str">
        <f>'Hybrid - IP - Mirror - Straight'!E3</f>
        <v>PPP Connector - Pin</v>
      </c>
      <c r="D3" t="str">
        <f>'Hybrid - IP - Mirror - Straight'!F3</f>
        <v>LVR ID - Connector - Pin</v>
      </c>
      <c r="E3" t="str">
        <f>'Hybrid - IP - Mirror - Straight'!L3</f>
        <v>SBC section</v>
      </c>
      <c r="F3" s="167" t="s">
        <v>1431</v>
      </c>
      <c r="G3" s="163" t="str">
        <f>'Hybrid - IP - Mirror - Straight'!N3</f>
        <v>A L (m)</v>
      </c>
      <c r="H3" s="163" t="str">
        <f>'Hybrid - IP - Mirror - Straight'!O3</f>
        <v>C L (m)</v>
      </c>
    </row>
    <row r="4" spans="1:12" ht="45" customHeight="1" x14ac:dyDescent="0.25">
      <c r="A4" t="str">
        <f>'Hybrid - IP - Mirror - Straight'!C4</f>
        <v>PT_a_alpha_X0S_P1W_LV_SRC/RET</v>
      </c>
      <c r="B4" s="14" t="str">
        <f t="shared" ref="B4:B64" si="0">IF(ISNUMBER(SEARCH("_LV",A4)),LEFT(A4,FIND("_LV",A4)-1),"")</f>
        <v>PT_a_alpha_X0S_P1W</v>
      </c>
      <c r="C4" s="163" t="str">
        <f>'Hybrid - IP - Mirror - Straight'!E4</f>
        <v>P4 - 1/9</v>
      </c>
      <c r="D4" t="str">
        <f>'Hybrid - IP - Mirror - Straight'!F4</f>
        <v>44 - J12 - 4/3</v>
      </c>
      <c r="E4" t="str">
        <f>'Hybrid - IP - Mirror - Straight'!L4</f>
        <v>4b</v>
      </c>
      <c r="F4" s="174" t="str">
        <f>CONCATENATE(D4,"   ",E4)</f>
        <v>44 - J12 - 4/3   4b</v>
      </c>
      <c r="G4" s="163">
        <f>'Hybrid - IP - Mirror - Straight'!N4</f>
        <v>7.6000000000000005</v>
      </c>
      <c r="H4" s="163">
        <f>'Hybrid - IP - Mirror - Straight'!O4</f>
        <v>6.4</v>
      </c>
      <c r="J4" s="78"/>
    </row>
    <row r="5" spans="1:12" ht="24.75" customHeight="1" x14ac:dyDescent="0.25">
      <c r="A5" t="str">
        <f>'Hybrid - IP - Mirror - Straight'!C5</f>
        <v>PT_a_alpha_X0S_P1W_LV_SRC/RET</v>
      </c>
      <c r="B5" s="14" t="str">
        <f t="shared" si="0"/>
        <v>PT_a_alpha_X0S_P1W</v>
      </c>
      <c r="C5" s="163" t="str">
        <f>'Hybrid - IP - Mirror - Straight'!E5</f>
        <v>P4 - 1/9</v>
      </c>
      <c r="D5" t="str">
        <f>'Hybrid - IP - Mirror - Straight'!F5</f>
        <v>44 - J12 - 8/7</v>
      </c>
      <c r="E5" t="str">
        <f>'Hybrid - IP - Mirror - Straight'!L5</f>
        <v>4b</v>
      </c>
      <c r="F5" s="174" t="str">
        <f t="shared" ref="F5:F68" si="1">CONCATENATE(D5,"   ",E5)</f>
        <v>44 - J12 - 8/7   4b</v>
      </c>
      <c r="G5" s="163" t="str">
        <f>'Hybrid - IP - Mirror - Straight'!N5</f>
        <v>splice</v>
      </c>
      <c r="H5" s="163" t="str">
        <f>'Hybrid - IP - Mirror - Straight'!O5</f>
        <v>splice</v>
      </c>
      <c r="J5" s="79"/>
      <c r="K5" s="2"/>
      <c r="L5" s="2"/>
    </row>
    <row r="6" spans="1:12" ht="45" customHeight="1" x14ac:dyDescent="0.25">
      <c r="A6" t="str">
        <f>'Hybrid - IP - Mirror - Straight'!C6</f>
        <v>PT_a_alpha_X0S_P2E_LV_SRC/RET</v>
      </c>
      <c r="B6" s="14" t="str">
        <f t="shared" si="0"/>
        <v>PT_a_alpha_X0S_P2E</v>
      </c>
      <c r="C6" s="163" t="str">
        <f>'Hybrid - IP - Mirror - Straight'!E6</f>
        <v>P4 - 2/10</v>
      </c>
      <c r="D6" t="str">
        <f>'Hybrid - IP - Mirror - Straight'!F6</f>
        <v>43 - J12 - 2/1</v>
      </c>
      <c r="E6" t="str">
        <f>'Hybrid - IP - Mirror - Straight'!L6</f>
        <v>4b</v>
      </c>
      <c r="F6" s="165" t="str">
        <f t="shared" si="1"/>
        <v>43 - J12 - 2/1   4b</v>
      </c>
      <c r="G6" s="163">
        <f>'Hybrid - IP - Mirror - Straight'!N6</f>
        <v>7.6000000000000005</v>
      </c>
      <c r="H6" s="163">
        <f>'Hybrid - IP - Mirror - Straight'!O6</f>
        <v>6.4</v>
      </c>
      <c r="J6" s="79"/>
      <c r="K6" s="2"/>
      <c r="L6" s="2"/>
    </row>
    <row r="7" spans="1:12" ht="45" customHeight="1" x14ac:dyDescent="0.25">
      <c r="A7" t="str">
        <f>'Hybrid - IP - Mirror - Straight'!C7</f>
        <v>PT_a_alpha_X0S_P2E_LV_SRC/RET</v>
      </c>
      <c r="B7" s="14" t="str">
        <f t="shared" si="0"/>
        <v>PT_a_alpha_X0S_P2E</v>
      </c>
      <c r="C7" s="163" t="str">
        <f>'Hybrid - IP - Mirror - Straight'!E7</f>
        <v>P4 - 2/10</v>
      </c>
      <c r="D7" t="str">
        <f>'Hybrid - IP - Mirror - Straight'!F7</f>
        <v>43 - J12 - 6/5</v>
      </c>
      <c r="E7" t="str">
        <f>'Hybrid - IP - Mirror - Straight'!L7</f>
        <v>4b</v>
      </c>
      <c r="F7" s="165" t="str">
        <f t="shared" si="1"/>
        <v>43 - J12 - 6/5   4b</v>
      </c>
      <c r="G7" s="163" t="str">
        <f>'Hybrid - IP - Mirror - Straight'!N7</f>
        <v>splice</v>
      </c>
      <c r="H7" s="163" t="str">
        <f>'Hybrid - IP - Mirror - Straight'!O7</f>
        <v>splice</v>
      </c>
      <c r="J7" s="79"/>
      <c r="K7" s="2"/>
      <c r="L7" s="2"/>
    </row>
    <row r="8" spans="1:12" ht="45" customHeight="1" x14ac:dyDescent="0.25">
      <c r="A8" t="str">
        <f>'Hybrid - IP - Mirror - Straight'!C8</f>
        <v>PT_a_alpha_X0S_P3_LV_SRC/RET</v>
      </c>
      <c r="B8" s="14" t="str">
        <f t="shared" si="0"/>
        <v>PT_a_alpha_X0S_P3</v>
      </c>
      <c r="C8" s="163" t="str">
        <f>'Hybrid - IP - Mirror - Straight'!E8</f>
        <v>P4 - 3/11</v>
      </c>
      <c r="D8" t="str">
        <f>'Hybrid - IP - Mirror - Straight'!F8</f>
        <v>39 - J12 - 4/3</v>
      </c>
      <c r="E8" t="str">
        <f>'Hybrid - IP - Mirror - Straight'!L8</f>
        <v>4b</v>
      </c>
      <c r="F8" s="163" t="str">
        <f t="shared" si="1"/>
        <v>39 - J12 - 4/3   4b</v>
      </c>
      <c r="G8" s="163">
        <f>'Hybrid - IP - Mirror - Straight'!N8</f>
        <v>7.6000000000000005</v>
      </c>
      <c r="H8" s="163">
        <f>'Hybrid - IP - Mirror - Straight'!O8</f>
        <v>6.4</v>
      </c>
      <c r="J8" s="79"/>
      <c r="K8" s="2"/>
      <c r="L8" s="2"/>
    </row>
    <row r="9" spans="1:12" ht="45" customHeight="1" x14ac:dyDescent="0.25">
      <c r="A9" t="str">
        <f>'Hybrid - IP - Mirror - Straight'!C9</f>
        <v>PT_a_alpha_X0M_P1W_LV_SRC/RET</v>
      </c>
      <c r="B9" s="14" t="str">
        <f t="shared" si="0"/>
        <v>PT_a_alpha_X0M_P1W</v>
      </c>
      <c r="C9" s="163" t="str">
        <f>'Hybrid - IP - Mirror - Straight'!E9</f>
        <v>P4 - 4/12</v>
      </c>
      <c r="D9" t="str">
        <f>'Hybrid - IP - Mirror - Straight'!F9</f>
        <v>44 - J13 - 4/3</v>
      </c>
      <c r="E9" t="str">
        <f>'Hybrid - IP - Mirror - Straight'!L9</f>
        <v>4b</v>
      </c>
      <c r="F9" s="174" t="str">
        <f t="shared" si="1"/>
        <v>44 - J13 - 4/3   4b</v>
      </c>
      <c r="G9" s="163">
        <f>'Hybrid - IP - Mirror - Straight'!N9</f>
        <v>7.6000000000000005</v>
      </c>
      <c r="H9" s="163">
        <f>'Hybrid - IP - Mirror - Straight'!O9</f>
        <v>6.4</v>
      </c>
      <c r="J9" s="79"/>
      <c r="K9" s="2"/>
      <c r="L9" s="2"/>
    </row>
    <row r="10" spans="1:12" ht="23.25" customHeight="1" x14ac:dyDescent="0.25">
      <c r="A10" t="str">
        <f>'Hybrid - IP - Mirror - Straight'!C10</f>
        <v>PT_a_alpha_X0M_P1W_LV_SRC/RET</v>
      </c>
      <c r="B10" s="14" t="str">
        <f t="shared" si="0"/>
        <v>PT_a_alpha_X0M_P1W</v>
      </c>
      <c r="C10" s="163" t="str">
        <f>'Hybrid - IP - Mirror - Straight'!E10</f>
        <v>P4 - 4/12</v>
      </c>
      <c r="D10" t="str">
        <f>'Hybrid - IP - Mirror - Straight'!F10</f>
        <v>44 - J13 - 8/7</v>
      </c>
      <c r="E10" t="str">
        <f>'Hybrid - IP - Mirror - Straight'!L10</f>
        <v>4b</v>
      </c>
      <c r="F10" s="174" t="str">
        <f t="shared" si="1"/>
        <v>44 - J13 - 8/7   4b</v>
      </c>
      <c r="G10" s="163" t="str">
        <f>'Hybrid - IP - Mirror - Straight'!N10</f>
        <v>splice</v>
      </c>
      <c r="H10" s="163" t="str">
        <f>'Hybrid - IP - Mirror - Straight'!O10</f>
        <v>splice</v>
      </c>
      <c r="J10" s="79"/>
      <c r="K10" s="2"/>
      <c r="L10" s="2"/>
    </row>
    <row r="11" spans="1:12" ht="45" customHeight="1" x14ac:dyDescent="0.25">
      <c r="A11" t="str">
        <f>'Hybrid - IP - Mirror - Straight'!C11</f>
        <v>PT_a_alpha_X0M_P2E_LV_SRC/RET</v>
      </c>
      <c r="B11" s="14" t="str">
        <f t="shared" si="0"/>
        <v>PT_a_alpha_X0M_P2E</v>
      </c>
      <c r="C11" s="163" t="str">
        <f>'Hybrid - IP - Mirror - Straight'!E11</f>
        <v>P4 - 5/13</v>
      </c>
      <c r="D11" t="str">
        <f>'Hybrid - IP - Mirror - Straight'!F11</f>
        <v>41 - J12 - 2/1</v>
      </c>
      <c r="E11" t="str">
        <f>'Hybrid - IP - Mirror - Straight'!L11</f>
        <v>4b</v>
      </c>
      <c r="F11" s="163" t="str">
        <f t="shared" si="1"/>
        <v>41 - J12 - 2/1   4b</v>
      </c>
      <c r="G11" s="163">
        <f>'Hybrid - IP - Mirror - Straight'!N11</f>
        <v>7.6000000000000005</v>
      </c>
      <c r="H11" s="163">
        <f>'Hybrid - IP - Mirror - Straight'!O11</f>
        <v>6.4</v>
      </c>
      <c r="J11" s="79"/>
      <c r="K11" s="2"/>
      <c r="L11" s="2"/>
    </row>
    <row r="12" spans="1:12" ht="45" customHeight="1" x14ac:dyDescent="0.25">
      <c r="A12" t="str">
        <f>'Hybrid - IP - Mirror - Straight'!C12</f>
        <v>PT_a_alpha_X0M_P3_LV_SRC/RET</v>
      </c>
      <c r="B12" s="14" t="str">
        <f t="shared" si="0"/>
        <v>PT_a_alpha_X0M_P3</v>
      </c>
      <c r="C12" s="163" t="str">
        <f>'Hybrid - IP - Mirror - Straight'!E12</f>
        <v>P4 - 6/14</v>
      </c>
      <c r="D12" t="str">
        <f>'Hybrid - IP - Mirror - Straight'!F12</f>
        <v>39 - J12 - 8/7</v>
      </c>
      <c r="E12" t="str">
        <f>'Hybrid - IP - Mirror - Straight'!L12</f>
        <v>4b</v>
      </c>
      <c r="F12" s="163" t="str">
        <f t="shared" si="1"/>
        <v>39 - J12 - 8/7   4b</v>
      </c>
      <c r="G12" s="163">
        <f>'Hybrid - IP - Mirror - Straight'!N12</f>
        <v>7.6000000000000005</v>
      </c>
      <c r="H12" s="163">
        <f>'Hybrid - IP - Mirror - Straight'!O12</f>
        <v>6.4</v>
      </c>
      <c r="J12" s="79"/>
      <c r="K12" s="2"/>
      <c r="L12" s="2"/>
    </row>
    <row r="13" spans="1:12" ht="45" customHeight="1" x14ac:dyDescent="0.25">
      <c r="A13" t="str">
        <f>'Hybrid - IP - Mirror - Straight'!C13</f>
        <v>PT_a_alpha_X0S_P1E_LV_SRC/RET</v>
      </c>
      <c r="B13" s="14" t="str">
        <f t="shared" si="0"/>
        <v>PT_a_alpha_X0S_P1E</v>
      </c>
      <c r="C13" s="163" t="str">
        <f>'Hybrid - IP - Mirror - Straight'!E13</f>
        <v>P4 - 7/15</v>
      </c>
      <c r="D13" t="str">
        <f>'Hybrid - IP - Mirror - Straight'!F13</f>
        <v>44 - J12 - 2/1</v>
      </c>
      <c r="E13" t="str">
        <f>'Hybrid - IP - Mirror - Straight'!L13</f>
        <v>4b</v>
      </c>
      <c r="F13" s="165" t="str">
        <f t="shared" si="1"/>
        <v>44 - J12 - 2/1   4b</v>
      </c>
      <c r="G13" s="163">
        <f>'Hybrid - IP - Mirror - Straight'!N13</f>
        <v>7.6000000000000005</v>
      </c>
      <c r="H13" s="163">
        <f>'Hybrid - IP - Mirror - Straight'!O13</f>
        <v>6.4</v>
      </c>
      <c r="J13" s="79"/>
      <c r="K13" s="2"/>
      <c r="L13" s="2"/>
    </row>
    <row r="14" spans="1:12" ht="45" customHeight="1" x14ac:dyDescent="0.25">
      <c r="A14" t="str">
        <f>'Hybrid - IP - Mirror - Straight'!C14</f>
        <v>PT_a_alpha_X0S_P1E_LV_SRC/RET</v>
      </c>
      <c r="B14" s="14" t="str">
        <f t="shared" si="0"/>
        <v>PT_a_alpha_X0S_P1E</v>
      </c>
      <c r="C14" s="163" t="str">
        <f>'Hybrid - IP - Mirror - Straight'!E14</f>
        <v>P4 - 7/15</v>
      </c>
      <c r="D14" t="str">
        <f>'Hybrid - IP - Mirror - Straight'!F14</f>
        <v>44 - J12 - 6/5</v>
      </c>
      <c r="E14" t="str">
        <f>'Hybrid - IP - Mirror - Straight'!L14</f>
        <v>4b</v>
      </c>
      <c r="F14" s="165" t="str">
        <f t="shared" si="1"/>
        <v>44 - J12 - 6/5   4b</v>
      </c>
      <c r="G14" s="163" t="str">
        <f>'Hybrid - IP - Mirror - Straight'!N14</f>
        <v>splice</v>
      </c>
      <c r="H14" s="163" t="str">
        <f>'Hybrid - IP - Mirror - Straight'!O14</f>
        <v>splice</v>
      </c>
      <c r="J14" s="79"/>
      <c r="K14" s="2"/>
      <c r="L14" s="2"/>
    </row>
    <row r="15" spans="1:12" ht="45" customHeight="1" x14ac:dyDescent="0.25">
      <c r="A15" t="str">
        <f>'Hybrid - IP - Mirror - Straight'!C15</f>
        <v>PT_a_alpha_X0M_P1E_LV_SRC/RET</v>
      </c>
      <c r="B15" s="14" t="str">
        <f t="shared" si="0"/>
        <v>PT_a_alpha_X0M_P1E</v>
      </c>
      <c r="C15" s="163" t="str">
        <f>'Hybrid - IP - Mirror - Straight'!E15</f>
        <v>P4 - 8/16</v>
      </c>
      <c r="D15" t="str">
        <f>'Hybrid - IP - Mirror - Straight'!F15</f>
        <v>44 - J13 - 2/1</v>
      </c>
      <c r="E15" t="str">
        <f>'Hybrid - IP - Mirror - Straight'!L15</f>
        <v>4b</v>
      </c>
      <c r="F15" s="174" t="str">
        <f t="shared" si="1"/>
        <v>44 - J13 - 2/1   4b</v>
      </c>
      <c r="G15" s="163">
        <f>'Hybrid - IP - Mirror - Straight'!N15</f>
        <v>7.6000000000000005</v>
      </c>
      <c r="H15" s="163">
        <f>'Hybrid - IP - Mirror - Straight'!O15</f>
        <v>6.4</v>
      </c>
      <c r="J15" s="79"/>
      <c r="K15" s="2"/>
      <c r="L15" s="2"/>
    </row>
    <row r="16" spans="1:12" ht="24.75" customHeight="1" x14ac:dyDescent="0.25">
      <c r="A16" t="str">
        <f>'Hybrid - IP - Mirror - Straight'!C16</f>
        <v>PT_a_alpha_X0M_P1E_LV_SRC/RET</v>
      </c>
      <c r="B16" s="14" t="str">
        <f t="shared" si="0"/>
        <v>PT_a_alpha_X0M_P1E</v>
      </c>
      <c r="C16" s="163" t="str">
        <f>'Hybrid - IP - Mirror - Straight'!E16</f>
        <v>P4 - 8/16</v>
      </c>
      <c r="D16" t="str">
        <f>'Hybrid - IP - Mirror - Straight'!F16</f>
        <v>44 - J13 - 6/5</v>
      </c>
      <c r="E16" t="str">
        <f>'Hybrid - IP - Mirror - Straight'!L16</f>
        <v>4b</v>
      </c>
      <c r="F16" s="174" t="str">
        <f t="shared" si="1"/>
        <v>44 - J13 - 6/5   4b</v>
      </c>
      <c r="G16" s="163" t="str">
        <f>'Hybrid - IP - Mirror - Straight'!N16</f>
        <v>splice</v>
      </c>
      <c r="H16" s="163" t="str">
        <f>'Hybrid - IP - Mirror - Straight'!O16</f>
        <v>splice</v>
      </c>
      <c r="J16" s="79"/>
      <c r="K16" s="2"/>
      <c r="L16" s="2"/>
    </row>
    <row r="17" spans="1:12" ht="12" customHeight="1" x14ac:dyDescent="0.25">
      <c r="J17" s="2"/>
      <c r="K17" s="2"/>
      <c r="L17" s="2"/>
    </row>
    <row r="18" spans="1:12" ht="45" customHeight="1" x14ac:dyDescent="0.25">
      <c r="A18" t="str">
        <f>'Hybrid - IP - Mirror - Straight'!C18</f>
        <v>PT_a_alpha_X1S_P1W_LV_SRC/RET</v>
      </c>
      <c r="B18" s="14" t="str">
        <f t="shared" si="0"/>
        <v>PT_a_alpha_X1S_P1W</v>
      </c>
      <c r="C18" s="163" t="str">
        <f>'Hybrid - IP - Mirror - Straight'!E18</f>
        <v>P5 - 1/9</v>
      </c>
      <c r="D18" t="str">
        <f>'Hybrid - IP - Mirror - Straight'!F18</f>
        <v>43 - J13 - 4/3</v>
      </c>
      <c r="E18" t="str">
        <f>'Hybrid - IP - Mirror - Straight'!L18</f>
        <v>4b</v>
      </c>
      <c r="F18" s="165" t="str">
        <f t="shared" si="1"/>
        <v>43 - J13 - 4/3   4b</v>
      </c>
      <c r="G18" s="163">
        <f>'Hybrid - IP - Mirror - Straight'!N18</f>
        <v>7.6000000000000005</v>
      </c>
      <c r="H18" s="163">
        <f>'Hybrid - IP - Mirror - Straight'!O18</f>
        <v>6.4</v>
      </c>
      <c r="J18" s="79"/>
      <c r="K18" s="2"/>
      <c r="L18" s="2"/>
    </row>
    <row r="19" spans="1:12" ht="45" customHeight="1" x14ac:dyDescent="0.25">
      <c r="A19" t="str">
        <f>'Hybrid - IP - Mirror - Straight'!C19</f>
        <v>PT_a_alpha_X1S_P1W_LV_SRC/RET</v>
      </c>
      <c r="B19" s="14" t="str">
        <f t="shared" si="0"/>
        <v>PT_a_alpha_X1S_P1W</v>
      </c>
      <c r="C19" s="163" t="str">
        <f>'Hybrid - IP - Mirror - Straight'!E19</f>
        <v>P5 - 1/9</v>
      </c>
      <c r="D19" t="str">
        <f>'Hybrid - IP - Mirror - Straight'!F19</f>
        <v>43 - J13 - 8/7</v>
      </c>
      <c r="E19" t="str">
        <f>'Hybrid - IP - Mirror - Straight'!L19</f>
        <v>4b</v>
      </c>
      <c r="F19" s="165" t="str">
        <f t="shared" si="1"/>
        <v>43 - J13 - 8/7   4b</v>
      </c>
      <c r="G19" s="163" t="str">
        <f>'Hybrid - IP - Mirror - Straight'!N19</f>
        <v>splice</v>
      </c>
      <c r="H19" s="163" t="str">
        <f>'Hybrid - IP - Mirror - Straight'!O19</f>
        <v>splice</v>
      </c>
      <c r="J19" s="79"/>
      <c r="K19" s="2"/>
      <c r="L19" s="2"/>
    </row>
    <row r="20" spans="1:12" ht="45" customHeight="1" x14ac:dyDescent="0.25">
      <c r="A20" t="str">
        <f>'Hybrid - IP - Mirror - Straight'!C20</f>
        <v>PT_a_alpha_X1S_P2E_LV_SRC/RET</v>
      </c>
      <c r="B20" s="14" t="str">
        <f t="shared" si="0"/>
        <v>PT_a_alpha_X1S_P2E</v>
      </c>
      <c r="C20" s="163" t="str">
        <f>'Hybrid - IP - Mirror - Straight'!E20</f>
        <v>P5 - 2/10</v>
      </c>
      <c r="D20" t="str">
        <f>'Hybrid - IP - Mirror - Straight'!F20</f>
        <v>39 - J12 - 2/1</v>
      </c>
      <c r="E20" t="str">
        <f>'Hybrid - IP - Mirror - Straight'!L20</f>
        <v>4b</v>
      </c>
      <c r="F20" s="163" t="str">
        <f t="shared" si="1"/>
        <v>39 - J12 - 2/1   4b</v>
      </c>
      <c r="G20" s="163">
        <f>'Hybrid - IP - Mirror - Straight'!N20</f>
        <v>7.6000000000000005</v>
      </c>
      <c r="H20" s="163">
        <f>'Hybrid - IP - Mirror - Straight'!O20</f>
        <v>6.4</v>
      </c>
      <c r="J20" s="79"/>
      <c r="K20" s="2"/>
      <c r="L20" s="2"/>
    </row>
    <row r="21" spans="1:12" ht="45" customHeight="1" x14ac:dyDescent="0.25">
      <c r="A21" t="str">
        <f>'Hybrid - IP - Mirror - Straight'!C21</f>
        <v>PT_a_alpha_X1S_P3_LV_SRC/RET</v>
      </c>
      <c r="B21" s="14" t="str">
        <f t="shared" si="0"/>
        <v>PT_a_alpha_X1S_P3</v>
      </c>
      <c r="C21" s="163" t="str">
        <f>'Hybrid - IP - Mirror - Straight'!E21</f>
        <v>P5 - 3/11</v>
      </c>
      <c r="D21" t="str">
        <f>'Hybrid - IP - Mirror - Straight'!F21</f>
        <v>37 - J12 - 4/3</v>
      </c>
      <c r="E21" t="str">
        <f>'Hybrid - IP - Mirror - Straight'!L21</f>
        <v>3d</v>
      </c>
      <c r="F21" s="163" t="str">
        <f t="shared" si="1"/>
        <v>37 - J12 - 4/3   3d</v>
      </c>
      <c r="G21" s="163">
        <f>'Hybrid - IP - Mirror - Straight'!N21</f>
        <v>7.2</v>
      </c>
      <c r="H21" s="163">
        <f>'Hybrid - IP - Mirror - Straight'!O21</f>
        <v>6.8000000000000007</v>
      </c>
      <c r="J21" s="79"/>
      <c r="K21" s="2"/>
      <c r="L21" s="80"/>
    </row>
    <row r="22" spans="1:12" ht="45" customHeight="1" x14ac:dyDescent="0.25">
      <c r="A22" t="str">
        <f>'Hybrid - IP - Mirror - Straight'!C22</f>
        <v>PT_a_alpha_X1M_P1W_LV_SRC/RET</v>
      </c>
      <c r="B22" s="14" t="str">
        <f t="shared" si="0"/>
        <v>PT_a_alpha_X1M_P1W</v>
      </c>
      <c r="C22" s="163" t="str">
        <f>'Hybrid - IP - Mirror - Straight'!E22</f>
        <v>P5 - 4/12</v>
      </c>
      <c r="D22" t="str">
        <f>'Hybrid - IP - Mirror - Straight'!F22</f>
        <v>45 - J12 - 4/3</v>
      </c>
      <c r="E22" t="str">
        <f>'Hybrid - IP - Mirror - Straight'!L22</f>
        <v>4b</v>
      </c>
      <c r="F22" s="174" t="str">
        <f t="shared" si="1"/>
        <v>45 - J12 - 4/3   4b</v>
      </c>
      <c r="G22" s="163">
        <f>'Hybrid - IP - Mirror - Straight'!N22</f>
        <v>7.6000000000000005</v>
      </c>
      <c r="H22" s="163">
        <f>'Hybrid - IP - Mirror - Straight'!O22</f>
        <v>6.4</v>
      </c>
      <c r="J22" s="79"/>
      <c r="K22" s="2"/>
      <c r="L22" s="2"/>
    </row>
    <row r="23" spans="1:12" ht="26.25" customHeight="1" x14ac:dyDescent="0.25">
      <c r="A23" t="str">
        <f>'Hybrid - IP - Mirror - Straight'!C23</f>
        <v>PT_a_alpha_X1M_P1W_LV_SRC/RET</v>
      </c>
      <c r="B23" s="14" t="str">
        <f t="shared" si="0"/>
        <v>PT_a_alpha_X1M_P1W</v>
      </c>
      <c r="C23" s="163" t="str">
        <f>'Hybrid - IP - Mirror - Straight'!E23</f>
        <v>P5 - 4/12</v>
      </c>
      <c r="D23" t="str">
        <f>'Hybrid - IP - Mirror - Straight'!F23</f>
        <v>45 - J12 - 8/7</v>
      </c>
      <c r="E23" t="str">
        <f>'Hybrid - IP - Mirror - Straight'!L23</f>
        <v>4b</v>
      </c>
      <c r="F23" s="174" t="str">
        <f t="shared" si="1"/>
        <v>45 - J12 - 8/7   4b</v>
      </c>
      <c r="G23" s="163" t="str">
        <f>'Hybrid - IP - Mirror - Straight'!N23</f>
        <v>splice</v>
      </c>
      <c r="H23" s="163" t="str">
        <f>'Hybrid - IP - Mirror - Straight'!O23</f>
        <v>splice</v>
      </c>
      <c r="J23" s="79"/>
      <c r="K23" s="2"/>
      <c r="L23" s="2"/>
    </row>
    <row r="24" spans="1:12" ht="45" customHeight="1" x14ac:dyDescent="0.25">
      <c r="A24" t="str">
        <f>'Hybrid - IP - Mirror - Straight'!C24</f>
        <v>PT_a_alpha_X1M_P2E_LV_SRC/RET</v>
      </c>
      <c r="B24" s="14" t="str">
        <f t="shared" si="0"/>
        <v>PT_a_alpha_X1M_P2E</v>
      </c>
      <c r="C24" s="163" t="str">
        <f>'Hybrid - IP - Mirror - Straight'!E24</f>
        <v>P5 - 5/13</v>
      </c>
      <c r="D24" t="str">
        <f>'Hybrid - IP - Mirror - Straight'!F24</f>
        <v>41 - J12 - 4/3</v>
      </c>
      <c r="E24" t="str">
        <f>'Hybrid - IP - Mirror - Straight'!L24</f>
        <v>4b</v>
      </c>
      <c r="F24" s="163" t="str">
        <f t="shared" si="1"/>
        <v>41 - J12 - 4/3   4b</v>
      </c>
      <c r="G24" s="163">
        <f>'Hybrid - IP - Mirror - Straight'!N24</f>
        <v>7.6000000000000005</v>
      </c>
      <c r="H24" s="163">
        <f>'Hybrid - IP - Mirror - Straight'!O24</f>
        <v>6.4</v>
      </c>
      <c r="J24" s="79"/>
      <c r="K24" s="2"/>
      <c r="L24" s="2"/>
    </row>
    <row r="25" spans="1:12" ht="45" customHeight="1" x14ac:dyDescent="0.25">
      <c r="A25" t="str">
        <f>'Hybrid - IP - Mirror - Straight'!C25</f>
        <v>PT_a_alpha_X1M_P3_LV_SRC/RET</v>
      </c>
      <c r="B25" s="14" t="str">
        <f t="shared" si="0"/>
        <v>PT_a_alpha_X1M_P3</v>
      </c>
      <c r="C25" s="163" t="str">
        <f>'Hybrid - IP - Mirror - Straight'!E25</f>
        <v>P5 - 6/14</v>
      </c>
      <c r="D25" t="str">
        <f>'Hybrid - IP - Mirror - Straight'!F25</f>
        <v>39 - J12 - 6/5</v>
      </c>
      <c r="E25" t="str">
        <f>'Hybrid - IP - Mirror - Straight'!L25</f>
        <v>4b</v>
      </c>
      <c r="F25" s="163" t="str">
        <f t="shared" si="1"/>
        <v>39 - J12 - 6/5   4b</v>
      </c>
      <c r="G25" s="163">
        <f>'Hybrid - IP - Mirror - Straight'!N25</f>
        <v>7.6000000000000005</v>
      </c>
      <c r="H25" s="163">
        <f>'Hybrid - IP - Mirror - Straight'!O25</f>
        <v>6.4</v>
      </c>
      <c r="J25" s="79"/>
      <c r="K25" s="2"/>
      <c r="L25" s="2"/>
    </row>
    <row r="26" spans="1:12" ht="45" customHeight="1" x14ac:dyDescent="0.25">
      <c r="A26" t="str">
        <f>'Hybrid - IP - Mirror - Straight'!C26</f>
        <v>PT_a_alpha_X0S_P2W_LV_SRC/RET</v>
      </c>
      <c r="B26" s="14" t="str">
        <f t="shared" si="0"/>
        <v>PT_a_alpha_X0S_P2W</v>
      </c>
      <c r="C26" s="163" t="str">
        <f>'Hybrid - IP - Mirror - Straight'!E26</f>
        <v>P5 - 7/15</v>
      </c>
      <c r="D26" t="str">
        <f>'Hybrid - IP - Mirror - Straight'!F26</f>
        <v>43 - J12 - 4/3</v>
      </c>
      <c r="E26" t="str">
        <f>'Hybrid - IP - Mirror - Straight'!L26</f>
        <v>4b</v>
      </c>
      <c r="F26" s="174" t="str">
        <f t="shared" si="1"/>
        <v>43 - J12 - 4/3   4b</v>
      </c>
      <c r="G26" s="163">
        <f>'Hybrid - IP - Mirror - Straight'!N26</f>
        <v>7.6000000000000005</v>
      </c>
      <c r="H26" s="163">
        <f>'Hybrid - IP - Mirror - Straight'!O26</f>
        <v>6.4</v>
      </c>
      <c r="J26" s="79"/>
      <c r="K26" s="2"/>
      <c r="L26" s="2"/>
    </row>
    <row r="27" spans="1:12" ht="33" customHeight="1" x14ac:dyDescent="0.25">
      <c r="A27" t="str">
        <f>'Hybrid - IP - Mirror - Straight'!C27</f>
        <v>PT_a_alpha_X0S_P2W_LV_SRC/RET</v>
      </c>
      <c r="B27" s="14" t="str">
        <f t="shared" si="0"/>
        <v>PT_a_alpha_X0S_P2W</v>
      </c>
      <c r="C27" s="163" t="str">
        <f>'Hybrid - IP - Mirror - Straight'!E27</f>
        <v>P5 - 7/15</v>
      </c>
      <c r="D27" t="str">
        <f>'Hybrid - IP - Mirror - Straight'!F27</f>
        <v>43 - J12 - 8/7</v>
      </c>
      <c r="E27" t="str">
        <f>'Hybrid - IP - Mirror - Straight'!L27</f>
        <v>4b</v>
      </c>
      <c r="F27" s="174" t="str">
        <f t="shared" si="1"/>
        <v>43 - J12 - 8/7   4b</v>
      </c>
      <c r="G27" s="163" t="str">
        <f>'Hybrid - IP - Mirror - Straight'!N27</f>
        <v>splice</v>
      </c>
      <c r="H27" s="163" t="str">
        <f>'Hybrid - IP - Mirror - Straight'!O27</f>
        <v>splice</v>
      </c>
      <c r="J27" s="79"/>
      <c r="K27" s="2"/>
      <c r="L27" s="2"/>
    </row>
    <row r="28" spans="1:12" ht="45" customHeight="1" x14ac:dyDescent="0.25">
      <c r="A28" t="str">
        <f>'Hybrid - IP - Mirror - Straight'!C28</f>
        <v>PT_a_alpha_X1M_P1E_LV_SRC/RET</v>
      </c>
      <c r="B28" s="14" t="str">
        <f t="shared" si="0"/>
        <v>PT_a_alpha_X1M_P1E</v>
      </c>
      <c r="C28" s="163" t="str">
        <f>'Hybrid - IP - Mirror - Straight'!E28</f>
        <v>P5 - 8/16</v>
      </c>
      <c r="D28" t="str">
        <f>'Hybrid - IP - Mirror - Straight'!F28</f>
        <v>45 - J12 - 2/1</v>
      </c>
      <c r="E28" t="str">
        <f>'Hybrid - IP - Mirror - Straight'!L28</f>
        <v>4b</v>
      </c>
      <c r="F28" s="165" t="str">
        <f t="shared" si="1"/>
        <v>45 - J12 - 2/1   4b</v>
      </c>
      <c r="G28" s="163">
        <f>'Hybrid - IP - Mirror - Straight'!N28</f>
        <v>7.6000000000000005</v>
      </c>
      <c r="H28" s="163">
        <f>'Hybrid - IP - Mirror - Straight'!O28</f>
        <v>6.4</v>
      </c>
      <c r="J28" s="79"/>
      <c r="K28" s="2"/>
      <c r="L28" s="2"/>
    </row>
    <row r="29" spans="1:12" ht="45" customHeight="1" x14ac:dyDescent="0.25">
      <c r="A29" t="str">
        <f>'Hybrid - IP - Mirror - Straight'!C29</f>
        <v>PT_a_alpha_X1M_P1E_LV_SRC/RET</v>
      </c>
      <c r="B29" s="14" t="str">
        <f t="shared" si="0"/>
        <v>PT_a_alpha_X1M_P1E</v>
      </c>
      <c r="C29" s="163" t="str">
        <f>'Hybrid - IP - Mirror - Straight'!E29</f>
        <v>P5 - 8/16</v>
      </c>
      <c r="D29" t="str">
        <f>'Hybrid - IP - Mirror - Straight'!F29</f>
        <v>45 - J12 - 6/5</v>
      </c>
      <c r="E29" t="str">
        <f>'Hybrid - IP - Mirror - Straight'!L29</f>
        <v>4b</v>
      </c>
      <c r="F29" s="165" t="str">
        <f t="shared" si="1"/>
        <v>45 - J12 - 6/5   4b</v>
      </c>
      <c r="G29" s="163" t="str">
        <f>'Hybrid - IP - Mirror - Straight'!N29</f>
        <v>splice</v>
      </c>
      <c r="H29" s="163" t="str">
        <f>'Hybrid - IP - Mirror - Straight'!O29</f>
        <v>splice</v>
      </c>
      <c r="J29" s="79"/>
      <c r="K29" s="2"/>
      <c r="L29" s="2"/>
    </row>
    <row r="30" spans="1:12" ht="9.9499999999999993" customHeight="1" x14ac:dyDescent="0.25">
      <c r="J30" s="2"/>
      <c r="K30" s="2"/>
      <c r="L30" s="2"/>
    </row>
    <row r="31" spans="1:12" ht="45" customHeight="1" x14ac:dyDescent="0.25">
      <c r="A31" t="str">
        <f>'Hybrid - IP - Mirror - Straight'!C31</f>
        <v>PT_a_alpha_X2S_P1W_LV_SRC/RET</v>
      </c>
      <c r="B31" s="14" t="str">
        <f t="shared" si="0"/>
        <v>PT_a_alpha_X2S_P1W</v>
      </c>
      <c r="C31" s="163" t="str">
        <f>'Hybrid - IP - Mirror - Straight'!E31</f>
        <v>P6 - 1/9</v>
      </c>
      <c r="D31" t="str">
        <f>'Hybrid - IP - Mirror - Straight'!F31</f>
        <v>41 - J12 - 8/7</v>
      </c>
      <c r="E31" t="str">
        <f>'Hybrid - IP - Mirror - Straight'!L31</f>
        <v>4b</v>
      </c>
      <c r="F31" s="163" t="str">
        <f t="shared" si="1"/>
        <v>41 - J12 - 8/7   4b</v>
      </c>
      <c r="G31" s="163">
        <f>'Hybrid - IP - Mirror - Straight'!N31</f>
        <v>7.6000000000000005</v>
      </c>
      <c r="H31" s="163">
        <f>'Hybrid - IP - Mirror - Straight'!O31</f>
        <v>6.4</v>
      </c>
      <c r="J31" s="79"/>
      <c r="K31" s="2"/>
      <c r="L31" s="2"/>
    </row>
    <row r="32" spans="1:12" ht="45" customHeight="1" x14ac:dyDescent="0.25">
      <c r="A32" t="str">
        <f>'Hybrid - IP - Mirror - Straight'!C32</f>
        <v>PT_a_alpha_X2S_P2E_LV_SRC/RET</v>
      </c>
      <c r="B32" s="14" t="str">
        <f t="shared" si="0"/>
        <v>PT_a_alpha_X2S_P2E</v>
      </c>
      <c r="C32" s="163" t="str">
        <f>'Hybrid - IP - Mirror - Straight'!E32</f>
        <v>P6 - 2/10</v>
      </c>
      <c r="D32" t="str">
        <f>'Hybrid - IP - Mirror - Straight'!F32</f>
        <v>39 - J13 - 4/3</v>
      </c>
      <c r="E32" t="str">
        <f>'Hybrid - IP - Mirror - Straight'!L32</f>
        <v>4b</v>
      </c>
      <c r="F32" s="163" t="str">
        <f t="shared" si="1"/>
        <v>39 - J13 - 4/3   4b</v>
      </c>
      <c r="G32" s="163">
        <f>'Hybrid - IP - Mirror - Straight'!N32</f>
        <v>7.6000000000000005</v>
      </c>
      <c r="H32" s="163">
        <f>'Hybrid - IP - Mirror - Straight'!O32</f>
        <v>6.4</v>
      </c>
      <c r="J32" s="79"/>
      <c r="K32" s="2"/>
      <c r="L32" s="2"/>
    </row>
    <row r="33" spans="1:12" ht="6.75" customHeight="1" x14ac:dyDescent="0.25">
      <c r="J33" s="79"/>
      <c r="K33" s="2"/>
      <c r="L33" s="2"/>
    </row>
    <row r="34" spans="1:12" ht="45" customHeight="1" x14ac:dyDescent="0.25">
      <c r="A34" t="str">
        <f>'Hybrid - IP - Mirror - Straight'!C34</f>
        <v>PT_a_alpha_X2M_P1W_LV_SRC/RET</v>
      </c>
      <c r="B34" s="14" t="str">
        <f t="shared" si="0"/>
        <v>PT_a_alpha_X2M_P1W</v>
      </c>
      <c r="C34" s="163" t="str">
        <f>'Hybrid - IP - Mirror - Straight'!E34</f>
        <v>P6 - 4/12</v>
      </c>
      <c r="D34" t="str">
        <f>'Hybrid - IP - Mirror - Straight'!F34</f>
        <v>45 - J13 - 8/7</v>
      </c>
      <c r="E34" t="str">
        <f>'Hybrid - IP - Mirror - Straight'!L34</f>
        <v>4b</v>
      </c>
      <c r="F34" s="163" t="str">
        <f t="shared" si="1"/>
        <v>45 - J13 - 8/7   4b</v>
      </c>
      <c r="G34" s="163">
        <f>'Hybrid - IP - Mirror - Straight'!N34</f>
        <v>7.6000000000000005</v>
      </c>
      <c r="H34" s="163">
        <f>'Hybrid - IP - Mirror - Straight'!O34</f>
        <v>6.4</v>
      </c>
      <c r="J34" s="79"/>
      <c r="K34" s="2"/>
      <c r="L34" s="2"/>
    </row>
    <row r="35" spans="1:12" ht="45" customHeight="1" x14ac:dyDescent="0.25">
      <c r="A35" t="str">
        <f>'Hybrid - IP - Mirror - Straight'!C35</f>
        <v>PT_a_alpha_X2M_P2E_LV_SRC/RET</v>
      </c>
      <c r="B35" s="14" t="str">
        <f t="shared" si="0"/>
        <v>PT_a_alpha_X2M_P2E</v>
      </c>
      <c r="C35" s="163" t="str">
        <f>'Hybrid - IP - Mirror - Straight'!E35</f>
        <v>P6 - 5/13</v>
      </c>
      <c r="D35" t="str">
        <f>'Hybrid - IP - Mirror - Straight'!F35</f>
        <v>41 - J12 - 6/5</v>
      </c>
      <c r="E35" t="str">
        <f>'Hybrid - IP - Mirror - Straight'!L35</f>
        <v>4b</v>
      </c>
      <c r="F35" s="163" t="str">
        <f t="shared" si="1"/>
        <v>41 - J12 - 6/5   4b</v>
      </c>
      <c r="G35" s="163">
        <f>'Hybrid - IP - Mirror - Straight'!N35</f>
        <v>7.6000000000000005</v>
      </c>
      <c r="H35" s="163">
        <f>'Hybrid - IP - Mirror - Straight'!O35</f>
        <v>6.4</v>
      </c>
      <c r="J35" s="79"/>
      <c r="K35" s="2"/>
      <c r="L35" s="2"/>
    </row>
    <row r="36" spans="1:12" ht="45" customHeight="1" x14ac:dyDescent="0.25">
      <c r="A36" t="str">
        <f>'Hybrid - IP - Mirror - Straight'!C36</f>
        <v>PT_a_alpha_X2M_P3_LV_SRC/RET</v>
      </c>
      <c r="B36" s="14" t="str">
        <f t="shared" si="0"/>
        <v>PT_a_alpha_X2M_P3</v>
      </c>
      <c r="C36" s="163" t="str">
        <f>'Hybrid - IP - Mirror - Straight'!E36</f>
        <v>P6 - 6/14</v>
      </c>
      <c r="D36" t="str">
        <f>'Hybrid - IP - Mirror - Straight'!F36</f>
        <v>39 - J13 - 8/7</v>
      </c>
      <c r="E36" t="str">
        <f>'Hybrid - IP - Mirror - Straight'!L36</f>
        <v>4b</v>
      </c>
      <c r="F36" s="163" t="str">
        <f t="shared" si="1"/>
        <v>39 - J13 - 8/7   4b</v>
      </c>
      <c r="G36" s="163">
        <f>'Hybrid - IP - Mirror - Straight'!N36</f>
        <v>7.6000000000000005</v>
      </c>
      <c r="H36" s="163">
        <f>'Hybrid - IP - Mirror - Straight'!O36</f>
        <v>6.4</v>
      </c>
      <c r="J36" s="79"/>
      <c r="K36" s="2"/>
      <c r="L36" s="2"/>
    </row>
    <row r="37" spans="1:12" ht="32.25" customHeight="1" x14ac:dyDescent="0.25">
      <c r="A37" t="str">
        <f>'Hybrid - IP - Mirror - Straight'!C37</f>
        <v>PT_a_alpha_X1S_P1E_LV_SRC/RET</v>
      </c>
      <c r="B37" s="14" t="str">
        <f t="shared" si="0"/>
        <v>PT_a_alpha_X1S_P1E</v>
      </c>
      <c r="C37" s="163" t="str">
        <f>'Hybrid - IP - Mirror - Straight'!E37</f>
        <v>P6 - 7/15</v>
      </c>
      <c r="D37" t="str">
        <f>'Hybrid - IP - Mirror - Straight'!F37</f>
        <v>43 - J13 - 2/1</v>
      </c>
      <c r="E37" t="str">
        <f>'Hybrid - IP - Mirror - Straight'!L37</f>
        <v>4b</v>
      </c>
      <c r="F37" s="165" t="str">
        <f t="shared" si="1"/>
        <v>43 - J13 - 2/1   4b</v>
      </c>
      <c r="G37" s="163">
        <f>'Hybrid - IP - Mirror - Straight'!N37</f>
        <v>7.6000000000000005</v>
      </c>
      <c r="H37" s="163">
        <f>'Hybrid - IP - Mirror - Straight'!O37</f>
        <v>6.4</v>
      </c>
      <c r="J37" s="79"/>
      <c r="K37" s="2"/>
      <c r="L37" s="2"/>
    </row>
    <row r="38" spans="1:12" ht="28.5" customHeight="1" x14ac:dyDescent="0.25">
      <c r="A38" t="str">
        <f>'Hybrid - IP - Mirror - Straight'!C38</f>
        <v>PT_a_alpha_X1S_P1E_LV_SRC/RET</v>
      </c>
      <c r="B38" s="14" t="str">
        <f t="shared" si="0"/>
        <v>PT_a_alpha_X1S_P1E</v>
      </c>
      <c r="C38" s="163" t="str">
        <f>'Hybrid - IP - Mirror - Straight'!E38</f>
        <v>P6 - 7/15</v>
      </c>
      <c r="D38" t="str">
        <f>'Hybrid - IP - Mirror - Straight'!F38</f>
        <v>43 - J13 - 6/5</v>
      </c>
      <c r="E38" t="str">
        <f>'Hybrid - IP - Mirror - Straight'!L38</f>
        <v>4b</v>
      </c>
      <c r="F38" s="165" t="str">
        <f t="shared" si="1"/>
        <v>43 - J13 - 6/5   4b</v>
      </c>
      <c r="G38" s="163" t="str">
        <f>'Hybrid - IP - Mirror - Straight'!N38</f>
        <v>splice</v>
      </c>
      <c r="H38" s="163" t="str">
        <f>'Hybrid - IP - Mirror - Straight'!O38</f>
        <v>splice</v>
      </c>
      <c r="J38" s="79"/>
      <c r="K38" s="2"/>
      <c r="L38" s="2"/>
    </row>
    <row r="39" spans="1:12" ht="6" customHeight="1" x14ac:dyDescent="0.25">
      <c r="J39" s="2"/>
      <c r="K39" s="2"/>
      <c r="L39" s="2"/>
    </row>
    <row r="40" spans="1:12" ht="6.75" customHeight="1" x14ac:dyDescent="0.25">
      <c r="J40" s="2"/>
      <c r="K40" s="2"/>
      <c r="L40" s="2"/>
    </row>
    <row r="41" spans="1:12" ht="45" customHeight="1" x14ac:dyDescent="0.25">
      <c r="A41" t="str">
        <f>'Hybrid - IP - Mirror - Straight'!C41</f>
        <v>PT_a_alpha_X0M_P4_LV_SRC/RET</v>
      </c>
      <c r="B41" s="14" t="str">
        <f t="shared" si="0"/>
        <v>PT_a_alpha_X0M_P4</v>
      </c>
      <c r="C41" s="163" t="str">
        <f>'Hybrid - IP - Mirror - Straight'!E41</f>
        <v>P22 - 1/9</v>
      </c>
      <c r="D41" t="str">
        <f>'Hybrid - IP - Mirror - Straight'!F41</f>
        <v>37 - J12 - 8/7</v>
      </c>
      <c r="E41" t="str">
        <f>'Hybrid - IP - Mirror - Straight'!L41</f>
        <v>3c</v>
      </c>
      <c r="F41" s="163" t="str">
        <f t="shared" si="1"/>
        <v>37 - J12 - 8/7   3c</v>
      </c>
      <c r="G41" s="163" t="str">
        <f>'Hybrid - IP - Mirror - Straight'!N41</f>
        <v>|7.6|</v>
      </c>
      <c r="H41" s="163">
        <f>'Hybrid - IP - Mirror - Straight'!O41</f>
        <v>6.8000000000000007</v>
      </c>
      <c r="J41" s="80"/>
      <c r="K41" s="2"/>
      <c r="L41" s="79"/>
    </row>
    <row r="42" spans="1:12" ht="45" customHeight="1" x14ac:dyDescent="0.25">
      <c r="A42" t="str">
        <f>'Hybrid - IP - Mirror - Straight'!C42</f>
        <v>PT_a_alpha_X1M_P4_LV_SRC/RET</v>
      </c>
      <c r="B42" s="14" t="str">
        <f t="shared" si="0"/>
        <v>PT_a_alpha_X1M_P4</v>
      </c>
      <c r="C42" s="163" t="str">
        <f>'Hybrid - IP - Mirror - Straight'!E42</f>
        <v>P22 - 2/10</v>
      </c>
      <c r="D42" t="str">
        <f>'Hybrid - IP - Mirror - Straight'!F42</f>
        <v>37 - J12 - 6/5</v>
      </c>
      <c r="E42" t="str">
        <f>'Hybrid - IP - Mirror - Straight'!L42</f>
        <v>3c</v>
      </c>
      <c r="F42" s="163" t="str">
        <f t="shared" si="1"/>
        <v>37 - J12 - 6/5   3c</v>
      </c>
      <c r="G42" s="163" t="str">
        <f>'Hybrid - IP - Mirror - Straight'!N42</f>
        <v>|7.6|</v>
      </c>
      <c r="H42" s="163">
        <f>'Hybrid - IP - Mirror - Straight'!O42</f>
        <v>6.8000000000000007</v>
      </c>
      <c r="J42" s="80"/>
      <c r="K42" s="2"/>
      <c r="L42" s="79"/>
    </row>
    <row r="43" spans="1:12" ht="45" customHeight="1" x14ac:dyDescent="0.25">
      <c r="A43" t="str">
        <f>'Hybrid - IP - Mirror - Straight'!C43</f>
        <v>PT_a_alpha_X2M_P4_LV_SRC/RET</v>
      </c>
      <c r="B43" s="14" t="str">
        <f t="shared" si="0"/>
        <v>PT_a_alpha_X2M_P4</v>
      </c>
      <c r="C43" s="163" t="str">
        <f>'Hybrid - IP - Mirror - Straight'!E43</f>
        <v>P22 - 3/11</v>
      </c>
      <c r="D43" t="str">
        <f>'Hybrid - IP - Mirror - Straight'!F43</f>
        <v>37 - J13 - 8/7</v>
      </c>
      <c r="E43" t="str">
        <f>'Hybrid - IP - Mirror - Straight'!L43</f>
        <v>3c</v>
      </c>
      <c r="F43" s="163" t="str">
        <f t="shared" si="1"/>
        <v>37 - J13 - 8/7   3c</v>
      </c>
      <c r="G43" s="163" t="str">
        <f>'Hybrid - IP - Mirror - Straight'!N43</f>
        <v>|7.6|</v>
      </c>
      <c r="H43" s="163">
        <f>'Hybrid - IP - Mirror - Straight'!O43</f>
        <v>6.8000000000000007</v>
      </c>
      <c r="J43" s="80"/>
      <c r="K43" s="2"/>
      <c r="L43" s="79"/>
    </row>
    <row r="44" spans="1:12" ht="45" customHeight="1" x14ac:dyDescent="0.25">
      <c r="A44" t="str">
        <f>'Hybrid - IP - Mirror - Straight'!C44</f>
        <v>PT_a_alpha_X2S_P3_LV_SRC/RET</v>
      </c>
      <c r="B44" s="14" t="str">
        <f t="shared" si="0"/>
        <v>PT_a_alpha_X2S_P3</v>
      </c>
      <c r="C44" s="163" t="str">
        <f>'Hybrid - IP - Mirror - Straight'!E44</f>
        <v>P22 - 4/12</v>
      </c>
      <c r="D44" t="str">
        <f>'Hybrid - IP - Mirror - Straight'!F44</f>
        <v>37 - J12 - 2/1</v>
      </c>
      <c r="E44" t="str">
        <f>'Hybrid - IP - Mirror - Straight'!L44</f>
        <v>3c</v>
      </c>
      <c r="F44" s="163" t="str">
        <f t="shared" si="1"/>
        <v>37 - J12 - 2/1   3c</v>
      </c>
      <c r="G44" s="163" t="str">
        <f>'Hybrid - IP - Mirror - Straight'!N44</f>
        <v>|7.6|</v>
      </c>
      <c r="H44" s="163">
        <f>'Hybrid - IP - Mirror - Straight'!O44</f>
        <v>6.8000000000000007</v>
      </c>
      <c r="J44" s="80"/>
      <c r="K44" s="2"/>
      <c r="L44" s="79"/>
    </row>
    <row r="45" spans="1:12" ht="45" customHeight="1" x14ac:dyDescent="0.25">
      <c r="A45" t="str">
        <f>'Hybrid - IP - Mirror - Straight'!C45</f>
        <v>PT_a_alpha_X0S_P4_LV_SRC/RET</v>
      </c>
      <c r="B45" s="14" t="str">
        <f t="shared" si="0"/>
        <v>PT_a_alpha_X0S_P4</v>
      </c>
      <c r="C45" s="163" t="str">
        <f>'Hybrid - IP - Mirror - Straight'!E45</f>
        <v>P22 - 5/13</v>
      </c>
      <c r="D45" t="str">
        <f>'Hybrid - IP - Mirror - Straight'!F45</f>
        <v>37 - J13 - 4/3</v>
      </c>
      <c r="E45" t="str">
        <f>'Hybrid - IP - Mirror - Straight'!L45</f>
        <v>3c</v>
      </c>
      <c r="F45" s="163" t="str">
        <f t="shared" si="1"/>
        <v>37 - J13 - 4/3   3c</v>
      </c>
      <c r="G45" s="163" t="str">
        <f>'Hybrid - IP - Mirror - Straight'!N45</f>
        <v>|7.6|</v>
      </c>
      <c r="H45" s="163">
        <f>'Hybrid - IP - Mirror - Straight'!O45</f>
        <v>6.8000000000000007</v>
      </c>
      <c r="J45" s="80"/>
      <c r="K45" s="2"/>
      <c r="L45" s="79"/>
    </row>
    <row r="46" spans="1:12" ht="5.25" customHeight="1" x14ac:dyDescent="0.25">
      <c r="J46" s="2"/>
      <c r="K46" s="2"/>
      <c r="L46" s="2"/>
    </row>
    <row r="47" spans="1:12" ht="5.25" customHeight="1" x14ac:dyDescent="0.25">
      <c r="J47" s="2"/>
      <c r="K47" s="2"/>
      <c r="L47" s="2"/>
    </row>
    <row r="48" spans="1:12" ht="6.75" customHeight="1" x14ac:dyDescent="0.25">
      <c r="J48" s="2"/>
      <c r="K48" s="2"/>
      <c r="L48" s="2"/>
    </row>
    <row r="49" spans="1:12" ht="6.75" customHeight="1" x14ac:dyDescent="0.25">
      <c r="J49" s="2"/>
      <c r="K49" s="2"/>
      <c r="L49" s="2"/>
    </row>
    <row r="50" spans="1:12" ht="45" customHeight="1" x14ac:dyDescent="0.25">
      <c r="A50" t="str">
        <f>'Hybrid - IP - Mirror - Straight'!C50</f>
        <v>PT_a_beta_X0S_P1W_LV_SRC/RET</v>
      </c>
      <c r="B50" s="14" t="str">
        <f t="shared" si="0"/>
        <v>PT_a_beta_X0S_P1W</v>
      </c>
      <c r="C50" s="163" t="str">
        <f>'Hybrid - IP - Mirror - Straight'!E50</f>
        <v>P10 - 1/9</v>
      </c>
      <c r="D50" t="str">
        <f>'Hybrid - IP - Mirror - Straight'!F50</f>
        <v>42 - J12 - 2/1</v>
      </c>
      <c r="E50" t="str">
        <f>'Hybrid - IP - Mirror - Straight'!L50</f>
        <v>4b</v>
      </c>
      <c r="F50" s="163" t="str">
        <f t="shared" si="1"/>
        <v>42 - J12 - 2/1   4b</v>
      </c>
      <c r="G50" s="163">
        <f>'Hybrid - IP - Mirror - Straight'!N50</f>
        <v>7.6000000000000005</v>
      </c>
      <c r="H50" s="163">
        <f>'Hybrid - IP - Mirror - Straight'!O50</f>
        <v>6.4</v>
      </c>
      <c r="J50" s="79"/>
      <c r="K50" s="2"/>
      <c r="L50" s="2"/>
    </row>
    <row r="51" spans="1:12" ht="45" customHeight="1" x14ac:dyDescent="0.25">
      <c r="A51" t="str">
        <f>'Hybrid - IP - Mirror - Straight'!C51</f>
        <v>PT_a_beta_X0S_P2E_LV_SRC/RET</v>
      </c>
      <c r="B51" s="14" t="str">
        <f t="shared" si="0"/>
        <v>PT_a_beta_X0S_P2E</v>
      </c>
      <c r="C51" s="163" t="str">
        <f>'Hybrid - IP - Mirror - Straight'!E51</f>
        <v>P10 - 2/10</v>
      </c>
      <c r="D51" t="str">
        <f>'Hybrid - IP - Mirror - Straight'!F51</f>
        <v>42 - J12 - 8/7</v>
      </c>
      <c r="E51" t="str">
        <f>'Hybrid - IP - Mirror - Straight'!L51</f>
        <v>4b</v>
      </c>
      <c r="F51" s="163" t="str">
        <f t="shared" si="1"/>
        <v>42 - J12 - 8/7   4b</v>
      </c>
      <c r="G51" s="163">
        <f>'Hybrid - IP - Mirror - Straight'!N51</f>
        <v>7.6000000000000005</v>
      </c>
      <c r="H51" s="163">
        <f>'Hybrid - IP - Mirror - Straight'!O51</f>
        <v>6.4</v>
      </c>
      <c r="J51" s="79"/>
      <c r="K51" s="2"/>
      <c r="L51" s="2"/>
    </row>
    <row r="52" spans="1:12" ht="45" customHeight="1" x14ac:dyDescent="0.25">
      <c r="A52" t="str">
        <f>'Hybrid - IP - Mirror - Straight'!C52</f>
        <v>PT_a_beta_X0S_P3_LV_SRC/RET</v>
      </c>
      <c r="B52" s="14" t="str">
        <f t="shared" si="0"/>
        <v>PT_a_beta_X0S_P3</v>
      </c>
      <c r="C52" s="163" t="str">
        <f>'Hybrid - IP - Mirror - Straight'!E52</f>
        <v>P10 - 3/11</v>
      </c>
      <c r="D52" t="str">
        <f>'Hybrid - IP - Mirror - Straight'!F52</f>
        <v>40 - J12 - 4/3</v>
      </c>
      <c r="E52" t="str">
        <f>'Hybrid - IP - Mirror - Straight'!L52</f>
        <v>4b</v>
      </c>
      <c r="F52" s="163" t="str">
        <f t="shared" si="1"/>
        <v>40 - J12 - 4/3   4b</v>
      </c>
      <c r="G52" s="163">
        <f>'Hybrid - IP - Mirror - Straight'!N52</f>
        <v>7.6000000000000005</v>
      </c>
      <c r="H52" s="163">
        <f>'Hybrid - IP - Mirror - Straight'!O52</f>
        <v>6.4</v>
      </c>
      <c r="J52" s="79"/>
      <c r="K52" s="2"/>
      <c r="L52" s="2"/>
    </row>
    <row r="53" spans="1:12" ht="45" customHeight="1" x14ac:dyDescent="0.25">
      <c r="A53" t="str">
        <f>'Hybrid - IP - Mirror - Straight'!C53</f>
        <v>PT_a_beta_X0M_P1W_LV_SRC/RET</v>
      </c>
      <c r="B53" s="14" t="str">
        <f t="shared" si="0"/>
        <v>PT_a_beta_X0M_P1W</v>
      </c>
      <c r="C53" s="163" t="str">
        <f>'Hybrid - IP - Mirror - Straight'!E53</f>
        <v>P10 - 4/12</v>
      </c>
      <c r="D53" t="str">
        <f>'Hybrid - IP - Mirror - Straight'!F53</f>
        <v>46 - J12 - 2/1</v>
      </c>
      <c r="E53" t="str">
        <f>'Hybrid - IP - Mirror - Straight'!L53</f>
        <v>4b</v>
      </c>
      <c r="F53" s="163" t="str">
        <f t="shared" si="1"/>
        <v>46 - J12 - 2/1   4b</v>
      </c>
      <c r="G53" s="163">
        <f>'Hybrid - IP - Mirror - Straight'!N53</f>
        <v>7.6000000000000005</v>
      </c>
      <c r="H53" s="163">
        <f>'Hybrid - IP - Mirror - Straight'!O53</f>
        <v>6.4</v>
      </c>
      <c r="J53" s="79"/>
      <c r="K53" s="2"/>
      <c r="L53" s="2"/>
    </row>
    <row r="54" spans="1:12" ht="45" customHeight="1" x14ac:dyDescent="0.25">
      <c r="A54" t="str">
        <f>'Hybrid - IP - Mirror - Straight'!C54</f>
        <v>PT_a_beta_X0M_P2E_LV_SRC/RET</v>
      </c>
      <c r="B54" s="14" t="str">
        <f t="shared" si="0"/>
        <v>PT_a_beta_X0M_P2E</v>
      </c>
      <c r="C54" s="163" t="str">
        <f>'Hybrid - IP - Mirror - Straight'!E54</f>
        <v>P10 - 5/13</v>
      </c>
      <c r="D54" t="str">
        <f>'Hybrid - IP - Mirror - Straight'!F54</f>
        <v>41 - J13 - 2/1</v>
      </c>
      <c r="E54" t="str">
        <f>'Hybrid - IP - Mirror - Straight'!L54</f>
        <v>4b</v>
      </c>
      <c r="F54" s="163" t="str">
        <f t="shared" si="1"/>
        <v>41 - J13 - 2/1   4b</v>
      </c>
      <c r="G54" s="163">
        <f>'Hybrid - IP - Mirror - Straight'!N54</f>
        <v>7.6000000000000005</v>
      </c>
      <c r="H54" s="163">
        <f>'Hybrid - IP - Mirror - Straight'!O54</f>
        <v>6.4</v>
      </c>
      <c r="J54" s="79"/>
      <c r="K54" s="2"/>
      <c r="L54" s="2"/>
    </row>
    <row r="55" spans="1:12" ht="45" customHeight="1" x14ac:dyDescent="0.25">
      <c r="A55" t="str">
        <f>'Hybrid - IP - Mirror - Straight'!C55</f>
        <v>PT_a_beta_X0M_P3_LV_SRC/RET</v>
      </c>
      <c r="B55" s="14" t="str">
        <f t="shared" si="0"/>
        <v>PT_a_beta_X0M_P3</v>
      </c>
      <c r="C55" s="163" t="str">
        <f>'Hybrid - IP - Mirror - Straight'!E55</f>
        <v>P10 - 6/14</v>
      </c>
      <c r="D55" t="str">
        <f>'Hybrid - IP - Mirror - Straight'!F55</f>
        <v>40 - J12 - 8/7</v>
      </c>
      <c r="E55" t="str">
        <f>'Hybrid - IP - Mirror - Straight'!L55</f>
        <v>4b</v>
      </c>
      <c r="F55" s="163" t="str">
        <f t="shared" si="1"/>
        <v>40 - J12 - 8/7   4b</v>
      </c>
      <c r="G55" s="163">
        <f>'Hybrid - IP - Mirror - Straight'!N55</f>
        <v>7.6000000000000005</v>
      </c>
      <c r="H55" s="163">
        <f>'Hybrid - IP - Mirror - Straight'!O55</f>
        <v>6.4</v>
      </c>
      <c r="J55" s="79"/>
      <c r="K55" s="2"/>
      <c r="L55" s="2"/>
    </row>
    <row r="56" spans="1:12" ht="6.75" customHeight="1" x14ac:dyDescent="0.25">
      <c r="J56" s="2"/>
      <c r="K56" s="2"/>
      <c r="L56" s="2"/>
    </row>
    <row r="57" spans="1:12" ht="6" customHeight="1" x14ac:dyDescent="0.25">
      <c r="J57" s="2"/>
      <c r="K57" s="2"/>
      <c r="L57" s="2"/>
    </row>
    <row r="58" spans="1:12" ht="6" customHeight="1" x14ac:dyDescent="0.25">
      <c r="J58" s="2"/>
      <c r="K58" s="2"/>
      <c r="L58" s="2"/>
    </row>
    <row r="59" spans="1:12" ht="45" customHeight="1" x14ac:dyDescent="0.25">
      <c r="A59" t="str">
        <f>'Hybrid - IP - Mirror - Straight'!C59</f>
        <v>PT_a_beta_X1S_P1W_LV_SRC/RET</v>
      </c>
      <c r="B59" s="14" t="str">
        <f t="shared" si="0"/>
        <v>PT_a_beta_X1S_P1W</v>
      </c>
      <c r="C59" s="163" t="str">
        <f>'Hybrid - IP - Mirror - Straight'!E59</f>
        <v>P11 - 1/9</v>
      </c>
      <c r="D59" t="str">
        <f>'Hybrid - IP - Mirror - Straight'!F59</f>
        <v>42 - J12 - 6/5</v>
      </c>
      <c r="E59" t="str">
        <f>'Hybrid - IP - Mirror - Straight'!L59</f>
        <v>4b</v>
      </c>
      <c r="F59" s="163" t="str">
        <f t="shared" si="1"/>
        <v>42 - J12 - 6/5   4b</v>
      </c>
      <c r="G59" s="163">
        <f>'Hybrid - IP - Mirror - Straight'!N59</f>
        <v>7.6000000000000005</v>
      </c>
      <c r="H59" s="163">
        <f>'Hybrid - IP - Mirror - Straight'!O59</f>
        <v>6.4</v>
      </c>
      <c r="J59" s="79"/>
      <c r="K59" s="2"/>
      <c r="L59" s="2"/>
    </row>
    <row r="60" spans="1:12" ht="45" customHeight="1" x14ac:dyDescent="0.25">
      <c r="A60" t="str">
        <f>'Hybrid - IP - Mirror - Straight'!C60</f>
        <v>PT_a_beta_X1S_P2E_LV_SRC/RET</v>
      </c>
      <c r="B60" s="14" t="str">
        <f t="shared" si="0"/>
        <v>PT_a_beta_X1S_P2E</v>
      </c>
      <c r="C60" s="163" t="str">
        <f>'Hybrid - IP - Mirror - Straight'!E60</f>
        <v>P11 - 2/10</v>
      </c>
      <c r="D60" t="str">
        <f>'Hybrid - IP - Mirror - Straight'!F60</f>
        <v>40 - J12 - 2/1</v>
      </c>
      <c r="E60" t="str">
        <f>'Hybrid - IP - Mirror - Straight'!L60</f>
        <v>4b</v>
      </c>
      <c r="F60" s="163" t="str">
        <f t="shared" si="1"/>
        <v>40 - J12 - 2/1   4b</v>
      </c>
      <c r="G60" s="163">
        <f>'Hybrid - IP - Mirror - Straight'!N60</f>
        <v>7.6000000000000005</v>
      </c>
      <c r="H60" s="163">
        <f>'Hybrid - IP - Mirror - Straight'!O60</f>
        <v>6.4</v>
      </c>
      <c r="J60" s="79"/>
      <c r="K60" s="2"/>
      <c r="L60" s="2"/>
    </row>
    <row r="61" spans="1:12" ht="45" customHeight="1" x14ac:dyDescent="0.25">
      <c r="A61" t="str">
        <f>'Hybrid - IP - Mirror - Straight'!C61</f>
        <v>PT_a_beta_X1S_P3_LV_SRC/RET</v>
      </c>
      <c r="B61" s="14" t="str">
        <f t="shared" si="0"/>
        <v>PT_a_beta_X1S_P3</v>
      </c>
      <c r="C61" s="163" t="str">
        <f>'Hybrid - IP - Mirror - Straight'!E61</f>
        <v>P11 - 3/11</v>
      </c>
      <c r="D61" t="str">
        <f>'Hybrid - IP - Mirror - Straight'!F61</f>
        <v>38 - J12 - 4/3</v>
      </c>
      <c r="E61" t="str">
        <f>'Hybrid - IP - Mirror - Straight'!L61</f>
        <v>3d</v>
      </c>
      <c r="F61" s="163" t="str">
        <f t="shared" si="1"/>
        <v>38 - J12 - 4/3   3d</v>
      </c>
      <c r="G61" s="163">
        <f>'Hybrid - IP - Mirror - Straight'!N61</f>
        <v>7.2</v>
      </c>
      <c r="H61" s="163">
        <f>'Hybrid - IP - Mirror - Straight'!O61</f>
        <v>6.8000000000000007</v>
      </c>
      <c r="J61" s="79"/>
      <c r="K61" s="2"/>
      <c r="L61" s="80"/>
    </row>
    <row r="62" spans="1:12" ht="45" customHeight="1" x14ac:dyDescent="0.25">
      <c r="A62" t="str">
        <f>'Hybrid - IP - Mirror - Straight'!C62</f>
        <v>PT_a_beta_X1M_P1W_LV_SRC/RET</v>
      </c>
      <c r="B62" s="14" t="str">
        <f t="shared" si="0"/>
        <v>PT_a_beta_X1M_P1W</v>
      </c>
      <c r="C62" s="163" t="str">
        <f>'Hybrid - IP - Mirror - Straight'!E62</f>
        <v>P11 - 4/12</v>
      </c>
      <c r="D62" t="str">
        <f>'Hybrid - IP - Mirror - Straight'!F62</f>
        <v>46 - J12 - 8/7</v>
      </c>
      <c r="E62" t="str">
        <f>'Hybrid - IP - Mirror - Straight'!L62</f>
        <v>4b</v>
      </c>
      <c r="F62" s="163" t="str">
        <f t="shared" si="1"/>
        <v>46 - J12 - 8/7   4b</v>
      </c>
      <c r="G62" s="163">
        <f>'Hybrid - IP - Mirror - Straight'!N62</f>
        <v>7.6000000000000005</v>
      </c>
      <c r="H62" s="163">
        <f>'Hybrid - IP - Mirror - Straight'!O62</f>
        <v>6.4</v>
      </c>
      <c r="J62" s="79"/>
      <c r="K62" s="2"/>
      <c r="L62" s="2"/>
    </row>
    <row r="63" spans="1:12" ht="45" customHeight="1" x14ac:dyDescent="0.25">
      <c r="A63" t="str">
        <f>'Hybrid - IP - Mirror - Straight'!C63</f>
        <v>PT_a_beta_X1M_P2E_LV_SRC/RET</v>
      </c>
      <c r="B63" s="14" t="str">
        <f t="shared" si="0"/>
        <v>PT_a_beta_X1M_P2E</v>
      </c>
      <c r="C63" s="163" t="str">
        <f>'Hybrid - IP - Mirror - Straight'!E63</f>
        <v>P11 - 5/13</v>
      </c>
      <c r="D63" t="str">
        <f>'Hybrid - IP - Mirror - Straight'!F63</f>
        <v>41 - J13 - 4/3</v>
      </c>
      <c r="E63" t="str">
        <f>'Hybrid - IP - Mirror - Straight'!L63</f>
        <v>4b</v>
      </c>
      <c r="F63" s="163" t="str">
        <f t="shared" si="1"/>
        <v>41 - J13 - 4/3   4b</v>
      </c>
      <c r="G63" s="163">
        <f>'Hybrid - IP - Mirror - Straight'!N63</f>
        <v>7.6000000000000005</v>
      </c>
      <c r="H63" s="163">
        <f>'Hybrid - IP - Mirror - Straight'!O63</f>
        <v>6.4</v>
      </c>
      <c r="J63" s="79"/>
      <c r="K63" s="2"/>
      <c r="L63" s="2"/>
    </row>
    <row r="64" spans="1:12" ht="45" customHeight="1" x14ac:dyDescent="0.25">
      <c r="A64" t="str">
        <f>'Hybrid - IP - Mirror - Straight'!C64</f>
        <v>PT_a_beta_X1M_P3_LV_SRC/RET</v>
      </c>
      <c r="B64" s="14" t="str">
        <f t="shared" si="0"/>
        <v>PT_a_beta_X1M_P3</v>
      </c>
      <c r="C64" s="163" t="str">
        <f>'Hybrid - IP - Mirror - Straight'!E64</f>
        <v>P11 - 6/14</v>
      </c>
      <c r="D64" t="str">
        <f>'Hybrid - IP - Mirror - Straight'!F64</f>
        <v>40 - J12 - 6/5</v>
      </c>
      <c r="E64" t="str">
        <f>'Hybrid - IP - Mirror - Straight'!L64</f>
        <v>4b</v>
      </c>
      <c r="F64" s="163" t="str">
        <f t="shared" si="1"/>
        <v>40 - J12 - 6/5   4b</v>
      </c>
      <c r="G64" s="163">
        <f>'Hybrid - IP - Mirror - Straight'!N64</f>
        <v>7.6000000000000005</v>
      </c>
      <c r="H64" s="163">
        <f>'Hybrid - IP - Mirror - Straight'!O64</f>
        <v>6.4</v>
      </c>
      <c r="J64" s="79"/>
      <c r="K64" s="2"/>
      <c r="L64" s="2"/>
    </row>
    <row r="65" spans="1:12" ht="9.9499999999999993" customHeight="1" x14ac:dyDescent="0.25">
      <c r="J65" s="2"/>
      <c r="K65" s="2"/>
      <c r="L65" s="2"/>
    </row>
    <row r="66" spans="1:12" ht="9.9499999999999993" customHeight="1" x14ac:dyDescent="0.25">
      <c r="J66" s="2"/>
      <c r="K66" s="2"/>
      <c r="L66" s="2"/>
    </row>
    <row r="67" spans="1:12" ht="9.9499999999999993" customHeight="1" x14ac:dyDescent="0.25">
      <c r="J67" s="2"/>
      <c r="K67" s="2"/>
      <c r="L67" s="2"/>
    </row>
    <row r="68" spans="1:12" ht="45" customHeight="1" x14ac:dyDescent="0.25">
      <c r="A68" t="str">
        <f>'Hybrid - IP - Mirror - Straight'!C68</f>
        <v>PT_a_beta_X2S_P1W_LV_SRC/RET</v>
      </c>
      <c r="B68" s="14" t="str">
        <f t="shared" ref="B68:B100" si="2">IF(ISNUMBER(SEARCH("_LV",A68)),LEFT(A68,FIND("_LV",A68)-1),"")</f>
        <v>PT_a_beta_X2S_P1W</v>
      </c>
      <c r="C68" s="163" t="str">
        <f>'Hybrid - IP - Mirror - Straight'!E68</f>
        <v>P12 - 1/9</v>
      </c>
      <c r="D68" t="str">
        <f>'Hybrid - IP - Mirror - Straight'!F68</f>
        <v>41 - J13 - 8/7</v>
      </c>
      <c r="E68" t="str">
        <f>'Hybrid - IP - Mirror - Straight'!L68</f>
        <v>4b</v>
      </c>
      <c r="F68" s="163" t="str">
        <f t="shared" si="1"/>
        <v>41 - J13 - 8/7   4b</v>
      </c>
      <c r="G68" s="163">
        <f>'Hybrid - IP - Mirror - Straight'!N68</f>
        <v>7.6000000000000005</v>
      </c>
      <c r="H68" s="163">
        <f>'Hybrid - IP - Mirror - Straight'!O68</f>
        <v>6.4</v>
      </c>
      <c r="J68" s="79"/>
      <c r="K68" s="2"/>
      <c r="L68" s="2"/>
    </row>
    <row r="69" spans="1:12" ht="45" customHeight="1" x14ac:dyDescent="0.25">
      <c r="A69" t="str">
        <f>'Hybrid - IP - Mirror - Straight'!C69</f>
        <v>PT_a_beta_X2S_P2E_LV_SRC/RET</v>
      </c>
      <c r="B69" s="14" t="str">
        <f t="shared" si="2"/>
        <v>PT_a_beta_X2S_P2E</v>
      </c>
      <c r="C69" s="163" t="str">
        <f>'Hybrid - IP - Mirror - Straight'!E69</f>
        <v>P12 - 2/10</v>
      </c>
      <c r="D69" t="str">
        <f>'Hybrid - IP - Mirror - Straight'!F69</f>
        <v>39 - J13 - 2/1</v>
      </c>
      <c r="E69" t="str">
        <f>'Hybrid - IP - Mirror - Straight'!L69</f>
        <v>4b</v>
      </c>
      <c r="F69" s="163" t="str">
        <f t="shared" ref="F69:F100" si="3">CONCATENATE(D69,"   ",E69)</f>
        <v>39 - J13 - 2/1   4b</v>
      </c>
      <c r="G69" s="163">
        <f>'Hybrid - IP - Mirror - Straight'!N69</f>
        <v>7.6000000000000005</v>
      </c>
      <c r="H69" s="163">
        <f>'Hybrid - IP - Mirror - Straight'!O69</f>
        <v>6.4</v>
      </c>
      <c r="J69" s="79"/>
      <c r="K69" s="2"/>
      <c r="L69" s="2"/>
    </row>
    <row r="70" spans="1:12" ht="9.75" customHeight="1" x14ac:dyDescent="0.25">
      <c r="J70" s="79"/>
      <c r="K70" s="2"/>
      <c r="L70" s="2"/>
    </row>
    <row r="71" spans="1:12" ht="45" customHeight="1" x14ac:dyDescent="0.25">
      <c r="A71" t="str">
        <f>'Hybrid - IP - Mirror - Straight'!C71</f>
        <v>PT_a_beta_X2M_P1W_LV_SRC/RET</v>
      </c>
      <c r="B71" s="14" t="str">
        <f t="shared" si="2"/>
        <v>PT_a_beta_X2M_P1W</v>
      </c>
      <c r="C71" s="163" t="str">
        <f>'Hybrid - IP - Mirror - Straight'!E71</f>
        <v>P12 - 4/12</v>
      </c>
      <c r="D71" t="str">
        <f>'Hybrid - IP - Mirror - Straight'!F71</f>
        <v>46 - J12 - 6/5</v>
      </c>
      <c r="E71" t="str">
        <f>'Hybrid - IP - Mirror - Straight'!L71</f>
        <v>4b</v>
      </c>
      <c r="F71" s="163" t="str">
        <f t="shared" si="3"/>
        <v>46 - J12 - 6/5   4b</v>
      </c>
      <c r="G71" s="163">
        <f>'Hybrid - IP - Mirror - Straight'!N71</f>
        <v>7.6000000000000005</v>
      </c>
      <c r="H71" s="163">
        <f>'Hybrid - IP - Mirror - Straight'!O71</f>
        <v>6.4</v>
      </c>
      <c r="J71" s="79"/>
      <c r="K71" s="2"/>
      <c r="L71" s="2"/>
    </row>
    <row r="72" spans="1:12" ht="45" customHeight="1" x14ac:dyDescent="0.25">
      <c r="A72" t="str">
        <f>'Hybrid - IP - Mirror - Straight'!C72</f>
        <v>PT_a_beta_X2M_P2E_LV_SRC/RET</v>
      </c>
      <c r="B72" s="14" t="str">
        <f t="shared" si="2"/>
        <v>PT_a_beta_X2M_P2E</v>
      </c>
      <c r="C72" s="163" t="str">
        <f>'Hybrid - IP - Mirror - Straight'!E72</f>
        <v>P12 - 5/13</v>
      </c>
      <c r="D72" t="str">
        <f>'Hybrid - IP - Mirror - Straight'!F72</f>
        <v>41 - J13 - 6/5</v>
      </c>
      <c r="E72" t="str">
        <f>'Hybrid - IP - Mirror - Straight'!L72</f>
        <v>4b</v>
      </c>
      <c r="F72" s="163" t="str">
        <f t="shared" si="3"/>
        <v>41 - J13 - 6/5   4b</v>
      </c>
      <c r="G72" s="163">
        <f>'Hybrid - IP - Mirror - Straight'!N72</f>
        <v>7.6000000000000005</v>
      </c>
      <c r="H72" s="163">
        <f>'Hybrid - IP - Mirror - Straight'!O72</f>
        <v>6.4</v>
      </c>
      <c r="J72" s="79"/>
      <c r="K72" s="2"/>
      <c r="L72" s="2"/>
    </row>
    <row r="73" spans="1:12" ht="45" customHeight="1" x14ac:dyDescent="0.25">
      <c r="A73" t="str">
        <f>'Hybrid - IP - Mirror - Straight'!C73</f>
        <v>PT_a_beta_X2M_P3_LV_SRC/RET</v>
      </c>
      <c r="B73" s="14" t="str">
        <f t="shared" si="2"/>
        <v>PT_a_beta_X2M_P3</v>
      </c>
      <c r="C73" s="163" t="str">
        <f>'Hybrid - IP - Mirror - Straight'!E73</f>
        <v>P12 - 6/14</v>
      </c>
      <c r="D73" t="str">
        <f>'Hybrid - IP - Mirror - Straight'!F73</f>
        <v>39 - J13 - 6/5</v>
      </c>
      <c r="E73" t="str">
        <f>'Hybrid - IP - Mirror - Straight'!L73</f>
        <v>4b</v>
      </c>
      <c r="F73" s="163" t="str">
        <f t="shared" si="3"/>
        <v>39 - J13 - 6/5   4b</v>
      </c>
      <c r="G73" s="163">
        <f>'Hybrid - IP - Mirror - Straight'!N73</f>
        <v>7.6000000000000005</v>
      </c>
      <c r="H73" s="163">
        <f>'Hybrid - IP - Mirror - Straight'!O73</f>
        <v>6.4</v>
      </c>
      <c r="J73" s="79"/>
      <c r="K73" s="2"/>
      <c r="L73" s="2"/>
    </row>
    <row r="74" spans="1:12" ht="9.9499999999999993" customHeight="1" x14ac:dyDescent="0.25">
      <c r="J74" s="2"/>
      <c r="K74" s="2"/>
      <c r="L74" s="2"/>
    </row>
    <row r="75" spans="1:12" ht="9.9499999999999993" customHeight="1" x14ac:dyDescent="0.25">
      <c r="J75" s="2"/>
      <c r="K75" s="2"/>
      <c r="L75" s="2"/>
    </row>
    <row r="76" spans="1:12" ht="9.9499999999999993" customHeight="1" x14ac:dyDescent="0.25">
      <c r="J76" s="2"/>
      <c r="K76" s="2"/>
      <c r="L76" s="2"/>
    </row>
    <row r="77" spans="1:12" ht="45" customHeight="1" x14ac:dyDescent="0.25">
      <c r="A77" t="str">
        <f>'Hybrid - IP - Mirror - Straight'!C77</f>
        <v>PT_a_beta_X0M_P4_LV_SRC/RET</v>
      </c>
      <c r="B77" s="14" t="str">
        <f t="shared" si="2"/>
        <v>PT_a_beta_X0M_P4</v>
      </c>
      <c r="C77" s="163" t="str">
        <f>'Hybrid - IP - Mirror - Straight'!E77</f>
        <v>P28 - 1/9</v>
      </c>
      <c r="D77" t="str">
        <f>'Hybrid - IP - Mirror - Straight'!F77</f>
        <v>38 - J12 - 8/7</v>
      </c>
      <c r="E77" t="str">
        <f>'Hybrid - IP - Mirror - Straight'!L77</f>
        <v>3c</v>
      </c>
      <c r="F77" s="163" t="str">
        <f t="shared" si="3"/>
        <v>38 - J12 - 8/7   3c</v>
      </c>
      <c r="G77" s="163" t="str">
        <f>'Hybrid - IP - Mirror - Straight'!N77</f>
        <v>|7.6|</v>
      </c>
      <c r="H77" s="163">
        <f>'Hybrid - IP - Mirror - Straight'!O77</f>
        <v>6.8000000000000007</v>
      </c>
      <c r="J77" s="80"/>
      <c r="K77" s="2"/>
      <c r="L77" s="79"/>
    </row>
    <row r="78" spans="1:12" ht="45" customHeight="1" x14ac:dyDescent="0.25">
      <c r="A78" t="str">
        <f>'Hybrid - IP - Mirror - Straight'!C78</f>
        <v>PT_a_beta_X1M_P4_LV_SRC/RET</v>
      </c>
      <c r="B78" s="14" t="str">
        <f t="shared" si="2"/>
        <v>PT_a_beta_X1M_P4</v>
      </c>
      <c r="C78" s="163" t="str">
        <f>'Hybrid - IP - Mirror - Straight'!E78</f>
        <v>P28 - 2/10</v>
      </c>
      <c r="D78" t="str">
        <f>'Hybrid - IP - Mirror - Straight'!F78</f>
        <v>38 - J12 - 6/5</v>
      </c>
      <c r="E78" t="str">
        <f>'Hybrid - IP - Mirror - Straight'!L78</f>
        <v>3c</v>
      </c>
      <c r="F78" s="163" t="str">
        <f t="shared" si="3"/>
        <v>38 - J12 - 6/5   3c</v>
      </c>
      <c r="G78" s="163" t="str">
        <f>'Hybrid - IP - Mirror - Straight'!N78</f>
        <v>|7.6|</v>
      </c>
      <c r="H78" s="163">
        <f>'Hybrid - IP - Mirror - Straight'!O78</f>
        <v>6.8000000000000007</v>
      </c>
      <c r="J78" s="80"/>
      <c r="K78" s="2"/>
      <c r="L78" s="79"/>
    </row>
    <row r="79" spans="1:12" ht="45" customHeight="1" x14ac:dyDescent="0.25">
      <c r="A79" t="str">
        <f>'Hybrid - IP - Mirror - Straight'!C79</f>
        <v>PT_a_beta_X2M_P4_LV_SRC/RET</v>
      </c>
      <c r="B79" s="14" t="str">
        <f t="shared" si="2"/>
        <v>PT_a_beta_X2M_P4</v>
      </c>
      <c r="C79" s="163" t="str">
        <f>'Hybrid - IP - Mirror - Straight'!E79</f>
        <v>P28 - 3/11</v>
      </c>
      <c r="D79" t="str">
        <f>'Hybrid - IP - Mirror - Straight'!F79</f>
        <v>37 - J13 - 6/5</v>
      </c>
      <c r="E79" t="str">
        <f>'Hybrid - IP - Mirror - Straight'!L79</f>
        <v>3c</v>
      </c>
      <c r="F79" s="163" t="str">
        <f t="shared" si="3"/>
        <v>37 - J13 - 6/5   3c</v>
      </c>
      <c r="G79" s="163" t="str">
        <f>'Hybrid - IP - Mirror - Straight'!N79</f>
        <v>|7.6|</v>
      </c>
      <c r="H79" s="163">
        <f>'Hybrid - IP - Mirror - Straight'!O79</f>
        <v>6.8000000000000007</v>
      </c>
      <c r="J79" s="80"/>
      <c r="K79" s="2"/>
      <c r="L79" s="79"/>
    </row>
    <row r="80" spans="1:12" ht="45" customHeight="1" x14ac:dyDescent="0.25">
      <c r="A80" t="str">
        <f>'Hybrid - IP - Mirror - Straight'!C80</f>
        <v>PT_a_beta_X2S_P3_LV_SRC/RET</v>
      </c>
      <c r="B80" s="14" t="str">
        <f t="shared" si="2"/>
        <v>PT_a_beta_X2S_P3</v>
      </c>
      <c r="C80" s="163" t="str">
        <f>'Hybrid - IP - Mirror - Straight'!E80</f>
        <v>P28 - 4/12</v>
      </c>
      <c r="D80" t="str">
        <f>'Hybrid - IP - Mirror - Straight'!F80</f>
        <v>38 - J12 - 2/1</v>
      </c>
      <c r="E80" t="str">
        <f>'Hybrid - IP - Mirror - Straight'!L80</f>
        <v>3c</v>
      </c>
      <c r="F80" s="163" t="str">
        <f t="shared" si="3"/>
        <v>38 - J12 - 2/1   3c</v>
      </c>
      <c r="G80" s="163" t="str">
        <f>'Hybrid - IP - Mirror - Straight'!N80</f>
        <v>|7.6|</v>
      </c>
      <c r="H80" s="163">
        <f>'Hybrid - IP - Mirror - Straight'!O80</f>
        <v>6.8000000000000007</v>
      </c>
      <c r="J80" s="80"/>
      <c r="K80" s="2"/>
      <c r="L80" s="79"/>
    </row>
    <row r="81" spans="1:12" ht="9.9499999999999993" customHeight="1" x14ac:dyDescent="0.25">
      <c r="J81" s="2"/>
      <c r="K81" s="2"/>
      <c r="L81" s="2"/>
    </row>
    <row r="82" spans="1:12" ht="9.9499999999999993" customHeight="1" x14ac:dyDescent="0.25">
      <c r="J82" s="2"/>
      <c r="K82" s="2"/>
      <c r="L82" s="2"/>
    </row>
    <row r="83" spans="1:12" ht="9.9499999999999993" customHeight="1" x14ac:dyDescent="0.25">
      <c r="J83" s="2"/>
      <c r="K83" s="2"/>
      <c r="L83" s="2"/>
    </row>
    <row r="84" spans="1:12" ht="9.9499999999999993" customHeight="1" x14ac:dyDescent="0.25">
      <c r="J84" s="2"/>
      <c r="K84" s="2"/>
      <c r="L84" s="2"/>
    </row>
    <row r="85" spans="1:12" ht="9.9499999999999993" customHeight="1" x14ac:dyDescent="0.25">
      <c r="J85" s="2"/>
      <c r="K85" s="2"/>
      <c r="L85" s="2"/>
    </row>
    <row r="86" spans="1:12" ht="45" customHeight="1" x14ac:dyDescent="0.25">
      <c r="A86" t="str">
        <f>'Hybrid - IP - Mirror - Straight'!C86</f>
        <v>PT_a_gamma_X0S_P1W_LV_SRC/RET</v>
      </c>
      <c r="B86" s="14" t="str">
        <f t="shared" si="2"/>
        <v>PT_a_gamma_X0S_P1W</v>
      </c>
      <c r="C86" s="163" t="str">
        <f>'Hybrid - IP - Mirror - Straight'!E86</f>
        <v>P16 - 1/9</v>
      </c>
      <c r="D86" t="str">
        <f>'Hybrid - IP - Mirror - Straight'!F86</f>
        <v>42 - J13 - 8/7</v>
      </c>
      <c r="E86" t="str">
        <f>'Hybrid - IP - Mirror - Straight'!L86</f>
        <v>4b</v>
      </c>
      <c r="F86" s="163" t="str">
        <f t="shared" si="3"/>
        <v>42 - J13 - 8/7   4b</v>
      </c>
      <c r="G86" s="163">
        <f>'Hybrid - IP - Mirror - Straight'!N86</f>
        <v>7.6000000000000005</v>
      </c>
      <c r="H86" s="163">
        <f>'Hybrid - IP - Mirror - Straight'!O86</f>
        <v>6.4</v>
      </c>
      <c r="J86" s="79"/>
      <c r="K86" s="2"/>
      <c r="L86" s="2"/>
    </row>
    <row r="87" spans="1:12" ht="45" customHeight="1" x14ac:dyDescent="0.25">
      <c r="A87" t="str">
        <f>'Hybrid - IP - Mirror - Straight'!C87</f>
        <v>PT_a_gamma_X0S_P2E_LV_SRC/RET</v>
      </c>
      <c r="B87" s="14" t="str">
        <f t="shared" si="2"/>
        <v>PT_a_gamma_X0S_P2E</v>
      </c>
      <c r="C87" s="163" t="str">
        <f>'Hybrid - IP - Mirror - Straight'!E87</f>
        <v>P16 - 2/10</v>
      </c>
      <c r="D87" t="str">
        <f>'Hybrid - IP - Mirror - Straight'!F87</f>
        <v>42 - J13 - 2/1</v>
      </c>
      <c r="E87" t="str">
        <f>'Hybrid - IP - Mirror - Straight'!L87</f>
        <v>4b</v>
      </c>
      <c r="F87" s="163" t="str">
        <f t="shared" si="3"/>
        <v>42 - J13 - 2/1   4b</v>
      </c>
      <c r="G87" s="163">
        <f>'Hybrid - IP - Mirror - Straight'!N87</f>
        <v>7.6000000000000005</v>
      </c>
      <c r="H87" s="163">
        <f>'Hybrid - IP - Mirror - Straight'!O87</f>
        <v>6.4</v>
      </c>
      <c r="J87" s="79"/>
      <c r="K87" s="2"/>
      <c r="L87" s="2"/>
    </row>
    <row r="88" spans="1:12" ht="45" customHeight="1" x14ac:dyDescent="0.25">
      <c r="A88" t="str">
        <f>'Hybrid - IP - Mirror - Straight'!C88</f>
        <v>PT_a_gamma_X0S_P3_LV_SRC/RET</v>
      </c>
      <c r="B88" s="14" t="str">
        <f t="shared" si="2"/>
        <v>PT_a_gamma_X0S_P3</v>
      </c>
      <c r="C88" s="163" t="str">
        <f>'Hybrid - IP - Mirror - Straight'!E88</f>
        <v>P16 - 3/11</v>
      </c>
      <c r="D88" t="str">
        <f>'Hybrid - IP - Mirror - Straight'!F88</f>
        <v>40 - J13 - 4/3</v>
      </c>
      <c r="E88" t="str">
        <f>'Hybrid - IP - Mirror - Straight'!L88</f>
        <v>4b</v>
      </c>
      <c r="F88" s="163" t="str">
        <f t="shared" si="3"/>
        <v>40 - J13 - 4/3   4b</v>
      </c>
      <c r="G88" s="163">
        <f>'Hybrid - IP - Mirror - Straight'!N88</f>
        <v>7.6000000000000005</v>
      </c>
      <c r="H88" s="163">
        <f>'Hybrid - IP - Mirror - Straight'!O88</f>
        <v>6.4</v>
      </c>
      <c r="J88" s="79"/>
      <c r="K88" s="2"/>
      <c r="L88" s="2"/>
    </row>
    <row r="89" spans="1:12" ht="45" customHeight="1" x14ac:dyDescent="0.25">
      <c r="A89" t="str">
        <f>'Hybrid - IP - Mirror - Straight'!C89</f>
        <v>PT_a_gamma_X0M_P1W_LV_SRC/RET</v>
      </c>
      <c r="B89" s="14" t="str">
        <f t="shared" si="2"/>
        <v>PT_a_gamma_X0M_P1W</v>
      </c>
      <c r="C89" s="163" t="str">
        <f>'Hybrid - IP - Mirror - Straight'!E89</f>
        <v>P16 - 4/12</v>
      </c>
      <c r="D89" t="str">
        <f>'Hybrid - IP - Mirror - Straight'!F89</f>
        <v>46 - J13 - 2/1</v>
      </c>
      <c r="E89" t="str">
        <f>'Hybrid - IP - Mirror - Straight'!L89</f>
        <v>4b</v>
      </c>
      <c r="F89" s="163" t="str">
        <f t="shared" si="3"/>
        <v>46 - J13 - 2/1   4b</v>
      </c>
      <c r="G89" s="163">
        <f>'Hybrid - IP - Mirror - Straight'!N89</f>
        <v>7.6000000000000005</v>
      </c>
      <c r="H89" s="163">
        <f>'Hybrid - IP - Mirror - Straight'!O89</f>
        <v>6.4</v>
      </c>
      <c r="J89" s="79"/>
      <c r="K89" s="2"/>
      <c r="L89" s="2"/>
    </row>
    <row r="90" spans="1:12" ht="45" customHeight="1" x14ac:dyDescent="0.25">
      <c r="A90" t="str">
        <f>'Hybrid - IP - Mirror - Straight'!C90</f>
        <v>PT_a_gamma_X0M_P2E_LV_SRC/RET</v>
      </c>
      <c r="B90" s="14" t="str">
        <f t="shared" si="2"/>
        <v>PT_a_gamma_X0M_P2E</v>
      </c>
      <c r="C90" s="163" t="str">
        <f>'Hybrid - IP - Mirror - Straight'!E90</f>
        <v>P16 - 5/13</v>
      </c>
      <c r="D90" t="str">
        <f>'Hybrid - IP - Mirror - Straight'!F90</f>
        <v>42 - J12 - 4/3</v>
      </c>
      <c r="E90" t="str">
        <f>'Hybrid - IP - Mirror - Straight'!L90</f>
        <v>4b</v>
      </c>
      <c r="F90" s="163" t="str">
        <f t="shared" si="3"/>
        <v>42 - J12 - 4/3   4b</v>
      </c>
      <c r="G90" s="163">
        <f>'Hybrid - IP - Mirror - Straight'!N90</f>
        <v>7.6000000000000005</v>
      </c>
      <c r="H90" s="163">
        <f>'Hybrid - IP - Mirror - Straight'!O90</f>
        <v>6.4</v>
      </c>
      <c r="J90" s="79"/>
      <c r="K90" s="2"/>
      <c r="L90" s="2"/>
    </row>
    <row r="91" spans="1:12" ht="45" customHeight="1" x14ac:dyDescent="0.25">
      <c r="A91" t="str">
        <f>'Hybrid - IP - Mirror - Straight'!C91</f>
        <v>PT_a_gamma_X0M_P3_LV_SRC/RET</v>
      </c>
      <c r="B91" s="14" t="str">
        <f t="shared" si="2"/>
        <v>PT_a_gamma_X0M_P3</v>
      </c>
      <c r="C91" s="163" t="str">
        <f>'Hybrid - IP - Mirror - Straight'!E91</f>
        <v>P16 - 6/14</v>
      </c>
      <c r="D91" t="str">
        <f>'Hybrid - IP - Mirror - Straight'!F91</f>
        <v>40 - J13 - 8/7</v>
      </c>
      <c r="E91" t="str">
        <f>'Hybrid - IP - Mirror - Straight'!L91</f>
        <v>4b</v>
      </c>
      <c r="F91" s="163" t="str">
        <f t="shared" si="3"/>
        <v>40 - J13 - 8/7   4b</v>
      </c>
      <c r="G91" s="163">
        <f>'Hybrid - IP - Mirror - Straight'!N91</f>
        <v>7.6000000000000005</v>
      </c>
      <c r="H91" s="163">
        <f>'Hybrid - IP - Mirror - Straight'!O91</f>
        <v>6.4</v>
      </c>
      <c r="J91" s="79"/>
      <c r="K91" s="2"/>
      <c r="L91" s="2"/>
    </row>
    <row r="92" spans="1:12" ht="9.9499999999999993" customHeight="1" x14ac:dyDescent="0.25">
      <c r="J92" s="2"/>
      <c r="K92" s="2"/>
      <c r="L92" s="2"/>
    </row>
    <row r="93" spans="1:12" ht="9.9499999999999993" customHeight="1" x14ac:dyDescent="0.25">
      <c r="J93" s="2"/>
      <c r="K93" s="2"/>
      <c r="L93" s="2"/>
    </row>
    <row r="94" spans="1:12" ht="9.9499999999999993" customHeight="1" x14ac:dyDescent="0.25">
      <c r="J94" s="2"/>
      <c r="K94" s="2"/>
      <c r="L94" s="2"/>
    </row>
    <row r="95" spans="1:12" ht="45" customHeight="1" x14ac:dyDescent="0.25">
      <c r="A95" t="str">
        <f>'Hybrid - IP - Mirror - Straight'!C95</f>
        <v>PT_a_gamma_X1S_P1W_LV_SRC/RET</v>
      </c>
      <c r="B95" s="14" t="str">
        <f t="shared" si="2"/>
        <v>PT_a_gamma_X1S_P1W</v>
      </c>
      <c r="C95" s="163" t="str">
        <f>'Hybrid - IP - Mirror - Straight'!E95</f>
        <v>P17 - 1/9</v>
      </c>
      <c r="D95" t="str">
        <f>'Hybrid - IP - Mirror - Straight'!F95</f>
        <v>42 - J13 - 6/5</v>
      </c>
      <c r="E95" t="str">
        <f>'Hybrid - IP - Mirror - Straight'!L95</f>
        <v>4b</v>
      </c>
      <c r="F95" s="163" t="str">
        <f t="shared" si="3"/>
        <v>42 - J13 - 6/5   4b</v>
      </c>
      <c r="G95" s="163">
        <f>'Hybrid - IP - Mirror - Straight'!N95</f>
        <v>7.6000000000000005</v>
      </c>
      <c r="H95" s="163">
        <f>'Hybrid - IP - Mirror - Straight'!O95</f>
        <v>6.4</v>
      </c>
      <c r="J95" s="79"/>
      <c r="K95" s="2"/>
      <c r="L95" s="2"/>
    </row>
    <row r="96" spans="1:12" ht="45" customHeight="1" x14ac:dyDescent="0.25">
      <c r="A96" t="str">
        <f>'Hybrid - IP - Mirror - Straight'!C96</f>
        <v>PT_a_gamma_X1S_P2E_LV_SRC/RET</v>
      </c>
      <c r="B96" s="14" t="str">
        <f t="shared" si="2"/>
        <v>PT_a_gamma_X1S_P2E</v>
      </c>
      <c r="C96" s="163" t="str">
        <f>'Hybrid - IP - Mirror - Straight'!E96</f>
        <v>P17 - 2/10</v>
      </c>
      <c r="D96" t="str">
        <f>'Hybrid - IP - Mirror - Straight'!F96</f>
        <v>40 - J13 - 2/1</v>
      </c>
      <c r="E96" t="str">
        <f>'Hybrid - IP - Mirror - Straight'!L96</f>
        <v>4b</v>
      </c>
      <c r="F96" s="163" t="str">
        <f t="shared" si="3"/>
        <v>40 - J13 - 2/1   4b</v>
      </c>
      <c r="G96" s="163">
        <f>'Hybrid - IP - Mirror - Straight'!N96</f>
        <v>7.6000000000000005</v>
      </c>
      <c r="H96" s="163">
        <f>'Hybrid - IP - Mirror - Straight'!O96</f>
        <v>6.4</v>
      </c>
      <c r="J96" s="79"/>
      <c r="K96" s="2"/>
      <c r="L96" s="2"/>
    </row>
    <row r="97" spans="1:12" ht="45" customHeight="1" x14ac:dyDescent="0.25">
      <c r="A97" t="str">
        <f>'Hybrid - IP - Mirror - Straight'!C97</f>
        <v>PT_a_gamma_X1S_P3_LV_SRC/RET</v>
      </c>
      <c r="B97" s="14" t="str">
        <f t="shared" si="2"/>
        <v>PT_a_gamma_X1S_P3</v>
      </c>
      <c r="C97" s="163" t="str">
        <f>'Hybrid - IP - Mirror - Straight'!E97</f>
        <v>P17 - 3/11</v>
      </c>
      <c r="D97" t="str">
        <f>'Hybrid - IP - Mirror - Straight'!F97</f>
        <v>38 - J13 - 4/3</v>
      </c>
      <c r="E97" t="str">
        <f>'Hybrid - IP - Mirror - Straight'!L97</f>
        <v>3d</v>
      </c>
      <c r="F97" s="163" t="str">
        <f t="shared" si="3"/>
        <v>38 - J13 - 4/3   3d</v>
      </c>
      <c r="G97" s="163">
        <f>'Hybrid - IP - Mirror - Straight'!N97</f>
        <v>7.2</v>
      </c>
      <c r="H97" s="163">
        <f>'Hybrid - IP - Mirror - Straight'!O97</f>
        <v>6.8000000000000007</v>
      </c>
      <c r="J97" s="79"/>
      <c r="K97" s="2"/>
      <c r="L97" s="80"/>
    </row>
    <row r="98" spans="1:12" ht="45" customHeight="1" x14ac:dyDescent="0.25">
      <c r="A98" t="str">
        <f>'Hybrid - IP - Mirror - Straight'!C98</f>
        <v>PT_a_gamma_X1M_P1W_LV_SRC/RET</v>
      </c>
      <c r="B98" s="14" t="str">
        <f t="shared" si="2"/>
        <v>PT_a_gamma_X1M_P1W</v>
      </c>
      <c r="C98" s="163" t="str">
        <f>'Hybrid - IP - Mirror - Straight'!E98</f>
        <v>P17 - 4/12</v>
      </c>
      <c r="D98" t="str">
        <f>'Hybrid - IP - Mirror - Straight'!F98</f>
        <v>46 - J13 - 8/7</v>
      </c>
      <c r="E98" t="str">
        <f>'Hybrid - IP - Mirror - Straight'!L98</f>
        <v>4b</v>
      </c>
      <c r="F98" s="163" t="str">
        <f t="shared" si="3"/>
        <v>46 - J13 - 8/7   4b</v>
      </c>
      <c r="G98" s="163">
        <f>'Hybrid - IP - Mirror - Straight'!N98</f>
        <v>7.6000000000000005</v>
      </c>
      <c r="H98" s="163">
        <f>'Hybrid - IP - Mirror - Straight'!O98</f>
        <v>6.4</v>
      </c>
      <c r="J98" s="79"/>
      <c r="K98" s="2"/>
      <c r="L98" s="2"/>
    </row>
    <row r="99" spans="1:12" ht="45" customHeight="1" x14ac:dyDescent="0.25">
      <c r="A99" t="str">
        <f>'Hybrid - IP - Mirror - Straight'!C99</f>
        <v>PT_a_gamma_X1M_P2E_LV_SRC/RET</v>
      </c>
      <c r="B99" s="14" t="str">
        <f t="shared" si="2"/>
        <v>PT_a_gamma_X1M_P2E</v>
      </c>
      <c r="C99" s="163" t="str">
        <f>'Hybrid - IP - Mirror - Straight'!E99</f>
        <v>P17 - 5/13</v>
      </c>
      <c r="D99" t="str">
        <f>'Hybrid - IP - Mirror - Straight'!F99</f>
        <v>42 - J13 - 4/3</v>
      </c>
      <c r="E99" t="str">
        <f>'Hybrid - IP - Mirror - Straight'!L99</f>
        <v>4b</v>
      </c>
      <c r="F99" s="163" t="str">
        <f t="shared" si="3"/>
        <v>42 - J13 - 4/3   4b</v>
      </c>
      <c r="G99" s="163">
        <f>'Hybrid - IP - Mirror - Straight'!N99</f>
        <v>7.6000000000000005</v>
      </c>
      <c r="H99" s="163">
        <f>'Hybrid - IP - Mirror - Straight'!O99</f>
        <v>6.4</v>
      </c>
      <c r="J99" s="79"/>
      <c r="K99" s="2"/>
      <c r="L99" s="2"/>
    </row>
    <row r="100" spans="1:12" ht="45" customHeight="1" x14ac:dyDescent="0.25">
      <c r="A100" t="str">
        <f>'Hybrid - IP - Mirror - Straight'!C100</f>
        <v>PT_a_gamma_X1M_P3_LV_SRC/RET</v>
      </c>
      <c r="B100" s="14" t="str">
        <f t="shared" si="2"/>
        <v>PT_a_gamma_X1M_P3</v>
      </c>
      <c r="C100" s="163" t="str">
        <f>'Hybrid - IP - Mirror - Straight'!E100</f>
        <v>P17 - 6/14</v>
      </c>
      <c r="D100" t="str">
        <f>'Hybrid - IP - Mirror - Straight'!F100</f>
        <v>40 - J13 - 6/5</v>
      </c>
      <c r="E100" t="str">
        <f>'Hybrid - IP - Mirror - Straight'!L100</f>
        <v>4b</v>
      </c>
      <c r="F100" s="163" t="str">
        <f t="shared" si="3"/>
        <v>40 - J13 - 6/5   4b</v>
      </c>
      <c r="G100" s="163">
        <f>'Hybrid - IP - Mirror - Straight'!N100</f>
        <v>7.6000000000000005</v>
      </c>
      <c r="H100" s="163">
        <f>'Hybrid - IP - Mirror - Straight'!O100</f>
        <v>6.4</v>
      </c>
      <c r="J100" s="79"/>
      <c r="K100" s="2"/>
      <c r="L100" s="2"/>
    </row>
    <row r="101" spans="1:12" ht="9.9499999999999993" customHeight="1" x14ac:dyDescent="0.25">
      <c r="J101" s="2"/>
      <c r="K101" s="2"/>
      <c r="L101" s="2"/>
    </row>
    <row r="102" spans="1:12" ht="9.9499999999999993" customHeight="1" x14ac:dyDescent="0.25">
      <c r="J102" s="2"/>
      <c r="K102" s="2"/>
      <c r="L102" s="2"/>
    </row>
    <row r="103" spans="1:12" ht="9.9499999999999993" customHeight="1" x14ac:dyDescent="0.25">
      <c r="J103" s="2"/>
      <c r="K103" s="2"/>
      <c r="L103" s="2"/>
    </row>
    <row r="104" spans="1:12" ht="9.9499999999999993" customHeight="1" x14ac:dyDescent="0.25">
      <c r="J104" s="2"/>
      <c r="K104" s="2"/>
      <c r="L104" s="2"/>
    </row>
    <row r="105" spans="1:12" ht="9.9499999999999993" customHeight="1" x14ac:dyDescent="0.25">
      <c r="J105" s="2"/>
      <c r="K105" s="2"/>
      <c r="L105" s="2"/>
    </row>
    <row r="106" spans="1:12" ht="45" customHeight="1" x14ac:dyDescent="0.25">
      <c r="A106" s="38" t="s">
        <v>615</v>
      </c>
      <c r="B106" s="14" t="str">
        <f t="shared" ref="B106:B107" si="4">IF(ISNUMBER(SEARCH("_LV",A106)),LEFT(A106,FIND("_LV",A106)-1),"")</f>
        <v>PT_a_gamma_X0M_P4</v>
      </c>
      <c r="C106" s="24" t="s">
        <v>226</v>
      </c>
      <c r="D106" s="54" t="s">
        <v>686</v>
      </c>
      <c r="E106" t="str">
        <f>'Hybrid - IP - Mirror - Straight'!L106</f>
        <v>3c</v>
      </c>
      <c r="G106" s="163" t="str">
        <f>'Hybrid - IP - Mirror - Straight'!N106</f>
        <v>|7.6|</v>
      </c>
      <c r="H106" s="163">
        <f>'Hybrid - IP - Mirror - Straight'!O106</f>
        <v>6.8000000000000007</v>
      </c>
      <c r="J106" s="80"/>
      <c r="K106" s="2"/>
      <c r="L106" s="79"/>
    </row>
    <row r="107" spans="1:12" ht="45" customHeight="1" x14ac:dyDescent="0.25">
      <c r="A107" s="25" t="s">
        <v>616</v>
      </c>
      <c r="B107" s="14" t="str">
        <f t="shared" si="4"/>
        <v>PT_a_gamma_X1M_P4</v>
      </c>
      <c r="C107" s="24" t="s">
        <v>229</v>
      </c>
      <c r="D107" s="55" t="s">
        <v>687</v>
      </c>
      <c r="E107" t="str">
        <f>'Hybrid - IP - Mirror - Straight'!L107</f>
        <v>3c</v>
      </c>
      <c r="G107" s="163" t="str">
        <f>'Hybrid - IP - Mirror - Straight'!N107</f>
        <v>|7.6|</v>
      </c>
      <c r="H107" s="163">
        <f>'Hybrid - IP - Mirror - Straight'!O107</f>
        <v>6.8000000000000007</v>
      </c>
      <c r="J107" s="80"/>
      <c r="K107" s="2"/>
      <c r="L107" s="79"/>
    </row>
    <row r="108" spans="1:12" ht="45" customHeight="1" x14ac:dyDescent="0.25">
      <c r="J108" s="2"/>
      <c r="K108" s="2"/>
      <c r="L108" s="2"/>
    </row>
    <row r="109" spans="1:12" ht="45" customHeight="1" x14ac:dyDescent="0.25">
      <c r="J109" s="2"/>
      <c r="K109" s="2"/>
      <c r="L109" s="2"/>
    </row>
    <row r="110" spans="1:12" ht="45" customHeight="1" x14ac:dyDescent="0.25">
      <c r="J110" s="2"/>
      <c r="K110" s="2"/>
      <c r="L110" s="2"/>
    </row>
  </sheetData>
  <mergeCells count="2">
    <mergeCell ref="J2:L2"/>
    <mergeCell ref="B1:C1"/>
  </mergeCells>
  <pageMargins left="0.25" right="0.25" top="0.75" bottom="0.75" header="0.3" footer="0.3"/>
  <pageSetup paperSize="9" scale="6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48805-DA52-4908-B7B6-1D3D8420781B}">
  <dimension ref="C1:V158"/>
  <sheetViews>
    <sheetView zoomScaleNormal="100" workbookViewId="0">
      <selection activeCell="O4" sqref="O4"/>
    </sheetView>
  </sheetViews>
  <sheetFormatPr defaultColWidth="8.7109375" defaultRowHeight="15" x14ac:dyDescent="0.25"/>
  <cols>
    <col min="1" max="1" width="5.140625" style="14" customWidth="1"/>
    <col min="2" max="2" width="4.85546875" style="14" customWidth="1"/>
    <col min="3" max="3" width="27.85546875" style="14" customWidth="1"/>
    <col min="4" max="4" width="28.42578125" style="14" customWidth="1"/>
    <col min="5" max="5" width="15.5703125" style="14" customWidth="1"/>
    <col min="6" max="6" width="17.85546875" style="14" customWidth="1"/>
    <col min="7" max="7" width="5.85546875" style="14" customWidth="1"/>
    <col min="8" max="8" width="6.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2.85546875" style="14" customWidth="1"/>
    <col min="20" max="20" width="8.7109375" style="14"/>
    <col min="21" max="21" width="15.28515625" style="14" customWidth="1"/>
    <col min="22" max="22" width="10.7109375" style="14" customWidth="1"/>
    <col min="23" max="16384" width="8.7109375" style="14"/>
  </cols>
  <sheetData>
    <row r="1" spans="3:22" ht="15" customHeight="1" x14ac:dyDescent="0.25">
      <c r="H1" s="336" t="s">
        <v>1391</v>
      </c>
      <c r="L1" s="189"/>
      <c r="M1" s="337" t="s">
        <v>1390</v>
      </c>
    </row>
    <row r="2" spans="3:22" ht="23.25" customHeight="1" x14ac:dyDescent="0.3">
      <c r="C2" s="350" t="s">
        <v>821</v>
      </c>
      <c r="D2" s="350"/>
      <c r="E2" s="350"/>
      <c r="F2" s="350"/>
      <c r="G2" s="21" t="s">
        <v>1363</v>
      </c>
      <c r="H2" s="336"/>
      <c r="I2" s="339" t="s">
        <v>1389</v>
      </c>
      <c r="J2" s="339"/>
      <c r="K2" s="339"/>
      <c r="L2" s="189"/>
      <c r="M2" s="338"/>
      <c r="N2" s="14" t="s">
        <v>1362</v>
      </c>
      <c r="O2" s="14" t="s">
        <v>1366</v>
      </c>
      <c r="P2" s="73" t="str">
        <f>N2</f>
        <v>A-bot</v>
      </c>
      <c r="R2" s="73" t="str">
        <f>O2</f>
        <v>C-top</v>
      </c>
      <c r="U2" s="1" t="s">
        <v>1282</v>
      </c>
      <c r="V2"/>
    </row>
    <row r="3" spans="3:22" ht="66" customHeight="1" x14ac:dyDescent="0.25">
      <c r="C3" s="13" t="s">
        <v>237</v>
      </c>
      <c r="D3" s="13" t="s">
        <v>238</v>
      </c>
      <c r="E3" s="128" t="s">
        <v>239</v>
      </c>
      <c r="F3" s="128" t="s">
        <v>240</v>
      </c>
      <c r="H3" s="336"/>
      <c r="L3" s="189" t="s">
        <v>1434</v>
      </c>
      <c r="M3" s="338"/>
      <c r="N3" s="14" t="s">
        <v>1668</v>
      </c>
      <c r="O3" s="14" t="s">
        <v>1669</v>
      </c>
      <c r="P3" s="21" t="s">
        <v>1386</v>
      </c>
      <c r="Q3" s="14" t="s">
        <v>1387</v>
      </c>
      <c r="R3" s="21" t="s">
        <v>1388</v>
      </c>
      <c r="S3" s="14" t="s">
        <v>1387</v>
      </c>
      <c r="U3" s="2" t="s">
        <v>546</v>
      </c>
      <c r="V3" t="b">
        <v>1</v>
      </c>
    </row>
    <row r="4" spans="3:22" x14ac:dyDescent="0.25">
      <c r="C4" s="22" t="s">
        <v>1131</v>
      </c>
      <c r="D4" s="15" t="s">
        <v>851</v>
      </c>
      <c r="E4" s="15" t="s">
        <v>858</v>
      </c>
      <c r="F4" s="23" t="s">
        <v>959</v>
      </c>
      <c r="G4" s="65" t="str">
        <f>IF(LEFT(F4,3)="2.5", MID(F4,7,2),LEFT(F4,2))</f>
        <v>27</v>
      </c>
      <c r="H4" s="14" t="s">
        <v>1358</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9.1999999999999993</v>
      </c>
      <c r="O4" s="14" cm="1">
        <f t="array" ref="O4">INDEX(INDEX(Cable_L!$H$3:$K$77,,MATCH(O$2,Cable_L!$H$2:$K$2,0)),MATCH(1,COUNTIFS($G4,Cable_L!$A$3:$A$77,$H4,Cable_L!$C$3:$C$77),0))</f>
        <v>8</v>
      </c>
      <c r="P4" s="21" cm="1">
        <f t="array" ref="P4">_xlfn._xlws.FILTER(_xlfn.UNIQUE(N4:N11),_xlfn.UNIQUE(N4:N11)&lt;&gt;"")</f>
        <v>9.1999999999999993</v>
      </c>
      <c r="Q4" s="14">
        <f>COUNTIF(N4:N11,P4)</f>
        <v>7</v>
      </c>
      <c r="R4" s="21" cm="1">
        <f t="array" ref="R4">_xlfn._xlws.FILTER(_xlfn.UNIQUE(O4:O11),_xlfn.UNIQUE(O4:O11)&lt;&gt;"")</f>
        <v>8</v>
      </c>
      <c r="S4" s="14">
        <f>COUNTIF(O4:O11,R4)</f>
        <v>7</v>
      </c>
      <c r="U4" s="2" t="s">
        <v>545</v>
      </c>
      <c r="V4" s="2" t="s">
        <v>553</v>
      </c>
    </row>
    <row r="5" spans="3:22" x14ac:dyDescent="0.25">
      <c r="C5" s="16" t="s">
        <v>1130</v>
      </c>
      <c r="D5" s="14" t="s">
        <v>852</v>
      </c>
      <c r="E5" s="14" t="s">
        <v>859</v>
      </c>
      <c r="F5" s="17" t="s">
        <v>960</v>
      </c>
      <c r="G5" s="65" t="str">
        <f t="shared" ref="G5:G68" si="0">IF(LEFT(F5,3)="2.5", MID(F5,7,2),LEFT(F5,2))</f>
        <v>27</v>
      </c>
      <c r="H5" s="2" t="s">
        <v>1358</v>
      </c>
      <c r="I5" s="69"/>
      <c r="J5" s="2"/>
      <c r="K5" s="2"/>
      <c r="L5" s="14" t="str" cm="1">
        <f t="array" ref="L5">INDEX(Cable_L!$B$3:$B$77,MATCH(1,COUNTIFS($G5,Cable_L!$A$3:$A$77,$H5,Cable_L!$C$3:$C$77),0))</f>
        <v>1a</v>
      </c>
      <c r="M5" s="21" t="str">
        <v>25</v>
      </c>
      <c r="N5" s="14" cm="1">
        <f t="array" ref="N5">INDEX(INDEX(Cable_L!$H$3:$K$77,,MATCH(N$2,Cable_L!$H$2:$K$2,0)),MATCH(1,COUNTIFS(G5,Cable_L!$A$3:$A$77,H5,Cable_L!$C$3:$C$77),0))</f>
        <v>9.1999999999999993</v>
      </c>
      <c r="O5" s="14" cm="1">
        <f t="array" ref="O5">INDEX(INDEX(Cable_L!$H$3:$K$77,,MATCH(O$2,Cable_L!$H$2:$K$2,0)),MATCH(1,COUNTIFS($G5,Cable_L!$A$3:$A$77,$H5,Cable_L!$C$3:$C$77),0))</f>
        <v>8</v>
      </c>
      <c r="U5" s="2" t="s">
        <v>547</v>
      </c>
      <c r="V5" s="2" t="s">
        <v>553</v>
      </c>
    </row>
    <row r="6" spans="3:22" x14ac:dyDescent="0.25">
      <c r="C6" s="16" t="s">
        <v>947</v>
      </c>
      <c r="D6" s="14" t="s">
        <v>853</v>
      </c>
      <c r="E6" s="14" t="s">
        <v>860</v>
      </c>
      <c r="F6" s="302" t="s">
        <v>1597</v>
      </c>
      <c r="G6" s="65" t="str">
        <f t="shared" si="0"/>
        <v>34</v>
      </c>
      <c r="H6" s="2" t="s">
        <v>1358</v>
      </c>
      <c r="I6" s="69"/>
      <c r="J6" s="2"/>
      <c r="K6" s="2"/>
      <c r="L6" s="14" t="str" cm="1">
        <f t="array" ref="L6">INDEX(Cable_L!$B$3:$B$77,MATCH(1,COUNTIFS($G6,Cable_L!$A$3:$A$77,$H6,Cable_L!$C$3:$C$77),0))</f>
        <v>1a</v>
      </c>
      <c r="M6" s="21" t="str">
        <v>26</v>
      </c>
      <c r="N6" s="14" cm="1">
        <f t="array" ref="N6">INDEX(INDEX(Cable_L!$H$3:$K$77,,MATCH($N$2,Cable_L!$H$2:$K$2,0)),MATCH(1,COUNTIFS(G6,Cable_L!$A$3:$A$77,H6,Cable_L!$C$3:$C$77),0))</f>
        <v>9.1999999999999993</v>
      </c>
      <c r="O6" s="14" cm="1">
        <f t="array" ref="O6">INDEX(INDEX(Cable_L!$H$3:$K$77,,MATCH(O$2,Cable_L!$H$2:$K$2,0)),MATCH(1,COUNTIFS($G6,Cable_L!$A$3:$A$77,$H6,Cable_L!$C$3:$C$77),0))</f>
        <v>8</v>
      </c>
      <c r="U6" s="71" t="s">
        <v>548</v>
      </c>
      <c r="V6" s="72" t="b">
        <v>1</v>
      </c>
    </row>
    <row r="7" spans="3:22" x14ac:dyDescent="0.25">
      <c r="C7" s="16" t="s">
        <v>1114</v>
      </c>
      <c r="D7" s="14" t="s">
        <v>854</v>
      </c>
      <c r="E7" s="14" t="s">
        <v>861</v>
      </c>
      <c r="F7" s="17" t="s">
        <v>975</v>
      </c>
      <c r="G7" s="65" t="str">
        <f t="shared" si="0"/>
        <v>25</v>
      </c>
      <c r="H7" s="2" t="s">
        <v>1358</v>
      </c>
      <c r="I7" s="69"/>
      <c r="J7" s="2"/>
      <c r="K7" s="2"/>
      <c r="L7" s="14" t="str" cm="1">
        <f t="array" ref="L7">INDEX(Cable_L!$B$3:$B$77,MATCH(1,COUNTIFS($G7,Cable_L!$A$3:$A$77,$H7,Cable_L!$C$3:$C$77),0))</f>
        <v>1a</v>
      </c>
      <c r="M7" s="21" t="str">
        <v>27</v>
      </c>
      <c r="N7" s="14" cm="1">
        <f t="array" ref="N7">INDEX(INDEX(Cable_L!$H$3:$K$77,,MATCH($N$2,Cable_L!$H$2:$K$2,0)),MATCH(1,COUNTIFS(G7,Cable_L!$A$3:$A$77,H7,Cable_L!$C$3:$C$77),0))</f>
        <v>9.1999999999999993</v>
      </c>
      <c r="O7" s="14" cm="1">
        <f t="array" ref="O7">INDEX(INDEX(Cable_L!$H$3:$K$77,,MATCH(O$2,Cable_L!$H$2:$K$2,0)),MATCH(1,COUNTIFS($G7,Cable_L!$A$3:$A$77,$H7,Cable_L!$C$3:$C$77),0))</f>
        <v>8</v>
      </c>
      <c r="U7" s="2" t="s">
        <v>549</v>
      </c>
      <c r="V7" s="2" t="s">
        <v>553</v>
      </c>
    </row>
    <row r="8" spans="3:22" x14ac:dyDescent="0.25">
      <c r="C8" s="16" t="s">
        <v>1113</v>
      </c>
      <c r="D8" s="14" t="s">
        <v>855</v>
      </c>
      <c r="E8" s="14" t="s">
        <v>862</v>
      </c>
      <c r="F8" s="17" t="s">
        <v>976</v>
      </c>
      <c r="G8" s="65" t="str">
        <f t="shared" si="0"/>
        <v>25</v>
      </c>
      <c r="H8" s="2" t="s">
        <v>1358</v>
      </c>
      <c r="I8" s="69"/>
      <c r="J8" s="2"/>
      <c r="K8" s="2"/>
      <c r="L8" s="14" t="str" cm="1">
        <f t="array" ref="L8">INDEX(Cable_L!$B$3:$B$77,MATCH(1,COUNTIFS($G8,Cable_L!$A$3:$A$77,$H8,Cable_L!$C$3:$C$77),0))</f>
        <v>1a</v>
      </c>
      <c r="M8" s="21" t="str">
        <v>34</v>
      </c>
      <c r="N8" s="14" cm="1">
        <f t="array" ref="N8">INDEX(INDEX(Cable_L!$H$3:$K$77,,MATCH($N$2,Cable_L!$H$2:$K$2,0)),MATCH(1,COUNTIFS(G8,Cable_L!$A$3:$A$77,H8,Cable_L!$C$3:$C$77),0))</f>
        <v>9.1999999999999993</v>
      </c>
      <c r="O8" s="14" cm="1">
        <f t="array" ref="O8">INDEX(INDEX(Cable_L!$H$3:$K$77,,MATCH(O$2,Cable_L!$H$2:$K$2,0)),MATCH(1,COUNTIFS($G8,Cable_L!$A$3:$A$77,$H8,Cable_L!$C$3:$C$77),0))</f>
        <v>8</v>
      </c>
      <c r="U8" s="71" t="s">
        <v>550</v>
      </c>
      <c r="V8" s="72" t="b">
        <v>1</v>
      </c>
    </row>
    <row r="9" spans="3:22" x14ac:dyDescent="0.25">
      <c r="C9" s="16" t="s">
        <v>1101</v>
      </c>
      <c r="D9" s="14" t="s">
        <v>856</v>
      </c>
      <c r="E9" s="14" t="s">
        <v>863</v>
      </c>
      <c r="F9" s="302" t="s">
        <v>1598</v>
      </c>
      <c r="G9" s="65" t="str">
        <f t="shared" si="0"/>
        <v>34</v>
      </c>
      <c r="H9" s="2" t="s">
        <v>1358</v>
      </c>
      <c r="I9" s="69"/>
      <c r="J9" s="2"/>
      <c r="K9" s="2"/>
      <c r="L9" s="14" t="str" cm="1">
        <f t="array" ref="L9">INDEX(Cable_L!$B$3:$B$77,MATCH(1,COUNTIFS($G9,Cable_L!$A$3:$A$77,$H9,Cable_L!$C$3:$C$77),0))</f>
        <v>1a</v>
      </c>
      <c r="N9" s="14" cm="1">
        <f t="array" ref="N9">INDEX(INDEX(Cable_L!$H$3:$K$77,,MATCH($N$2,Cable_L!$H$2:$K$2,0)),MATCH(1,COUNTIFS(G9,Cable_L!$A$3:$A$77,H9,Cable_L!$C$3:$C$77),0))</f>
        <v>9.1999999999999993</v>
      </c>
      <c r="O9" s="14" cm="1">
        <f t="array" ref="O9">INDEX(INDEX(Cable_L!$H$3:$K$77,,MATCH(O$2,Cable_L!$H$2:$K$2,0)),MATCH(1,COUNTIFS($G9,Cable_L!$A$3:$A$77,$H9,Cable_L!$C$3:$C$77),0))</f>
        <v>8</v>
      </c>
      <c r="U9" s="2" t="s">
        <v>551</v>
      </c>
      <c r="V9" t="b">
        <v>1</v>
      </c>
    </row>
    <row r="10" spans="3:22" x14ac:dyDescent="0.25">
      <c r="C10" s="16" t="s">
        <v>1121</v>
      </c>
      <c r="D10" s="14" t="s">
        <v>857</v>
      </c>
      <c r="E10" s="14" t="s">
        <v>864</v>
      </c>
      <c r="F10" s="17" t="s">
        <v>969</v>
      </c>
      <c r="G10" s="65" t="str">
        <f t="shared" si="0"/>
        <v>26</v>
      </c>
      <c r="H10" s="2" t="s">
        <v>1358</v>
      </c>
      <c r="I10" s="69"/>
      <c r="J10" s="2"/>
      <c r="K10" s="2"/>
      <c r="L10" s="14" t="str" cm="1">
        <f t="array" ref="L10">INDEX(Cable_L!$B$3:$B$77,MATCH(1,COUNTIFS($G10,Cable_L!$A$3:$A$77,$H10,Cable_L!$C$3:$C$77),0))</f>
        <v>1a</v>
      </c>
      <c r="N10" s="14" cm="1">
        <f t="array" ref="N10">INDEX(INDEX(Cable_L!$H$3:$K$77,,MATCH($N$2,Cable_L!$H$2:$K$2,0)),MATCH(1,COUNTIFS(G10,Cable_L!$A$3:$A$77,H10,Cable_L!$C$3:$C$77),0))</f>
        <v>9.1999999999999993</v>
      </c>
      <c r="O10" s="14" cm="1">
        <f t="array" ref="O10">INDEX(INDEX(Cable_L!$H$3:$K$77,,MATCH(O$2,Cable_L!$H$2:$K$2,0)),MATCH(1,COUNTIFS($G10,Cable_L!$A$3:$A$77,$H10,Cable_L!$C$3:$C$77),0))</f>
        <v>8</v>
      </c>
      <c r="U10" s="2"/>
      <c r="V10"/>
    </row>
    <row r="11" spans="3:22" x14ac:dyDescent="0.25">
      <c r="C11" s="18" t="s">
        <v>406</v>
      </c>
      <c r="D11" s="19"/>
      <c r="E11" s="19" t="s">
        <v>902</v>
      </c>
      <c r="F11" s="20"/>
      <c r="G11" s="65" t="str">
        <f t="shared" si="0"/>
        <v/>
      </c>
      <c r="H11" s="2"/>
      <c r="I11" s="2"/>
      <c r="J11" s="2"/>
      <c r="K11" s="2"/>
      <c r="U11" s="2" t="s">
        <v>552</v>
      </c>
      <c r="V11" s="2" t="s">
        <v>553</v>
      </c>
    </row>
    <row r="12" spans="3:22" x14ac:dyDescent="0.25">
      <c r="G12" s="65" t="str">
        <f t="shared" si="0"/>
        <v/>
      </c>
      <c r="H12" s="2"/>
      <c r="I12" s="2"/>
      <c r="J12" s="2"/>
      <c r="K12" s="2"/>
    </row>
    <row r="13" spans="3:22" x14ac:dyDescent="0.25">
      <c r="C13" s="22" t="s">
        <v>1110</v>
      </c>
      <c r="D13" s="15" t="s">
        <v>822</v>
      </c>
      <c r="E13" s="15" t="s">
        <v>823</v>
      </c>
      <c r="F13" s="23" t="s">
        <v>973</v>
      </c>
      <c r="G13" s="65" t="str">
        <f t="shared" si="0"/>
        <v>25</v>
      </c>
      <c r="H13" s="2" t="s">
        <v>1358</v>
      </c>
      <c r="I13" s="69"/>
      <c r="J13" s="2"/>
      <c r="K13" s="2"/>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9.1999999999999993</v>
      </c>
      <c r="O13" s="14" cm="1">
        <f t="array" ref="O13">INDEX(INDEX(Cable_L!$H$3:$K$77,,MATCH(O$2,Cable_L!$H$2:$K$2,0)),MATCH(1,COUNTIFS($G13,Cable_L!$A$3:$A$77,$H13,Cable_L!$C$3:$C$77),0))</f>
        <v>8</v>
      </c>
      <c r="P13" s="21" cm="1">
        <f t="array" ref="P13">_xlfn._xlws.FILTER(_xlfn.UNIQUE(N13:N20),_xlfn.UNIQUE(N13:N20)&lt;&gt;"")</f>
        <v>9.1999999999999993</v>
      </c>
      <c r="Q13" s="14">
        <f>COUNTIF(N13:N20,P13)</f>
        <v>7</v>
      </c>
      <c r="R13" s="21" cm="1">
        <f t="array" ref="R13">_xlfn._xlws.FILTER(_xlfn.UNIQUE(O13:O20),_xlfn.UNIQUE(O13:O20)&lt;&gt;"")</f>
        <v>8</v>
      </c>
      <c r="S13" s="14">
        <f>COUNTIF(O13:O20,R13)</f>
        <v>7</v>
      </c>
    </row>
    <row r="14" spans="3:22" x14ac:dyDescent="0.25">
      <c r="C14" s="16" t="s">
        <v>1111</v>
      </c>
      <c r="D14" s="14" t="s">
        <v>824</v>
      </c>
      <c r="E14" s="14" t="s">
        <v>829</v>
      </c>
      <c r="F14" s="17" t="s">
        <v>972</v>
      </c>
      <c r="G14" s="65" t="str">
        <f t="shared" si="0"/>
        <v>25</v>
      </c>
      <c r="H14" s="2" t="s">
        <v>1358</v>
      </c>
      <c r="I14" s="69"/>
      <c r="J14" s="2"/>
      <c r="K14" s="2"/>
      <c r="L14" s="14" t="str" cm="1">
        <f t="array" ref="L14">INDEX(Cable_L!$B$3:$B$77,MATCH(1,COUNTIFS($G14,Cable_L!$A$3:$A$77,$H14,Cable_L!$C$3:$C$77),0))</f>
        <v>1a</v>
      </c>
      <c r="M14" s="21" t="str">
        <v>25</v>
      </c>
      <c r="N14" s="14" cm="1">
        <f t="array" ref="N14">INDEX(INDEX(Cable_L!$H$3:$K$77,,MATCH($N$2,Cable_L!$H$2:$K$2,0)),MATCH(1,COUNTIFS(G14,Cable_L!$A$3:$A$77,H14,Cable_L!$C$3:$C$77),0))</f>
        <v>9.1999999999999993</v>
      </c>
      <c r="O14" s="14" cm="1">
        <f t="array" ref="O14">INDEX(INDEX(Cable_L!$H$3:$K$77,,MATCH(O$2,Cable_L!$H$2:$K$2,0)),MATCH(1,COUNTIFS($G14,Cable_L!$A$3:$A$77,$H14,Cable_L!$C$3:$C$77),0))</f>
        <v>8</v>
      </c>
      <c r="U14" s="62" t="s">
        <v>1384</v>
      </c>
    </row>
    <row r="15" spans="3:22" x14ac:dyDescent="0.25">
      <c r="C15" s="16" t="s">
        <v>1112</v>
      </c>
      <c r="D15" s="14" t="s">
        <v>825</v>
      </c>
      <c r="E15" s="14" t="s">
        <v>830</v>
      </c>
      <c r="F15" s="17" t="s">
        <v>971</v>
      </c>
      <c r="G15" s="65" t="str">
        <f t="shared" si="0"/>
        <v>25</v>
      </c>
      <c r="H15" s="2" t="s">
        <v>1358</v>
      </c>
      <c r="I15" s="69"/>
      <c r="J15" s="2"/>
      <c r="K15" s="2"/>
      <c r="L15" s="14" t="str" cm="1">
        <f t="array" ref="L15">INDEX(Cable_L!$B$3:$B$77,MATCH(1,COUNTIFS($G15,Cable_L!$A$3:$A$77,$H15,Cable_L!$C$3:$C$77),0))</f>
        <v>1a</v>
      </c>
      <c r="M15" s="21" t="str">
        <v>27</v>
      </c>
      <c r="N15" s="14" cm="1">
        <f t="array" ref="N15">INDEX(INDEX(Cable_L!$H$3:$K$77,,MATCH($N$2,Cable_L!$H$2:$K$2,0)),MATCH(1,COUNTIFS(G15,Cable_L!$A$3:$A$77,H15,Cable_L!$C$3:$C$77),0))</f>
        <v>9.1999999999999993</v>
      </c>
      <c r="O15" s="14" cm="1">
        <f t="array" ref="O15">INDEX(INDEX(Cable_L!$H$3:$K$77,,MATCH(O$2,Cable_L!$H$2:$K$2,0)),MATCH(1,COUNTIFS($G15,Cable_L!$A$3:$A$77,$H15,Cable_L!$C$3:$C$77),0))</f>
        <v>8</v>
      </c>
    </row>
    <row r="16" spans="3:22" x14ac:dyDescent="0.25">
      <c r="C16" s="16" t="s">
        <v>1125</v>
      </c>
      <c r="D16" s="14" t="s">
        <v>826</v>
      </c>
      <c r="E16" s="14" t="s">
        <v>831</v>
      </c>
      <c r="F16" s="17" t="s">
        <v>957</v>
      </c>
      <c r="G16" s="65" t="str">
        <f t="shared" si="0"/>
        <v>27</v>
      </c>
      <c r="H16" s="2" t="s">
        <v>1358</v>
      </c>
      <c r="I16" s="69"/>
      <c r="J16" s="2"/>
      <c r="K16" s="2"/>
      <c r="L16" s="14" t="str" cm="1">
        <f t="array" ref="L16">INDEX(Cable_L!$B$3:$B$77,MATCH(1,COUNTIFS($G16,Cable_L!$A$3:$A$77,$H16,Cable_L!$C$3:$C$77),0))</f>
        <v>1a</v>
      </c>
      <c r="M16" s="21" t="str">
        <v>34</v>
      </c>
      <c r="N16" s="14" cm="1">
        <f t="array" ref="N16">INDEX(INDEX(Cable_L!$H$3:$K$77,,MATCH($N$2,Cable_L!$H$2:$K$2,0)),MATCH(1,COUNTIFS(G16,Cable_L!$A$3:$A$77,H16,Cable_L!$C$3:$C$77),0))</f>
        <v>9.1999999999999993</v>
      </c>
      <c r="O16" s="14" cm="1">
        <f t="array" ref="O16">INDEX(INDEX(Cable_L!$H$3:$K$77,,MATCH(O$2,Cable_L!$H$2:$K$2,0)),MATCH(1,COUNTIFS($G16,Cable_L!$A$3:$A$77,$H16,Cable_L!$C$3:$C$77),0))</f>
        <v>8</v>
      </c>
    </row>
    <row r="17" spans="3:21" x14ac:dyDescent="0.25">
      <c r="C17" s="16" t="s">
        <v>1124</v>
      </c>
      <c r="D17" s="14" t="s">
        <v>827</v>
      </c>
      <c r="E17" s="14" t="s">
        <v>832</v>
      </c>
      <c r="F17" s="17" t="s">
        <v>958</v>
      </c>
      <c r="G17" s="65" t="str">
        <f t="shared" si="0"/>
        <v>27</v>
      </c>
      <c r="H17" s="2" t="s">
        <v>1358</v>
      </c>
      <c r="I17" s="69"/>
      <c r="J17" s="2"/>
      <c r="K17" s="2"/>
      <c r="L17" s="14" t="str" cm="1">
        <f t="array" ref="L17">INDEX(Cable_L!$B$3:$B$77,MATCH(1,COUNTIFS($G17,Cable_L!$A$3:$A$77,$H17,Cable_L!$C$3:$C$77),0))</f>
        <v>1a</v>
      </c>
      <c r="N17" s="14" cm="1">
        <f t="array" ref="N17">INDEX(INDEX(Cable_L!$H$3:$K$77,,MATCH($N$2,Cable_L!$H$2:$K$2,0)),MATCH(1,COUNTIFS(G17,Cable_L!$A$3:$A$77,H17,Cable_L!$C$3:$C$77),0))</f>
        <v>9.1999999999999993</v>
      </c>
      <c r="O17" s="14" cm="1">
        <f t="array" ref="O17">INDEX(INDEX(Cable_L!$H$3:$K$77,,MATCH(O$2,Cable_L!$H$2:$K$2,0)),MATCH(1,COUNTIFS($G17,Cable_L!$A$3:$A$77,$H17,Cable_L!$C$3:$C$77),0))</f>
        <v>8</v>
      </c>
    </row>
    <row r="18" spans="3:21" x14ac:dyDescent="0.25">
      <c r="C18" s="16" t="s">
        <v>1109</v>
      </c>
      <c r="D18" s="14" t="s">
        <v>828</v>
      </c>
      <c r="E18" s="14" t="s">
        <v>833</v>
      </c>
      <c r="F18" s="17" t="s">
        <v>974</v>
      </c>
      <c r="G18" s="65" t="str">
        <f t="shared" si="0"/>
        <v>25</v>
      </c>
      <c r="H18" s="2" t="s">
        <v>1358</v>
      </c>
      <c r="I18" s="69"/>
      <c r="J18" s="2"/>
      <c r="K18" s="2"/>
      <c r="L18" s="14" t="str" cm="1">
        <f t="array" ref="L18">INDEX(Cable_L!$B$3:$B$77,MATCH(1,COUNTIFS($G18,Cable_L!$A$3:$A$77,$H18,Cable_L!$C$3:$C$77),0))</f>
        <v>1a</v>
      </c>
      <c r="N18" s="14" cm="1">
        <f t="array" ref="N18">INDEX(INDEX(Cable_L!$H$3:$K$77,,MATCH($N$2,Cable_L!$H$2:$K$2,0)),MATCH(1,COUNTIFS(G18,Cable_L!$A$3:$A$77,H18,Cable_L!$C$3:$C$77),0))</f>
        <v>9.1999999999999993</v>
      </c>
      <c r="O18" s="14" cm="1">
        <f t="array" ref="O18">INDEX(INDEX(Cable_L!$H$3:$K$77,,MATCH(O$2,Cable_L!$H$2:$K$2,0)),MATCH(1,COUNTIFS($G18,Cable_L!$A$3:$A$77,$H18,Cable_L!$C$3:$C$77),0))</f>
        <v>8</v>
      </c>
    </row>
    <row r="19" spans="3:21" x14ac:dyDescent="0.25">
      <c r="C19" s="16" t="s">
        <v>1100</v>
      </c>
      <c r="D19" s="14" t="s">
        <v>835</v>
      </c>
      <c r="E19" s="14" t="s">
        <v>834</v>
      </c>
      <c r="F19" s="302" t="s">
        <v>1599</v>
      </c>
      <c r="G19" s="65" t="str">
        <f t="shared" si="0"/>
        <v>34</v>
      </c>
      <c r="H19" s="2" t="s">
        <v>1358</v>
      </c>
      <c r="I19" s="69"/>
      <c r="J19" s="2"/>
      <c r="K19" s="2"/>
      <c r="L19" s="14" t="str" cm="1">
        <f t="array" ref="L19">INDEX(Cable_L!$B$3:$B$77,MATCH(1,COUNTIFS($G19,Cable_L!$A$3:$A$77,$H19,Cable_L!$C$3:$C$77),0))</f>
        <v>1a</v>
      </c>
      <c r="N19" s="14" cm="1">
        <f t="array" ref="N19">INDEX(INDEX(Cable_L!$H$3:$K$77,,MATCH($N$2,Cable_L!$H$2:$K$2,0)),MATCH(1,COUNTIFS(G19,Cable_L!$A$3:$A$77,H19,Cable_L!$C$3:$C$77),0))</f>
        <v>9.1999999999999993</v>
      </c>
      <c r="O19" s="14" cm="1">
        <f t="array" ref="O19">INDEX(INDEX(Cable_L!$H$3:$K$77,,MATCH(O$2,Cable_L!$H$2:$K$2,0)),MATCH(1,COUNTIFS($G19,Cable_L!$A$3:$A$77,$H19,Cable_L!$C$3:$C$77),0))</f>
        <v>8</v>
      </c>
    </row>
    <row r="20" spans="3:21" x14ac:dyDescent="0.25">
      <c r="C20" s="18" t="s">
        <v>406</v>
      </c>
      <c r="D20" s="19"/>
      <c r="E20" s="19" t="s">
        <v>903</v>
      </c>
      <c r="F20" s="303"/>
      <c r="G20" s="65" t="str">
        <f t="shared" si="0"/>
        <v/>
      </c>
      <c r="H20" s="2"/>
      <c r="I20" s="2"/>
      <c r="J20" s="2"/>
      <c r="K20" s="2"/>
    </row>
    <row r="21" spans="3:21" x14ac:dyDescent="0.25">
      <c r="F21" s="304"/>
      <c r="G21" s="65" t="str">
        <f t="shared" si="0"/>
        <v/>
      </c>
      <c r="H21" s="2"/>
      <c r="I21" s="2"/>
      <c r="J21" s="2"/>
      <c r="K21" s="2"/>
    </row>
    <row r="22" spans="3:21" x14ac:dyDescent="0.25">
      <c r="C22" s="22" t="s">
        <v>1128</v>
      </c>
      <c r="D22" s="15" t="s">
        <v>865</v>
      </c>
      <c r="E22" s="15" t="s">
        <v>873</v>
      </c>
      <c r="F22" s="23" t="s">
        <v>962</v>
      </c>
      <c r="G22" s="65" t="str">
        <f t="shared" si="0"/>
        <v>27</v>
      </c>
      <c r="H22" s="2" t="s">
        <v>1358</v>
      </c>
      <c r="I22" s="69"/>
      <c r="J22" s="2"/>
      <c r="K22" s="2"/>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9.1999999999999993</v>
      </c>
      <c r="O22" s="14" cm="1">
        <f t="array" ref="O22">INDEX(INDEX(Cable_L!$H$3:$K$77,,MATCH(O$2,Cable_L!$H$2:$K$2,0)),MATCH(1,COUNTIFS($G22,Cable_L!$A$3:$A$77,$H22,Cable_L!$C$3:$C$77),0))</f>
        <v>8</v>
      </c>
      <c r="P22" s="21" cm="1">
        <f t="array" ref="P22">_xlfn._xlws.FILTER(_xlfn.UNIQUE(N22:N29),_xlfn.UNIQUE(N22:N29)&lt;&gt;"")</f>
        <v>9.1999999999999993</v>
      </c>
      <c r="Q22" s="14">
        <f>COUNTIF(N22:N29,P22)</f>
        <v>8</v>
      </c>
      <c r="R22" s="21" cm="1">
        <f t="array" ref="R22">_xlfn._xlws.FILTER(_xlfn.UNIQUE(O22:O29),_xlfn.UNIQUE(O22:O29)&lt;&gt;"")</f>
        <v>8</v>
      </c>
      <c r="S22" s="14">
        <f>COUNTIF(O22:O29,R22)</f>
        <v>8</v>
      </c>
    </row>
    <row r="23" spans="3:21" x14ac:dyDescent="0.25">
      <c r="C23" s="16" t="s">
        <v>1129</v>
      </c>
      <c r="D23" s="14" t="s">
        <v>866</v>
      </c>
      <c r="E23" s="14" t="s">
        <v>874</v>
      </c>
      <c r="F23" s="17" t="s">
        <v>961</v>
      </c>
      <c r="G23" s="65" t="str">
        <f t="shared" si="0"/>
        <v>27</v>
      </c>
      <c r="H23" s="2" t="s">
        <v>1358</v>
      </c>
      <c r="I23" s="69"/>
      <c r="J23" s="2"/>
      <c r="K23" s="2"/>
      <c r="L23" s="14" t="str" cm="1">
        <f t="array" ref="L23">INDEX(Cable_L!$B$3:$B$77,MATCH(1,COUNTIFS($G23,Cable_L!$A$3:$A$77,$H23,Cable_L!$C$3:$C$77),0))</f>
        <v>1a</v>
      </c>
      <c r="M23" s="21" t="str">
        <v>26</v>
      </c>
      <c r="N23" s="14" cm="1">
        <f t="array" ref="N23">INDEX(INDEX(Cable_L!$H$3:$K$77,,MATCH($N$2,Cable_L!$H$2:$K$2,0)),MATCH(1,COUNTIFS(G23,Cable_L!$A$3:$A$77,H23,Cable_L!$C$3:$C$77),0))</f>
        <v>9.1999999999999993</v>
      </c>
      <c r="O23" s="14" cm="1">
        <f t="array" ref="O23">INDEX(INDEX(Cable_L!$H$3:$K$77,,MATCH(O$2,Cable_L!$H$2:$K$2,0)),MATCH(1,COUNTIFS($G23,Cable_L!$A$3:$A$77,$H23,Cable_L!$C$3:$C$77),0))</f>
        <v>8</v>
      </c>
    </row>
    <row r="24" spans="3:21" x14ac:dyDescent="0.25">
      <c r="C24" s="16" t="s">
        <v>948</v>
      </c>
      <c r="D24" s="14" t="s">
        <v>867</v>
      </c>
      <c r="E24" s="14" t="s">
        <v>875</v>
      </c>
      <c r="F24" s="17" t="s">
        <v>978</v>
      </c>
      <c r="G24" s="65" t="str">
        <f t="shared" si="0"/>
        <v>25</v>
      </c>
      <c r="H24" s="2" t="s">
        <v>1358</v>
      </c>
      <c r="I24" s="69"/>
      <c r="J24" s="2"/>
      <c r="K24" s="2"/>
      <c r="L24" s="14" t="str" cm="1">
        <f t="array" ref="L24">INDEX(Cable_L!$B$3:$B$77,MATCH(1,COUNTIFS($G24,Cable_L!$A$3:$A$77,$H24,Cable_L!$C$3:$C$77),0))</f>
        <v>1a</v>
      </c>
      <c r="M24" s="21" t="str">
        <v>27</v>
      </c>
      <c r="N24" s="14" cm="1">
        <f t="array" ref="N24">INDEX(INDEX(Cable_L!$H$3:$K$77,,MATCH($N$2,Cable_L!$H$2:$K$2,0)),MATCH(1,COUNTIFS(G24,Cable_L!$A$3:$A$77,H24,Cable_L!$C$3:$C$77),0))</f>
        <v>9.1999999999999993</v>
      </c>
      <c r="O24" s="14" cm="1">
        <f t="array" ref="O24">INDEX(INDEX(Cable_L!$H$3:$K$77,,MATCH(O$2,Cable_L!$H$2:$K$2,0)),MATCH(1,COUNTIFS($G24,Cable_L!$A$3:$A$77,$H24,Cable_L!$C$3:$C$77),0))</f>
        <v>8</v>
      </c>
    </row>
    <row r="25" spans="3:21" x14ac:dyDescent="0.25">
      <c r="C25" s="16" t="s">
        <v>1600</v>
      </c>
      <c r="D25" s="14" t="s">
        <v>868</v>
      </c>
      <c r="E25" s="14" t="s">
        <v>876</v>
      </c>
      <c r="F25" s="302" t="s">
        <v>1601</v>
      </c>
      <c r="G25" s="65" t="str">
        <f t="shared" si="0"/>
        <v>34</v>
      </c>
      <c r="H25" s="2" t="s">
        <v>1358</v>
      </c>
      <c r="I25" s="69"/>
      <c r="J25" s="2"/>
      <c r="K25" s="2"/>
      <c r="L25" s="14" t="str" cm="1">
        <f t="array" ref="L25">INDEX(Cable_L!$B$3:$B$77,MATCH(1,COUNTIFS($G25,Cable_L!$A$3:$A$77,$H25,Cable_L!$C$3:$C$77),0))</f>
        <v>1a</v>
      </c>
      <c r="M25" s="21" t="str">
        <v>34</v>
      </c>
      <c r="N25" s="14" cm="1">
        <f t="array" ref="N25">INDEX(INDEX(Cable_L!$H$3:$K$77,,MATCH($N$2,Cable_L!$H$2:$K$2,0)),MATCH(1,COUNTIFS(G25,Cable_L!$A$3:$A$77,H25,Cable_L!$C$3:$C$77),0))</f>
        <v>9.1999999999999993</v>
      </c>
      <c r="O25" s="14" cm="1">
        <f t="array" ref="O25">INDEX(INDEX(Cable_L!$H$3:$K$77,,MATCH(O$2,Cable_L!$H$2:$K$2,0)),MATCH(1,COUNTIFS($G25,Cable_L!$A$3:$A$77,$H25,Cable_L!$C$3:$C$77),0))</f>
        <v>8</v>
      </c>
    </row>
    <row r="26" spans="3:21" x14ac:dyDescent="0.25">
      <c r="C26" s="16" t="s">
        <v>1115</v>
      </c>
      <c r="D26" s="14" t="s">
        <v>869</v>
      </c>
      <c r="E26" s="14" t="s">
        <v>877</v>
      </c>
      <c r="F26" s="17" t="s">
        <v>977</v>
      </c>
      <c r="G26" s="65" t="str">
        <f t="shared" si="0"/>
        <v>25</v>
      </c>
      <c r="H26" s="2" t="s">
        <v>1358</v>
      </c>
      <c r="I26" s="69"/>
      <c r="J26" s="2"/>
      <c r="K26" s="2"/>
      <c r="L26" s="14" t="str" cm="1">
        <f t="array" ref="L26">INDEX(Cable_L!$B$3:$B$77,MATCH(1,COUNTIFS($G26,Cable_L!$A$3:$A$77,$H26,Cable_L!$C$3:$C$77),0))</f>
        <v>1a</v>
      </c>
      <c r="N26" s="14" cm="1">
        <f t="array" ref="N26">INDEX(INDEX(Cable_L!$H$3:$K$77,,MATCH($N$2,Cable_L!$H$2:$K$2,0)),MATCH(1,COUNTIFS(G26,Cable_L!$A$3:$A$77,H26,Cable_L!$C$3:$C$77),0))</f>
        <v>9.1999999999999993</v>
      </c>
      <c r="O26" s="14" cm="1">
        <f t="array" ref="O26">INDEX(INDEX(Cable_L!$H$3:$K$77,,MATCH(O$2,Cable_L!$H$2:$K$2,0)),MATCH(1,COUNTIFS($G26,Cable_L!$A$3:$A$77,$H26,Cable_L!$C$3:$C$77),0))</f>
        <v>8</v>
      </c>
    </row>
    <row r="27" spans="3:21" x14ac:dyDescent="0.25">
      <c r="C27" s="16" t="s">
        <v>1116</v>
      </c>
      <c r="D27" s="14" t="s">
        <v>870</v>
      </c>
      <c r="E27" s="14" t="s">
        <v>878</v>
      </c>
      <c r="F27" s="17" t="s">
        <v>966</v>
      </c>
      <c r="G27" s="65" t="str">
        <f t="shared" si="0"/>
        <v>26</v>
      </c>
      <c r="H27" s="2" t="s">
        <v>1358</v>
      </c>
      <c r="I27" s="69"/>
      <c r="J27" s="2"/>
      <c r="K27" s="2"/>
      <c r="L27" s="14" t="str" cm="1">
        <f t="array" ref="L27">INDEX(Cable_L!$B$3:$B$77,MATCH(1,COUNTIFS($G27,Cable_L!$A$3:$A$77,$H27,Cable_L!$C$3:$C$77),0))</f>
        <v>1a</v>
      </c>
      <c r="N27" s="14" cm="1">
        <f t="array" ref="N27">INDEX(INDEX(Cable_L!$H$3:$K$77,,MATCH($N$2,Cable_L!$H$2:$K$2,0)),MATCH(1,COUNTIFS(G27,Cable_L!$A$3:$A$77,H27,Cable_L!$C$3:$C$77),0))</f>
        <v>9.1999999999999993</v>
      </c>
      <c r="O27" s="14" cm="1">
        <f t="array" ref="O27">INDEX(INDEX(Cable_L!$H$3:$K$77,,MATCH(O$2,Cable_L!$H$2:$K$2,0)),MATCH(1,COUNTIFS($G27,Cable_L!$A$3:$A$77,$H27,Cable_L!$C$3:$C$77),0))</f>
        <v>8</v>
      </c>
    </row>
    <row r="28" spans="3:21" x14ac:dyDescent="0.25">
      <c r="C28" s="16" t="s">
        <v>1117</v>
      </c>
      <c r="D28" s="14" t="s">
        <v>871</v>
      </c>
      <c r="E28" s="14" t="s">
        <v>879</v>
      </c>
      <c r="F28" s="17" t="s">
        <v>965</v>
      </c>
      <c r="G28" s="65" t="str">
        <f t="shared" si="0"/>
        <v>26</v>
      </c>
      <c r="H28" s="2" t="s">
        <v>1358</v>
      </c>
      <c r="I28" s="69"/>
      <c r="J28" s="2"/>
      <c r="K28" s="2"/>
      <c r="L28" s="14" t="str" cm="1">
        <f t="array" ref="L28">INDEX(Cable_L!$B$3:$B$77,MATCH(1,COUNTIFS($G28,Cable_L!$A$3:$A$77,$H28,Cable_L!$C$3:$C$77),0))</f>
        <v>1a</v>
      </c>
      <c r="N28" s="14" cm="1">
        <f t="array" ref="N28">INDEX(INDEX(Cable_L!$H$3:$K$77,,MATCH($N$2,Cable_L!$H$2:$K$2,0)),MATCH(1,COUNTIFS(G28,Cable_L!$A$3:$A$77,H28,Cable_L!$C$3:$C$77),0))</f>
        <v>9.1999999999999993</v>
      </c>
      <c r="O28" s="14" cm="1">
        <f t="array" ref="O28">INDEX(INDEX(Cable_L!$H$3:$K$77,,MATCH(O$2,Cable_L!$H$2:$K$2,0)),MATCH(1,COUNTIFS($G28,Cable_L!$A$3:$A$77,$H28,Cable_L!$C$3:$C$77),0))</f>
        <v>8</v>
      </c>
    </row>
    <row r="29" spans="3:21" x14ac:dyDescent="0.25">
      <c r="C29" s="18" t="s">
        <v>1120</v>
      </c>
      <c r="D29" s="19" t="s">
        <v>872</v>
      </c>
      <c r="E29" s="19" t="s">
        <v>880</v>
      </c>
      <c r="F29" s="20" t="s">
        <v>970</v>
      </c>
      <c r="G29" s="65" t="str">
        <f t="shared" si="0"/>
        <v>26</v>
      </c>
      <c r="H29" s="2" t="s">
        <v>1358</v>
      </c>
      <c r="I29" s="69"/>
      <c r="J29" s="2"/>
      <c r="K29" s="2"/>
      <c r="L29" s="14" t="str" cm="1">
        <f t="array" ref="L29">INDEX(Cable_L!$B$3:$B$77,MATCH(1,COUNTIFS($G29,Cable_L!$A$3:$A$77,$H29,Cable_L!$C$3:$C$77),0))</f>
        <v>1a</v>
      </c>
      <c r="N29" s="14" cm="1">
        <f t="array" ref="N29">INDEX(INDEX(Cable_L!$H$3:$K$77,,MATCH($N$2,Cable_L!$H$2:$K$2,0)),MATCH(1,COUNTIFS(G29,Cable_L!$A$3:$A$77,H29,Cable_L!$C$3:$C$77),0))</f>
        <v>9.1999999999999993</v>
      </c>
      <c r="O29" s="14" cm="1">
        <f t="array" ref="O29">INDEX(INDEX(Cable_L!$H$3:$K$77,,MATCH(O$2,Cable_L!$H$2:$K$2,0)),MATCH(1,COUNTIFS($G29,Cable_L!$A$3:$A$77,$H29,Cable_L!$C$3:$C$77),0))</f>
        <v>8</v>
      </c>
    </row>
    <row r="30" spans="3:21" x14ac:dyDescent="0.25">
      <c r="G30" s="65" t="str">
        <f t="shared" si="0"/>
        <v/>
      </c>
      <c r="H30" s="2"/>
      <c r="I30" s="2"/>
      <c r="J30" s="2"/>
      <c r="K30" s="2"/>
    </row>
    <row r="31" spans="3:21" x14ac:dyDescent="0.25">
      <c r="C31" s="22" t="s">
        <v>1099</v>
      </c>
      <c r="D31" s="15" t="s">
        <v>836</v>
      </c>
      <c r="E31" s="15" t="s">
        <v>844</v>
      </c>
      <c r="F31" s="305" t="s">
        <v>1602</v>
      </c>
      <c r="G31" s="65" t="str">
        <f t="shared" si="0"/>
        <v>34</v>
      </c>
      <c r="H31" s="2" t="s">
        <v>1358</v>
      </c>
      <c r="I31" s="69"/>
      <c r="J31" s="2"/>
      <c r="K31" s="2"/>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9.1999999999999993</v>
      </c>
      <c r="O31" s="14" cm="1">
        <f t="array" ref="O31">INDEX(INDEX(Cable_L!$H$3:$K$77,,MATCH(O$2,Cable_L!$H$2:$K$2,0)),MATCH(1,COUNTIFS($G31,Cable_L!$A$3:$A$77,$H31,Cable_L!$C$3:$C$77),0))</f>
        <v>8</v>
      </c>
      <c r="P31" s="21" cm="1">
        <f t="array" ref="P31">_xlfn._xlws.FILTER(_xlfn.UNIQUE(N31:N38),_xlfn.UNIQUE(N31:N38)&lt;&gt;"")</f>
        <v>9.1999999999999993</v>
      </c>
      <c r="Q31" s="14">
        <f>COUNTIF(N31:N38,P31)</f>
        <v>8</v>
      </c>
      <c r="R31" s="21" cm="1">
        <f t="array" ref="R31">_xlfn._xlws.FILTER(_xlfn.UNIQUE(O31:O38),_xlfn.UNIQUE(O31:O38)&lt;&gt;"")</f>
        <v>8</v>
      </c>
      <c r="S31" s="14">
        <f>COUNTIF(O31:O38,R31)</f>
        <v>8</v>
      </c>
      <c r="U31" s="180" t="s">
        <v>1511</v>
      </c>
    </row>
    <row r="32" spans="3:21" x14ac:dyDescent="0.25">
      <c r="C32" s="16" t="s">
        <v>1123</v>
      </c>
      <c r="D32" s="14" t="s">
        <v>837</v>
      </c>
      <c r="E32" s="14" t="s">
        <v>845</v>
      </c>
      <c r="F32" s="17" t="s">
        <v>967</v>
      </c>
      <c r="G32" s="65" t="str">
        <f t="shared" si="0"/>
        <v>26</v>
      </c>
      <c r="H32" s="2" t="s">
        <v>1358</v>
      </c>
      <c r="I32" s="69"/>
      <c r="J32" s="2"/>
      <c r="K32" s="2"/>
      <c r="L32" s="14" t="str" cm="1">
        <f t="array" ref="L32">INDEX(Cable_L!$B$3:$B$77,MATCH(1,COUNTIFS($G32,Cable_L!$A$3:$A$77,$H32,Cable_L!$C$3:$C$77),0))</f>
        <v>1a</v>
      </c>
      <c r="M32" s="21" t="str">
        <v>27</v>
      </c>
      <c r="N32" s="14" cm="1">
        <f t="array" ref="N32">INDEX(INDEX(Cable_L!$H$3:$K$77,,MATCH($N$2,Cable_L!$H$2:$K$2,0)),MATCH(1,COUNTIFS(G32,Cable_L!$A$3:$A$77,H32,Cable_L!$C$3:$C$77),0))</f>
        <v>9.1999999999999993</v>
      </c>
      <c r="O32" s="14" cm="1">
        <f t="array" ref="O32">INDEX(INDEX(Cable_L!$H$3:$K$77,,MATCH(O$2,Cable_L!$H$2:$K$2,0)),MATCH(1,COUNTIFS($G32,Cable_L!$A$3:$A$77,$H32,Cable_L!$C$3:$C$77),0))</f>
        <v>8</v>
      </c>
    </row>
    <row r="33" spans="3:19" x14ac:dyDescent="0.25">
      <c r="C33" s="16" t="s">
        <v>1126</v>
      </c>
      <c r="D33" s="290" t="s">
        <v>1603</v>
      </c>
      <c r="E33" s="14" t="s">
        <v>846</v>
      </c>
      <c r="F33" s="17" t="s">
        <v>956</v>
      </c>
      <c r="G33" s="65" t="str">
        <f t="shared" si="0"/>
        <v>27</v>
      </c>
      <c r="H33" s="2" t="s">
        <v>1358</v>
      </c>
      <c r="I33" s="69"/>
      <c r="J33" s="2"/>
      <c r="K33" s="2"/>
      <c r="L33" s="14" t="str" cm="1">
        <f t="array" ref="L33">INDEX(Cable_L!$B$3:$B$77,MATCH(1,COUNTIFS($G33,Cable_L!$A$3:$A$77,$H33,Cable_L!$C$3:$C$77),0))</f>
        <v>1a</v>
      </c>
      <c r="M33" s="21" t="str">
        <v>34</v>
      </c>
      <c r="N33" s="14" cm="1">
        <f t="array" ref="N33">INDEX(INDEX(Cable_L!$H$3:$K$77,,MATCH($N$2,Cable_L!$H$2:$K$2,0)),MATCH(1,COUNTIFS(G33,Cable_L!$A$3:$A$77,H33,Cable_L!$C$3:$C$77),0))</f>
        <v>9.1999999999999993</v>
      </c>
      <c r="O33" s="14" cm="1">
        <f t="array" ref="O33">INDEX(INDEX(Cable_L!$H$3:$K$77,,MATCH(O$2,Cable_L!$H$2:$K$2,0)),MATCH(1,COUNTIFS($G33,Cable_L!$A$3:$A$77,$H33,Cable_L!$C$3:$C$77),0))</f>
        <v>8</v>
      </c>
    </row>
    <row r="34" spans="3:19" x14ac:dyDescent="0.25">
      <c r="C34" s="16" t="s">
        <v>1102</v>
      </c>
      <c r="D34" s="14" t="s">
        <v>838</v>
      </c>
      <c r="E34" s="14" t="s">
        <v>847</v>
      </c>
      <c r="F34" s="302" t="s">
        <v>1604</v>
      </c>
      <c r="G34" s="65" t="str">
        <f t="shared" si="0"/>
        <v>34</v>
      </c>
      <c r="H34" s="2" t="s">
        <v>1358</v>
      </c>
      <c r="I34" s="69"/>
      <c r="J34" s="2"/>
      <c r="K34" s="2"/>
      <c r="L34" s="14" t="str" cm="1">
        <f t="array" ref="L34">INDEX(Cable_L!$B$3:$B$77,MATCH(1,COUNTIFS($G34,Cable_L!$A$3:$A$77,$H34,Cable_L!$C$3:$C$77),0))</f>
        <v>1a</v>
      </c>
      <c r="N34" s="14" cm="1">
        <f t="array" ref="N34">INDEX(INDEX(Cable_L!$H$3:$K$77,,MATCH($N$2,Cable_L!$H$2:$K$2,0)),MATCH(1,COUNTIFS(G34,Cable_L!$A$3:$A$77,H34,Cable_L!$C$3:$C$77),0))</f>
        <v>9.1999999999999993</v>
      </c>
      <c r="O34" s="14" cm="1">
        <f t="array" ref="O34">INDEX(INDEX(Cable_L!$H$3:$K$77,,MATCH(O$2,Cable_L!$H$2:$K$2,0)),MATCH(1,COUNTIFS($G34,Cable_L!$A$3:$A$77,$H34,Cable_L!$C$3:$C$77),0))</f>
        <v>8</v>
      </c>
    </row>
    <row r="35" spans="3:19" x14ac:dyDescent="0.25">
      <c r="C35" s="16" t="s">
        <v>1127</v>
      </c>
      <c r="D35" s="14" t="s">
        <v>839</v>
      </c>
      <c r="E35" s="14" t="s">
        <v>848</v>
      </c>
      <c r="F35" s="17" t="s">
        <v>955</v>
      </c>
      <c r="G35" s="65" t="str">
        <f t="shared" si="0"/>
        <v>27</v>
      </c>
      <c r="H35" s="2" t="s">
        <v>1358</v>
      </c>
      <c r="I35" s="69"/>
      <c r="J35" s="2"/>
      <c r="K35" s="2"/>
      <c r="L35" s="14" t="str" cm="1">
        <f t="array" ref="L35">INDEX(Cable_L!$B$3:$B$77,MATCH(1,COUNTIFS($G35,Cable_L!$A$3:$A$77,$H35,Cable_L!$C$3:$C$77),0))</f>
        <v>1a</v>
      </c>
      <c r="N35" s="14" cm="1">
        <f t="array" ref="N35">INDEX(INDEX(Cable_L!$H$3:$K$77,,MATCH($N$2,Cable_L!$H$2:$K$2,0)),MATCH(1,COUNTIFS(G35,Cable_L!$A$3:$A$77,H35,Cable_L!$C$3:$C$77),0))</f>
        <v>9.1999999999999993</v>
      </c>
      <c r="O35" s="14" cm="1">
        <f t="array" ref="O35">INDEX(INDEX(Cable_L!$H$3:$K$77,,MATCH(O$2,Cable_L!$H$2:$K$2,0)),MATCH(1,COUNTIFS($G35,Cable_L!$A$3:$A$77,$H35,Cable_L!$C$3:$C$77),0))</f>
        <v>8</v>
      </c>
    </row>
    <row r="36" spans="3:19" x14ac:dyDescent="0.25">
      <c r="C36" s="16" t="s">
        <v>1122</v>
      </c>
      <c r="D36" s="14" t="s">
        <v>840</v>
      </c>
      <c r="E36" s="14" t="s">
        <v>849</v>
      </c>
      <c r="F36" s="17" t="s">
        <v>968</v>
      </c>
      <c r="G36" s="65" t="str">
        <f t="shared" si="0"/>
        <v>26</v>
      </c>
      <c r="H36" s="2" t="s">
        <v>1358</v>
      </c>
      <c r="I36" s="69"/>
      <c r="J36" s="2"/>
      <c r="K36" s="2"/>
      <c r="L36" s="14" t="str" cm="1">
        <f t="array" ref="L36">INDEX(Cable_L!$B$3:$B$77,MATCH(1,COUNTIFS($G36,Cable_L!$A$3:$A$77,$H36,Cable_L!$C$3:$C$77),0))</f>
        <v>1a</v>
      </c>
      <c r="N36" s="14" cm="1">
        <f t="array" ref="N36">INDEX(INDEX(Cable_L!$H$3:$K$77,,MATCH($N$2,Cable_L!$H$2:$K$2,0)),MATCH(1,COUNTIFS(G36,Cable_L!$A$3:$A$77,H36,Cable_L!$C$3:$C$77),0))</f>
        <v>9.1999999999999993</v>
      </c>
      <c r="O36" s="14" cm="1">
        <f t="array" ref="O36">INDEX(INDEX(Cable_L!$H$3:$K$77,,MATCH(O$2,Cable_L!$H$2:$K$2,0)),MATCH(1,COUNTIFS($G36,Cable_L!$A$3:$A$77,$H36,Cable_L!$C$3:$C$77),0))</f>
        <v>8</v>
      </c>
    </row>
    <row r="37" spans="3:19" x14ac:dyDescent="0.25">
      <c r="C37" s="16" t="s">
        <v>1119</v>
      </c>
      <c r="D37" s="14" t="s">
        <v>841</v>
      </c>
      <c r="E37" s="14" t="s">
        <v>850</v>
      </c>
      <c r="F37" s="17" t="s">
        <v>963</v>
      </c>
      <c r="G37" s="65" t="str">
        <f t="shared" si="0"/>
        <v>26</v>
      </c>
      <c r="H37" s="2" t="s">
        <v>1358</v>
      </c>
      <c r="I37" s="69"/>
      <c r="J37" s="2"/>
      <c r="K37" s="2"/>
      <c r="L37" s="14" t="str" cm="1">
        <f t="array" ref="L37">INDEX(Cable_L!$B$3:$B$77,MATCH(1,COUNTIFS($G37,Cable_L!$A$3:$A$77,$H37,Cable_L!$C$3:$C$77),0))</f>
        <v>1a</v>
      </c>
      <c r="N37" s="14" cm="1">
        <f t="array" ref="N37">INDEX(INDEX(Cable_L!$H$3:$K$77,,MATCH($N$2,Cable_L!$H$2:$K$2,0)),MATCH(1,COUNTIFS(G37,Cable_L!$A$3:$A$77,H37,Cable_L!$C$3:$C$77),0))</f>
        <v>9.1999999999999993</v>
      </c>
      <c r="O37" s="14" cm="1">
        <f t="array" ref="O37">INDEX(INDEX(Cable_L!$H$3:$K$77,,MATCH(O$2,Cable_L!$H$2:$K$2,0)),MATCH(1,COUNTIFS($G37,Cable_L!$A$3:$A$77,$H37,Cable_L!$C$3:$C$77),0))</f>
        <v>8</v>
      </c>
    </row>
    <row r="38" spans="3:19" x14ac:dyDescent="0.25">
      <c r="C38" s="18" t="s">
        <v>1118</v>
      </c>
      <c r="D38" s="19" t="s">
        <v>842</v>
      </c>
      <c r="E38" s="19" t="s">
        <v>843</v>
      </c>
      <c r="F38" s="20" t="s">
        <v>964</v>
      </c>
      <c r="G38" s="65" t="str">
        <f t="shared" si="0"/>
        <v>26</v>
      </c>
      <c r="H38" s="2" t="s">
        <v>1358</v>
      </c>
      <c r="I38" s="69"/>
      <c r="J38" s="2"/>
      <c r="K38" s="2"/>
      <c r="L38" s="14" t="str" cm="1">
        <f t="array" ref="L38">INDEX(Cable_L!$B$3:$B$77,MATCH(1,COUNTIFS($G38,Cable_L!$A$3:$A$77,$H38,Cable_L!$C$3:$C$77),0))</f>
        <v>1a</v>
      </c>
      <c r="N38" s="14" cm="1">
        <f t="array" ref="N38">INDEX(INDEX(Cable_L!$H$3:$K$77,,MATCH($N$2,Cable_L!$H$2:$K$2,0)),MATCH(1,COUNTIFS(G38,Cable_L!$A$3:$A$77,H38,Cable_L!$C$3:$C$77),0))</f>
        <v>9.1999999999999993</v>
      </c>
      <c r="O38" s="14" cm="1">
        <f t="array" ref="O38">INDEX(INDEX(Cable_L!$H$3:$K$77,,MATCH(O$2,Cable_L!$H$2:$K$2,0)),MATCH(1,COUNTIFS($G38,Cable_L!$A$3:$A$77,$H38,Cable_L!$C$3:$C$77),0))</f>
        <v>8</v>
      </c>
    </row>
    <row r="39" spans="3:19" x14ac:dyDescent="0.25">
      <c r="G39" s="65" t="str">
        <f t="shared" si="0"/>
        <v/>
      </c>
      <c r="H39" s="2"/>
      <c r="I39" s="2"/>
      <c r="J39" s="2"/>
      <c r="K39" s="2"/>
    </row>
    <row r="40" spans="3:19" x14ac:dyDescent="0.25">
      <c r="C40" s="22" t="s">
        <v>1150</v>
      </c>
      <c r="D40" s="15" t="s">
        <v>851</v>
      </c>
      <c r="E40" s="15" t="s">
        <v>881</v>
      </c>
      <c r="F40" s="23" t="s">
        <v>985</v>
      </c>
      <c r="G40" s="65" t="str">
        <f t="shared" si="0"/>
        <v>28</v>
      </c>
      <c r="H40" s="2" t="s">
        <v>1358</v>
      </c>
      <c r="I40" s="69"/>
      <c r="J40" s="2"/>
      <c r="K40" s="2"/>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9.1999999999999993</v>
      </c>
      <c r="O40" s="14" cm="1">
        <f t="array" ref="O40">INDEX(INDEX(Cable_L!$H$3:$K$77,,MATCH(O$2,Cable_L!$H$2:$K$2,0)),MATCH(1,COUNTIFS($G40,Cable_L!$A$3:$A$77,$H40,Cable_L!$C$3:$C$77),0))</f>
        <v>8</v>
      </c>
      <c r="P40" s="21" cm="1">
        <f t="array" ref="P40:P41">_xlfn._xlws.FILTER(_xlfn.UNIQUE(N40:N47),_xlfn.UNIQUE(N40:N47)&lt;&gt;"")</f>
        <v>9.1999999999999993</v>
      </c>
      <c r="Q40" s="14">
        <f>COUNTIF(N40:N47,P40)</f>
        <v>5</v>
      </c>
      <c r="R40" s="21" cm="1">
        <f t="array" ref="R40:R41">_xlfn._xlws.FILTER(_xlfn.UNIQUE(O40:O47),_xlfn.UNIQUE(O40:O47)&lt;&gt;"")</f>
        <v>8</v>
      </c>
      <c r="S40" s="14">
        <f>COUNTIF(O40:O47,R40)</f>
        <v>5</v>
      </c>
    </row>
    <row r="41" spans="3:19" x14ac:dyDescent="0.25">
      <c r="C41" s="16" t="s">
        <v>1149</v>
      </c>
      <c r="D41" s="14" t="s">
        <v>852</v>
      </c>
      <c r="E41" s="14" t="s">
        <v>882</v>
      </c>
      <c r="F41" s="17" t="s">
        <v>986</v>
      </c>
      <c r="G41" s="65" t="str">
        <f t="shared" si="0"/>
        <v>28</v>
      </c>
      <c r="H41" s="2" t="s">
        <v>1358</v>
      </c>
      <c r="I41" s="69"/>
      <c r="J41" s="2"/>
      <c r="K41" s="2"/>
      <c r="L41" s="14" t="str" cm="1">
        <f t="array" ref="L41">INDEX(Cable_L!$B$3:$B$77,MATCH(1,COUNTIFS($G41,Cable_L!$A$3:$A$77,$H41,Cable_L!$C$3:$C$77),0))</f>
        <v>1a</v>
      </c>
      <c r="M41" s="21" t="str">
        <v>28</v>
      </c>
      <c r="N41" s="14" cm="1">
        <f t="array" ref="N41">INDEX(INDEX(Cable_L!$H$3:$K$77,,MATCH($N$2,Cable_L!$H$2:$K$2,0)),MATCH(1,COUNTIFS(G41,Cable_L!$A$3:$A$77,H41,Cable_L!$C$3:$C$77),0))</f>
        <v>9.1999999999999993</v>
      </c>
      <c r="O41" s="14" cm="1">
        <f t="array" ref="O41">INDEX(INDEX(Cable_L!$H$3:$K$77,,MATCH(O$2,Cable_L!$H$2:$K$2,0)),MATCH(1,COUNTIFS($G41,Cable_L!$A$3:$A$77,$H41,Cable_L!$C$3:$C$77),0))</f>
        <v>8</v>
      </c>
      <c r="P41" s="21">
        <v>7.6000000000000005</v>
      </c>
      <c r="Q41" s="14">
        <f>COUNTIF(N40:N47,P41)</f>
        <v>2</v>
      </c>
      <c r="R41" s="21" t="str">
        <v>|7.2|</v>
      </c>
      <c r="S41" s="14">
        <f>COUNTIF(O40:O47,R41)</f>
        <v>2</v>
      </c>
    </row>
    <row r="42" spans="3:19" x14ac:dyDescent="0.25">
      <c r="C42" s="16" t="s">
        <v>949</v>
      </c>
      <c r="D42" s="14" t="s">
        <v>853</v>
      </c>
      <c r="E42" s="14" t="s">
        <v>883</v>
      </c>
      <c r="F42" s="302" t="s">
        <v>1605</v>
      </c>
      <c r="G42" s="65" t="str">
        <f t="shared" si="0"/>
        <v>35</v>
      </c>
      <c r="H42" s="2" t="s">
        <v>1358</v>
      </c>
      <c r="I42" s="69"/>
      <c r="J42" s="2"/>
      <c r="K42" s="69"/>
      <c r="L42" s="14" t="str" cm="1">
        <f t="array" ref="L42">INDEX(Cable_L!$B$3:$B$77,MATCH(1,COUNTIFS($G42,Cable_L!$A$3:$A$77,$H42,Cable_L!$C$3:$C$77),0))</f>
        <v>3a</v>
      </c>
      <c r="M42" s="21" t="str">
        <v>30</v>
      </c>
      <c r="N42" s="14" cm="1">
        <f t="array" ref="N42">INDEX(INDEX(Cable_L!$H$3:$K$77,,MATCH($N$2,Cable_L!$H$2:$K$2,0)),MATCH(1,COUNTIFS(G42,Cable_L!$A$3:$A$77,H42,Cable_L!$C$3:$C$77),0))</f>
        <v>7.6000000000000005</v>
      </c>
      <c r="O42" s="14" t="str" cm="1">
        <f t="array" ref="O42">INDEX(INDEX(Cable_L!$H$3:$K$77,,MATCH(O$2,Cable_L!$H$2:$K$2,0)),MATCH(1,COUNTIFS($G42,Cable_L!$A$3:$A$77,$H42,Cable_L!$C$3:$C$77),0))</f>
        <v>|7.2|</v>
      </c>
    </row>
    <row r="43" spans="3:19" x14ac:dyDescent="0.25">
      <c r="C43" s="16" t="s">
        <v>1137</v>
      </c>
      <c r="D43" s="14" t="s">
        <v>854</v>
      </c>
      <c r="E43" s="14" t="s">
        <v>884</v>
      </c>
      <c r="F43" s="17" t="s">
        <v>993</v>
      </c>
      <c r="G43" s="65" t="str">
        <f t="shared" si="0"/>
        <v>30</v>
      </c>
      <c r="H43" s="2" t="s">
        <v>1358</v>
      </c>
      <c r="I43" s="69"/>
      <c r="J43" s="2"/>
      <c r="K43" s="2"/>
      <c r="L43" s="14" t="str" cm="1">
        <f t="array" ref="L43">INDEX(Cable_L!$B$3:$B$77,MATCH(1,COUNTIFS($G43,Cable_L!$A$3:$A$77,$H43,Cable_L!$C$3:$C$77),0))</f>
        <v>1a</v>
      </c>
      <c r="M43" s="21" t="str">
        <v>32</v>
      </c>
      <c r="N43" s="14" cm="1">
        <f t="array" ref="N43">INDEX(INDEX(Cable_L!$H$3:$K$77,,MATCH($N$2,Cable_L!$H$2:$K$2,0)),MATCH(1,COUNTIFS(G43,Cable_L!$A$3:$A$77,H43,Cable_L!$C$3:$C$77),0))</f>
        <v>9.1999999999999993</v>
      </c>
      <c r="O43" s="14" cm="1">
        <f t="array" ref="O43">INDEX(INDEX(Cable_L!$H$3:$K$77,,MATCH(O$2,Cable_L!$H$2:$K$2,0)),MATCH(1,COUNTIFS($G43,Cable_L!$A$3:$A$77,$H43,Cable_L!$C$3:$C$77),0))</f>
        <v>8</v>
      </c>
    </row>
    <row r="44" spans="3:19" x14ac:dyDescent="0.25">
      <c r="C44" s="16" t="s">
        <v>1136</v>
      </c>
      <c r="D44" s="14" t="s">
        <v>855</v>
      </c>
      <c r="E44" s="14" t="s">
        <v>885</v>
      </c>
      <c r="F44" s="17" t="s">
        <v>994</v>
      </c>
      <c r="G44" s="65" t="str">
        <f t="shared" si="0"/>
        <v>30</v>
      </c>
      <c r="H44" s="2" t="s">
        <v>1358</v>
      </c>
      <c r="I44" s="69"/>
      <c r="J44" s="2"/>
      <c r="K44" s="2"/>
      <c r="L44" s="14" t="str" cm="1">
        <f t="array" ref="L44">INDEX(Cable_L!$B$3:$B$77,MATCH(1,COUNTIFS($G44,Cable_L!$A$3:$A$77,$H44,Cable_L!$C$3:$C$77),0))</f>
        <v>1a</v>
      </c>
      <c r="M44" s="21" t="str">
        <v>35</v>
      </c>
      <c r="N44" s="14" cm="1">
        <f t="array" ref="N44">INDEX(INDEX(Cable_L!$H$3:$K$77,,MATCH($N$2,Cable_L!$H$2:$K$2,0)),MATCH(1,COUNTIFS(G44,Cable_L!$A$3:$A$77,H44,Cable_L!$C$3:$C$77),0))</f>
        <v>9.1999999999999993</v>
      </c>
      <c r="O44" s="14" cm="1">
        <f t="array" ref="O44">INDEX(INDEX(Cable_L!$H$3:$K$77,,MATCH(O$2,Cable_L!$H$2:$K$2,0)),MATCH(1,COUNTIFS($G44,Cable_L!$A$3:$A$77,$H44,Cable_L!$C$3:$C$77),0))</f>
        <v>8</v>
      </c>
    </row>
    <row r="45" spans="3:19" x14ac:dyDescent="0.25">
      <c r="C45" s="16" t="s">
        <v>1103</v>
      </c>
      <c r="D45" s="14" t="s">
        <v>856</v>
      </c>
      <c r="E45" s="14" t="s">
        <v>886</v>
      </c>
      <c r="F45" s="302" t="s">
        <v>1606</v>
      </c>
      <c r="G45" s="65" t="str">
        <f t="shared" si="0"/>
        <v>35</v>
      </c>
      <c r="H45" s="2" t="s">
        <v>1358</v>
      </c>
      <c r="I45" s="69"/>
      <c r="J45" s="2"/>
      <c r="K45" s="69"/>
      <c r="L45" s="14" t="str" cm="1">
        <f t="array" ref="L45">INDEX(Cable_L!$B$3:$B$77,MATCH(1,COUNTIFS($G45,Cable_L!$A$3:$A$77,$H45,Cable_L!$C$3:$C$77),0))</f>
        <v>3a</v>
      </c>
      <c r="N45" s="14" cm="1">
        <f t="array" ref="N45">INDEX(INDEX(Cable_L!$H$3:$K$77,,MATCH($N$2,Cable_L!$H$2:$K$2,0)),MATCH(1,COUNTIFS(G45,Cable_L!$A$3:$A$77,H45,Cable_L!$C$3:$C$77),0))</f>
        <v>7.6000000000000005</v>
      </c>
      <c r="O45" s="14" t="str" cm="1">
        <f t="array" ref="O45">INDEX(INDEX(Cable_L!$H$3:$K$77,,MATCH(O$2,Cable_L!$H$2:$K$2,0)),MATCH(1,COUNTIFS($G45,Cable_L!$A$3:$A$77,$H45,Cable_L!$C$3:$C$77),0))</f>
        <v>|7.2|</v>
      </c>
    </row>
    <row r="46" spans="3:19" x14ac:dyDescent="0.25">
      <c r="C46" s="16" t="s">
        <v>1142</v>
      </c>
      <c r="D46" s="14" t="s">
        <v>857</v>
      </c>
      <c r="E46" s="14" t="s">
        <v>887</v>
      </c>
      <c r="F46" s="17" t="s">
        <v>997</v>
      </c>
      <c r="G46" s="65" t="str">
        <f t="shared" si="0"/>
        <v>32</v>
      </c>
      <c r="H46" s="2" t="s">
        <v>1358</v>
      </c>
      <c r="I46" s="69"/>
      <c r="J46" s="2"/>
      <c r="K46" s="2"/>
      <c r="L46" s="14" t="str" cm="1">
        <f t="array" ref="L46">INDEX(Cable_L!$B$3:$B$77,MATCH(1,COUNTIFS($G46,Cable_L!$A$3:$A$77,$H46,Cable_L!$C$3:$C$77),0))</f>
        <v>1a</v>
      </c>
      <c r="N46" s="14" cm="1">
        <f t="array" ref="N46">INDEX(INDEX(Cable_L!$H$3:$K$77,,MATCH($N$2,Cable_L!$H$2:$K$2,0)),MATCH(1,COUNTIFS(G46,Cable_L!$A$3:$A$77,H46,Cable_L!$C$3:$C$77),0))</f>
        <v>9.1999999999999993</v>
      </c>
      <c r="O46" s="14" cm="1">
        <f t="array" ref="O46">INDEX(INDEX(Cable_L!$H$3:$K$77,,MATCH(O$2,Cable_L!$H$2:$K$2,0)),MATCH(1,COUNTIFS($G46,Cable_L!$A$3:$A$77,$H46,Cable_L!$C$3:$C$77),0))</f>
        <v>8</v>
      </c>
    </row>
    <row r="47" spans="3:19" x14ac:dyDescent="0.25">
      <c r="C47" s="18" t="s">
        <v>406</v>
      </c>
      <c r="D47" s="19"/>
      <c r="E47" s="19" t="s">
        <v>904</v>
      </c>
      <c r="F47" s="20"/>
      <c r="G47" s="65" t="str">
        <f t="shared" si="0"/>
        <v/>
      </c>
      <c r="H47" s="2"/>
      <c r="I47" s="2"/>
      <c r="J47" s="2"/>
      <c r="K47" s="2"/>
    </row>
    <row r="48" spans="3:19" x14ac:dyDescent="0.25">
      <c r="G48" s="65" t="str">
        <f t="shared" si="0"/>
        <v/>
      </c>
      <c r="H48" s="2"/>
      <c r="I48" s="2"/>
      <c r="J48" s="2"/>
      <c r="K48" s="2"/>
    </row>
    <row r="49" spans="3:19" x14ac:dyDescent="0.25">
      <c r="C49" s="22" t="s">
        <v>1133</v>
      </c>
      <c r="D49" s="15" t="s">
        <v>822</v>
      </c>
      <c r="E49" s="15" t="s">
        <v>888</v>
      </c>
      <c r="F49" s="23" t="s">
        <v>987</v>
      </c>
      <c r="G49" s="65" t="str">
        <f t="shared" si="0"/>
        <v>30</v>
      </c>
      <c r="H49" s="2" t="s">
        <v>1358</v>
      </c>
      <c r="I49" s="69"/>
      <c r="J49" s="2"/>
      <c r="K49" s="2"/>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9.1999999999999993</v>
      </c>
      <c r="O49" s="14" cm="1">
        <f t="array" ref="O49">INDEX(INDEX(Cable_L!$H$3:$K$77,,MATCH(O$2,Cable_L!$H$2:$K$2,0)),MATCH(1,COUNTIFS($G49,Cable_L!$A$3:$A$77,$H49,Cable_L!$C$3:$C$77),0))</f>
        <v>8</v>
      </c>
      <c r="P49" s="21" cm="1">
        <f t="array" ref="P49">_xlfn._xlws.FILTER(_xlfn.UNIQUE(N49:N56),_xlfn.UNIQUE(N49:N56)&lt;&gt;"")</f>
        <v>9.1999999999999993</v>
      </c>
      <c r="Q49" s="14">
        <f>COUNTIF(N49:N56,P49)</f>
        <v>6</v>
      </c>
      <c r="R49" s="21" cm="1">
        <f t="array" ref="R49">_xlfn._xlws.FILTER(_xlfn.UNIQUE(O49:O56),_xlfn.UNIQUE(O49:O56)&lt;&gt;"")</f>
        <v>8</v>
      </c>
      <c r="S49" s="14">
        <f>COUNTIF(O49:O56,R49)</f>
        <v>6</v>
      </c>
    </row>
    <row r="50" spans="3:19" x14ac:dyDescent="0.25">
      <c r="C50" s="16" t="s">
        <v>1134</v>
      </c>
      <c r="D50" s="14" t="s">
        <v>824</v>
      </c>
      <c r="E50" s="14" t="s">
        <v>889</v>
      </c>
      <c r="F50" s="17" t="s">
        <v>990</v>
      </c>
      <c r="G50" s="65" t="str">
        <f t="shared" si="0"/>
        <v>30</v>
      </c>
      <c r="H50" s="2" t="s">
        <v>1358</v>
      </c>
      <c r="I50" s="69"/>
      <c r="J50" s="2"/>
      <c r="K50" s="2"/>
      <c r="L50" s="14" t="str" cm="1">
        <f t="array" ref="L50">INDEX(Cable_L!$B$3:$B$77,MATCH(1,COUNTIFS($G50,Cable_L!$A$3:$A$77,$H50,Cable_L!$C$3:$C$77),0))</f>
        <v>1a</v>
      </c>
      <c r="M50" s="21" t="str">
        <v>28</v>
      </c>
      <c r="N50" s="14" cm="1">
        <f t="array" ref="N50">INDEX(INDEX(Cable_L!$H$3:$K$77,,MATCH($N$2,Cable_L!$H$2:$K$2,0)),MATCH(1,COUNTIFS(G50,Cable_L!$A$3:$A$77,H50,Cable_L!$C$3:$C$77),0))</f>
        <v>9.1999999999999993</v>
      </c>
      <c r="O50" s="14" cm="1">
        <f t="array" ref="O50">INDEX(INDEX(Cable_L!$H$3:$K$77,,MATCH(O$2,Cable_L!$H$2:$K$2,0)),MATCH(1,COUNTIFS($G50,Cable_L!$A$3:$A$77,$H50,Cable_L!$C$3:$C$77),0))</f>
        <v>8</v>
      </c>
    </row>
    <row r="51" spans="3:19" x14ac:dyDescent="0.25">
      <c r="C51" s="16" t="s">
        <v>1135</v>
      </c>
      <c r="D51" s="14" t="s">
        <v>825</v>
      </c>
      <c r="E51" s="14" t="s">
        <v>890</v>
      </c>
      <c r="F51" s="17" t="s">
        <v>989</v>
      </c>
      <c r="G51" s="65" t="str">
        <f t="shared" si="0"/>
        <v>30</v>
      </c>
      <c r="H51" s="2" t="s">
        <v>1358</v>
      </c>
      <c r="I51" s="69"/>
      <c r="J51" s="2"/>
      <c r="K51" s="2"/>
      <c r="L51" s="14" t="str" cm="1">
        <f t="array" ref="L51">INDEX(Cable_L!$B$3:$B$77,MATCH(1,COUNTIFS($G51,Cable_L!$A$3:$A$77,$H51,Cable_L!$C$3:$C$77),0))</f>
        <v>1a</v>
      </c>
      <c r="M51" s="21" t="str">
        <v>30</v>
      </c>
      <c r="N51" s="14" cm="1">
        <f t="array" ref="N51">INDEX(INDEX(Cable_L!$H$3:$K$77,,MATCH($N$2,Cable_L!$H$2:$K$2,0)),MATCH(1,COUNTIFS(G51,Cable_L!$A$3:$A$77,H51,Cable_L!$C$3:$C$77),0))</f>
        <v>9.1999999999999993</v>
      </c>
      <c r="O51" s="14" cm="1">
        <f t="array" ref="O51">INDEX(INDEX(Cable_L!$H$3:$K$77,,MATCH(O$2,Cable_L!$H$2:$K$2,0)),MATCH(1,COUNTIFS($G51,Cable_L!$A$3:$A$77,$H51,Cable_L!$C$3:$C$77),0))</f>
        <v>8</v>
      </c>
    </row>
    <row r="52" spans="3:19" x14ac:dyDescent="0.25">
      <c r="C52" s="16" t="s">
        <v>1144</v>
      </c>
      <c r="D52" s="14" t="s">
        <v>826</v>
      </c>
      <c r="E52" s="14" t="s">
        <v>891</v>
      </c>
      <c r="F52" s="17" t="s">
        <v>982</v>
      </c>
      <c r="G52" s="65" t="str">
        <f t="shared" si="0"/>
        <v>28</v>
      </c>
      <c r="H52" s="2" t="s">
        <v>1358</v>
      </c>
      <c r="I52" s="69"/>
      <c r="J52" s="2"/>
      <c r="K52" s="2"/>
      <c r="L52" s="14" t="str" cm="1">
        <f t="array" ref="L52">INDEX(Cable_L!$B$3:$B$77,MATCH(1,COUNTIFS($G52,Cable_L!$A$3:$A$77,$H52,Cable_L!$C$3:$C$77),0))</f>
        <v>1a</v>
      </c>
      <c r="N52" s="14" cm="1">
        <f t="array" ref="N52">INDEX(INDEX(Cable_L!$H$3:$K$77,,MATCH($N$2,Cable_L!$H$2:$K$2,0)),MATCH(1,COUNTIFS(G52,Cable_L!$A$3:$A$77,H52,Cable_L!$C$3:$C$77),0))</f>
        <v>9.1999999999999993</v>
      </c>
      <c r="O52" s="14" cm="1">
        <f t="array" ref="O52">INDEX(INDEX(Cable_L!$H$3:$K$77,,MATCH(O$2,Cable_L!$H$2:$K$2,0)),MATCH(1,COUNTIFS($G52,Cable_L!$A$3:$A$77,$H52,Cable_L!$C$3:$C$77),0))</f>
        <v>8</v>
      </c>
    </row>
    <row r="53" spans="3:19" x14ac:dyDescent="0.25">
      <c r="C53" s="16" t="s">
        <v>1143</v>
      </c>
      <c r="D53" s="14" t="s">
        <v>827</v>
      </c>
      <c r="E53" s="14" t="s">
        <v>892</v>
      </c>
      <c r="F53" s="17" t="s">
        <v>981</v>
      </c>
      <c r="G53" s="65" t="str">
        <f t="shared" si="0"/>
        <v>28</v>
      </c>
      <c r="H53" s="2" t="s">
        <v>1358</v>
      </c>
      <c r="I53" s="69"/>
      <c r="J53" s="2"/>
      <c r="K53" s="2"/>
      <c r="L53" s="14" t="str" cm="1">
        <f t="array" ref="L53">INDEX(Cable_L!$B$3:$B$77,MATCH(1,COUNTIFS($G53,Cable_L!$A$3:$A$77,$H53,Cable_L!$C$3:$C$77),0))</f>
        <v>1a</v>
      </c>
      <c r="N53" s="14" cm="1">
        <f t="array" ref="N53">INDEX(INDEX(Cable_L!$H$3:$K$77,,MATCH($N$2,Cable_L!$H$2:$K$2,0)),MATCH(1,COUNTIFS(G53,Cable_L!$A$3:$A$77,H53,Cable_L!$C$3:$C$77),0))</f>
        <v>9.1999999999999993</v>
      </c>
      <c r="O53" s="14" cm="1">
        <f t="array" ref="O53">INDEX(INDEX(Cable_L!$H$3:$K$77,,MATCH(O$2,Cable_L!$H$2:$K$2,0)),MATCH(1,COUNTIFS($G53,Cable_L!$A$3:$A$77,$H53,Cable_L!$C$3:$C$77),0))</f>
        <v>8</v>
      </c>
    </row>
    <row r="54" spans="3:19" x14ac:dyDescent="0.25">
      <c r="C54" s="16" t="s">
        <v>1132</v>
      </c>
      <c r="D54" s="14" t="s">
        <v>828</v>
      </c>
      <c r="E54" s="14" t="s">
        <v>893</v>
      </c>
      <c r="F54" s="17" t="s">
        <v>988</v>
      </c>
      <c r="G54" s="65" t="str">
        <f t="shared" si="0"/>
        <v>30</v>
      </c>
      <c r="H54" s="2" t="s">
        <v>1358</v>
      </c>
      <c r="I54" s="69"/>
      <c r="J54" s="2"/>
      <c r="K54" s="2"/>
      <c r="L54" s="14" t="str" cm="1">
        <f t="array" ref="L54">INDEX(Cable_L!$B$3:$B$77,MATCH(1,COUNTIFS($G54,Cable_L!$A$3:$A$77,$H54,Cable_L!$C$3:$C$77),0))</f>
        <v>1a</v>
      </c>
      <c r="N54" s="14" cm="1">
        <f t="array" ref="N54">INDEX(INDEX(Cable_L!$H$3:$K$77,,MATCH($N$2,Cable_L!$H$2:$K$2,0)),MATCH(1,COUNTIFS(G54,Cable_L!$A$3:$A$77,H54,Cable_L!$C$3:$C$77),0))</f>
        <v>9.1999999999999993</v>
      </c>
      <c r="O54" s="14" cm="1">
        <f t="array" ref="O54">INDEX(INDEX(Cable_L!$H$3:$K$77,,MATCH(O$2,Cable_L!$H$2:$K$2,0)),MATCH(1,COUNTIFS($G54,Cable_L!$A$3:$A$77,$H54,Cable_L!$C$3:$C$77),0))</f>
        <v>8</v>
      </c>
    </row>
    <row r="55" spans="3:19" x14ac:dyDescent="0.25">
      <c r="C55" s="16" t="s">
        <v>406</v>
      </c>
      <c r="E55" s="14" t="s">
        <v>905</v>
      </c>
      <c r="F55" s="17"/>
      <c r="G55" s="65" t="str">
        <f t="shared" si="0"/>
        <v/>
      </c>
      <c r="H55" s="2"/>
      <c r="I55" s="2"/>
      <c r="J55" s="2"/>
      <c r="K55" s="2"/>
    </row>
    <row r="56" spans="3:19" x14ac:dyDescent="0.25">
      <c r="C56" s="18" t="s">
        <v>406</v>
      </c>
      <c r="D56" s="19"/>
      <c r="E56" s="19" t="s">
        <v>906</v>
      </c>
      <c r="F56" s="20"/>
      <c r="G56" s="65" t="str">
        <f t="shared" si="0"/>
        <v/>
      </c>
      <c r="H56" s="2"/>
      <c r="I56" s="2"/>
      <c r="J56" s="2"/>
      <c r="K56" s="2"/>
    </row>
    <row r="57" spans="3:19" x14ac:dyDescent="0.25">
      <c r="G57" s="65" t="str">
        <f t="shared" si="0"/>
        <v/>
      </c>
      <c r="H57" s="2"/>
      <c r="I57" s="2"/>
      <c r="J57" s="2"/>
      <c r="K57" s="2"/>
    </row>
    <row r="58" spans="3:19" x14ac:dyDescent="0.25">
      <c r="C58" s="22" t="s">
        <v>1147</v>
      </c>
      <c r="D58" s="15" t="s">
        <v>865</v>
      </c>
      <c r="E58" s="15" t="s">
        <v>894</v>
      </c>
      <c r="F58" s="23" t="s">
        <v>984</v>
      </c>
      <c r="G58" s="65" t="str">
        <f t="shared" si="0"/>
        <v>28</v>
      </c>
      <c r="H58" s="2" t="s">
        <v>1358</v>
      </c>
      <c r="I58" s="69"/>
      <c r="J58" s="2"/>
      <c r="K58" s="2"/>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9.1999999999999993</v>
      </c>
      <c r="O58" s="14" cm="1">
        <f t="array" ref="O58">INDEX(INDEX(Cable_L!$H$3:$K$77,,MATCH(O$2,Cable_L!$H$2:$K$2,0)),MATCH(1,COUNTIFS($G58,Cable_L!$A$3:$A$77,$H58,Cable_L!$C$3:$C$77),0))</f>
        <v>8</v>
      </c>
      <c r="P58" s="21" cm="1">
        <f t="array" ref="P58:P59">_xlfn._xlws.FILTER(_xlfn.UNIQUE(N58:N65),_xlfn.UNIQUE(N58:N65)&lt;&gt;"")</f>
        <v>9.1999999999999993</v>
      </c>
      <c r="Q58" s="14">
        <f>COUNTIF(N58:N65,P58)</f>
        <v>7</v>
      </c>
      <c r="R58" s="21" cm="1">
        <f t="array" ref="R58:R59">_xlfn._xlws.FILTER(_xlfn.UNIQUE(O58:O65),_xlfn.UNIQUE(O58:O65)&lt;&gt;"")</f>
        <v>8</v>
      </c>
      <c r="S58" s="14">
        <f>COUNTIF(O58:O65,R58)</f>
        <v>7</v>
      </c>
    </row>
    <row r="59" spans="3:19" x14ac:dyDescent="0.25">
      <c r="C59" s="16" t="s">
        <v>1148</v>
      </c>
      <c r="D59" s="14" t="s">
        <v>866</v>
      </c>
      <c r="E59" s="14" t="s">
        <v>895</v>
      </c>
      <c r="F59" s="17" t="s">
        <v>983</v>
      </c>
      <c r="G59" s="65" t="str">
        <f t="shared" si="0"/>
        <v>28</v>
      </c>
      <c r="H59" s="2" t="s">
        <v>1358</v>
      </c>
      <c r="I59" s="69"/>
      <c r="J59" s="2"/>
      <c r="K59" s="2"/>
      <c r="L59" s="14" t="str" cm="1">
        <f t="array" ref="L59">INDEX(Cable_L!$B$3:$B$77,MATCH(1,COUNTIFS($G59,Cable_L!$A$3:$A$77,$H59,Cable_L!$C$3:$C$77),0))</f>
        <v>1a</v>
      </c>
      <c r="M59" s="21" t="str">
        <v>30</v>
      </c>
      <c r="N59" s="14" cm="1">
        <f t="array" ref="N59">INDEX(INDEX(Cable_L!$H$3:$K$77,,MATCH($N$2,Cable_L!$H$2:$K$2,0)),MATCH(1,COUNTIFS(G59,Cable_L!$A$3:$A$77,H59,Cable_L!$C$3:$C$77),0))</f>
        <v>9.1999999999999993</v>
      </c>
      <c r="O59" s="14" cm="1">
        <f t="array" ref="O59">INDEX(INDEX(Cable_L!$H$3:$K$77,,MATCH(O$2,Cable_L!$H$2:$K$2,0)),MATCH(1,COUNTIFS($G59,Cable_L!$A$3:$A$77,$H59,Cable_L!$C$3:$C$77),0))</f>
        <v>8</v>
      </c>
      <c r="P59" s="21">
        <v>7.6000000000000005</v>
      </c>
      <c r="Q59" s="14">
        <f>COUNTIF(N58:N65,P59)</f>
        <v>1</v>
      </c>
      <c r="R59" s="21" t="str">
        <v>|7.2|</v>
      </c>
      <c r="S59" s="14">
        <f>COUNTIF(O58:O65,R59)</f>
        <v>1</v>
      </c>
    </row>
    <row r="60" spans="3:19" x14ac:dyDescent="0.25">
      <c r="C60" s="16" t="s">
        <v>950</v>
      </c>
      <c r="D60" s="14" t="s">
        <v>867</v>
      </c>
      <c r="E60" s="14" t="s">
        <v>896</v>
      </c>
      <c r="F60" s="17" t="s">
        <v>992</v>
      </c>
      <c r="G60" s="65" t="str">
        <f t="shared" si="0"/>
        <v>30</v>
      </c>
      <c r="H60" s="2" t="s">
        <v>1358</v>
      </c>
      <c r="I60" s="69"/>
      <c r="J60" s="2"/>
      <c r="K60" s="2"/>
      <c r="L60" s="14" t="str" cm="1">
        <f t="array" ref="L60">INDEX(Cable_L!$B$3:$B$77,MATCH(1,COUNTIFS($G60,Cable_L!$A$3:$A$77,$H60,Cable_L!$C$3:$C$77),0))</f>
        <v>1a</v>
      </c>
      <c r="M60" s="21" t="str">
        <v>32</v>
      </c>
      <c r="N60" s="14" cm="1">
        <f t="array" ref="N60">INDEX(INDEX(Cable_L!$H$3:$K$77,,MATCH($N$2,Cable_L!$H$2:$K$2,0)),MATCH(1,COUNTIFS(G60,Cable_L!$A$3:$A$77,H60,Cable_L!$C$3:$C$77),0))</f>
        <v>9.1999999999999993</v>
      </c>
      <c r="O60" s="14" cm="1">
        <f t="array" ref="O60">INDEX(INDEX(Cable_L!$H$3:$K$77,,MATCH(O$2,Cable_L!$H$2:$K$2,0)),MATCH(1,COUNTIFS($G60,Cable_L!$A$3:$A$77,$H60,Cable_L!$C$3:$C$77),0))</f>
        <v>8</v>
      </c>
    </row>
    <row r="61" spans="3:19" x14ac:dyDescent="0.25">
      <c r="C61" s="16" t="s">
        <v>1607</v>
      </c>
      <c r="D61" s="14" t="s">
        <v>868</v>
      </c>
      <c r="E61" s="14" t="s">
        <v>897</v>
      </c>
      <c r="F61" s="302" t="s">
        <v>1608</v>
      </c>
      <c r="G61" s="65" t="str">
        <f t="shared" si="0"/>
        <v>35</v>
      </c>
      <c r="H61" s="2" t="s">
        <v>1358</v>
      </c>
      <c r="I61" s="69"/>
      <c r="J61" s="2"/>
      <c r="K61" s="69"/>
      <c r="L61" s="14" t="str" cm="1">
        <f t="array" ref="L61">INDEX(Cable_L!$B$3:$B$77,MATCH(1,COUNTIFS($G61,Cable_L!$A$3:$A$77,$H61,Cable_L!$C$3:$C$77),0))</f>
        <v>3a</v>
      </c>
      <c r="M61" s="21" t="str">
        <v>35</v>
      </c>
      <c r="N61" s="14" cm="1">
        <f t="array" ref="N61">INDEX(INDEX(Cable_L!$H$3:$K$77,,MATCH($N$2,Cable_L!$H$2:$K$2,0)),MATCH(1,COUNTIFS(G61,Cable_L!$A$3:$A$77,H61,Cable_L!$C$3:$C$77),0))</f>
        <v>7.6000000000000005</v>
      </c>
      <c r="O61" s="14" t="str" cm="1">
        <f t="array" ref="O61">INDEX(INDEX(Cable_L!$H$3:$K$77,,MATCH(O$2,Cable_L!$H$2:$K$2,0)),MATCH(1,COUNTIFS($G61,Cable_L!$A$3:$A$77,$H61,Cable_L!$C$3:$C$77),0))</f>
        <v>|7.2|</v>
      </c>
    </row>
    <row r="62" spans="3:19" x14ac:dyDescent="0.25">
      <c r="C62" s="16" t="s">
        <v>1138</v>
      </c>
      <c r="D62" s="14" t="s">
        <v>869</v>
      </c>
      <c r="E62" s="14" t="s">
        <v>898</v>
      </c>
      <c r="F62" s="17" t="s">
        <v>991</v>
      </c>
      <c r="G62" s="65" t="str">
        <f t="shared" si="0"/>
        <v>30</v>
      </c>
      <c r="H62" s="2" t="s">
        <v>1358</v>
      </c>
      <c r="I62" s="69"/>
      <c r="J62" s="2"/>
      <c r="K62" s="2"/>
      <c r="L62" s="14" t="str" cm="1">
        <f t="array" ref="L62">INDEX(Cable_L!$B$3:$B$77,MATCH(1,COUNTIFS($G62,Cable_L!$A$3:$A$77,$H62,Cable_L!$C$3:$C$77),0))</f>
        <v>1a</v>
      </c>
      <c r="N62" s="14" cm="1">
        <f t="array" ref="N62">INDEX(INDEX(Cable_L!$H$3:$K$77,,MATCH($N$2,Cable_L!$H$2:$K$2,0)),MATCH(1,COUNTIFS(G62,Cable_L!$A$3:$A$77,H62,Cable_L!$C$3:$C$77),0))</f>
        <v>9.1999999999999993</v>
      </c>
      <c r="O62" s="14" cm="1">
        <f t="array" ref="O62">INDEX(INDEX(Cable_L!$H$3:$K$77,,MATCH(O$2,Cable_L!$H$2:$K$2,0)),MATCH(1,COUNTIFS($G62,Cable_L!$A$3:$A$77,$H62,Cable_L!$C$3:$C$77),0))</f>
        <v>8</v>
      </c>
    </row>
    <row r="63" spans="3:19" x14ac:dyDescent="0.25">
      <c r="C63" s="16" t="s">
        <v>1139</v>
      </c>
      <c r="D63" s="14" t="s">
        <v>870</v>
      </c>
      <c r="E63" s="14" t="s">
        <v>899</v>
      </c>
      <c r="F63" s="17" t="s">
        <v>996</v>
      </c>
      <c r="G63" s="65" t="str">
        <f t="shared" si="0"/>
        <v>32</v>
      </c>
      <c r="H63" s="2" t="s">
        <v>1358</v>
      </c>
      <c r="I63" s="69"/>
      <c r="J63" s="2"/>
      <c r="K63" s="2"/>
      <c r="L63" s="14" t="str" cm="1">
        <f t="array" ref="L63">INDEX(Cable_L!$B$3:$B$77,MATCH(1,COUNTIFS($G63,Cable_L!$A$3:$A$77,$H63,Cable_L!$C$3:$C$77),0))</f>
        <v>1a</v>
      </c>
      <c r="N63" s="14" cm="1">
        <f t="array" ref="N63">INDEX(INDEX(Cable_L!$H$3:$K$77,,MATCH($N$2,Cable_L!$H$2:$K$2,0)),MATCH(1,COUNTIFS(G63,Cable_L!$A$3:$A$77,H63,Cable_L!$C$3:$C$77),0))</f>
        <v>9.1999999999999993</v>
      </c>
      <c r="O63" s="14" cm="1">
        <f t="array" ref="O63">INDEX(INDEX(Cable_L!$H$3:$K$77,,MATCH(O$2,Cable_L!$H$2:$K$2,0)),MATCH(1,COUNTIFS($G63,Cable_L!$A$3:$A$77,$H63,Cable_L!$C$3:$C$77),0))</f>
        <v>8</v>
      </c>
    </row>
    <row r="64" spans="3:19" x14ac:dyDescent="0.25">
      <c r="C64" s="16" t="s">
        <v>1140</v>
      </c>
      <c r="D64" s="14" t="s">
        <v>871</v>
      </c>
      <c r="E64" s="14" t="s">
        <v>900</v>
      </c>
      <c r="F64" s="17" t="s">
        <v>995</v>
      </c>
      <c r="G64" s="65" t="str">
        <f t="shared" si="0"/>
        <v>32</v>
      </c>
      <c r="H64" s="2" t="s">
        <v>1358</v>
      </c>
      <c r="I64" s="69"/>
      <c r="J64" s="2"/>
      <c r="K64" s="2"/>
      <c r="L64" s="14" t="str" cm="1">
        <f t="array" ref="L64">INDEX(Cable_L!$B$3:$B$77,MATCH(1,COUNTIFS($G64,Cable_L!$A$3:$A$77,$H64,Cable_L!$C$3:$C$77),0))</f>
        <v>1a</v>
      </c>
      <c r="N64" s="14" cm="1">
        <f t="array" ref="N64">INDEX(INDEX(Cable_L!$H$3:$K$77,,MATCH($N$2,Cable_L!$H$2:$K$2,0)),MATCH(1,COUNTIFS(G64,Cable_L!$A$3:$A$77,H64,Cable_L!$C$3:$C$77),0))</f>
        <v>9.1999999999999993</v>
      </c>
      <c r="O64" s="14" cm="1">
        <f t="array" ref="O64">INDEX(INDEX(Cable_L!$H$3:$K$77,,MATCH(O$2,Cable_L!$H$2:$K$2,0)),MATCH(1,COUNTIFS($G64,Cable_L!$A$3:$A$77,$H64,Cable_L!$C$3:$C$77),0))</f>
        <v>8</v>
      </c>
    </row>
    <row r="65" spans="3:19" x14ac:dyDescent="0.25">
      <c r="C65" s="18" t="s">
        <v>1141</v>
      </c>
      <c r="D65" s="19" t="s">
        <v>872</v>
      </c>
      <c r="E65" s="19" t="s">
        <v>901</v>
      </c>
      <c r="F65" s="20" t="s">
        <v>998</v>
      </c>
      <c r="G65" s="65" t="str">
        <f t="shared" si="0"/>
        <v>32</v>
      </c>
      <c r="H65" s="2" t="s">
        <v>1358</v>
      </c>
      <c r="I65" s="69"/>
      <c r="J65" s="2"/>
      <c r="K65" s="2"/>
      <c r="L65" s="14" t="str" cm="1">
        <f t="array" ref="L65">INDEX(Cable_L!$B$3:$B$77,MATCH(1,COUNTIFS($G65,Cable_L!$A$3:$A$77,$H65,Cable_L!$C$3:$C$77),0))</f>
        <v>1a</v>
      </c>
      <c r="N65" s="14" cm="1">
        <f t="array" ref="N65">INDEX(INDEX(Cable_L!$H$3:$K$77,,MATCH($N$2,Cable_L!$H$2:$K$2,0)),MATCH(1,COUNTIFS(G65,Cable_L!$A$3:$A$77,H65,Cable_L!$C$3:$C$77),0))</f>
        <v>9.1999999999999993</v>
      </c>
      <c r="O65" s="14" cm="1">
        <f t="array" ref="O65">INDEX(INDEX(Cable_L!$H$3:$K$77,,MATCH(O$2,Cable_L!$H$2:$K$2,0)),MATCH(1,COUNTIFS($G65,Cable_L!$A$3:$A$77,$H65,Cable_L!$C$3:$C$77),0))</f>
        <v>8</v>
      </c>
    </row>
    <row r="66" spans="3:19" x14ac:dyDescent="0.25">
      <c r="G66" s="65" t="str">
        <f t="shared" si="0"/>
        <v/>
      </c>
      <c r="H66" s="2"/>
      <c r="I66" s="2"/>
      <c r="J66" s="2"/>
      <c r="K66" s="2"/>
    </row>
    <row r="67" spans="3:19" x14ac:dyDescent="0.25">
      <c r="C67" s="22" t="s">
        <v>1104</v>
      </c>
      <c r="D67" s="15" t="s">
        <v>836</v>
      </c>
      <c r="E67" s="15" t="s">
        <v>907</v>
      </c>
      <c r="F67" s="305" t="s">
        <v>1609</v>
      </c>
      <c r="G67" s="65" t="str">
        <f t="shared" si="0"/>
        <v>35</v>
      </c>
      <c r="H67" s="2" t="s">
        <v>1358</v>
      </c>
      <c r="I67" s="86"/>
      <c r="J67" s="2"/>
      <c r="K67" s="86"/>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7.6000000000000005</v>
      </c>
      <c r="O67" s="14" t="str" cm="1">
        <f t="array" ref="O67">INDEX(INDEX(Cable_L!$H$3:$K$77,,MATCH(O$2,Cable_L!$H$2:$K$2,0)),MATCH(1,COUNTIFS($G67,Cable_L!$A$3:$A$77,$H67,Cable_L!$C$3:$C$77),0))</f>
        <v>|7.2|</v>
      </c>
      <c r="P67" s="21" cm="1">
        <f t="array" ref="P67:P68">_xlfn._xlws.FILTER(_xlfn.UNIQUE(N67:N74),_xlfn.UNIQUE(N67:N74)&lt;&gt;"")</f>
        <v>7.6000000000000005</v>
      </c>
      <c r="Q67" s="14">
        <f>COUNTIF(N67:N74,P67)</f>
        <v>2</v>
      </c>
      <c r="R67" s="21" t="str" cm="1">
        <f t="array" ref="R67:R68">_xlfn._xlws.FILTER(_xlfn.UNIQUE(O67:O74),_xlfn.UNIQUE(O67:O74)&lt;&gt;"")</f>
        <v>|7.2|</v>
      </c>
      <c r="S67" s="14">
        <f>COUNTIF(O67:O74,R67)</f>
        <v>2</v>
      </c>
    </row>
    <row r="68" spans="3:19" x14ac:dyDescent="0.25">
      <c r="C68" s="16" t="s">
        <v>406</v>
      </c>
      <c r="E68" s="14" t="s">
        <v>908</v>
      </c>
      <c r="F68" s="302"/>
      <c r="G68" s="65" t="str">
        <f t="shared" si="0"/>
        <v/>
      </c>
      <c r="H68" s="2"/>
      <c r="I68" s="2"/>
      <c r="J68" s="2"/>
      <c r="K68" s="2"/>
      <c r="M68" s="21" t="str">
        <v>28</v>
      </c>
      <c r="P68" s="21">
        <v>9.1999999999999993</v>
      </c>
      <c r="Q68" s="14">
        <f>COUNTIF(N67:N74,P68)</f>
        <v>2</v>
      </c>
      <c r="R68" s="21">
        <v>8</v>
      </c>
      <c r="S68" s="14">
        <f>COUNTIF(O67:O74,R68)</f>
        <v>2</v>
      </c>
    </row>
    <row r="69" spans="3:19" x14ac:dyDescent="0.25">
      <c r="C69" s="16" t="s">
        <v>1145</v>
      </c>
      <c r="D69" s="290" t="s">
        <v>1603</v>
      </c>
      <c r="E69" s="14" t="s">
        <v>909</v>
      </c>
      <c r="F69" s="17" t="s">
        <v>980</v>
      </c>
      <c r="G69" s="65" t="str">
        <f t="shared" ref="G69:G110" si="1">IF(LEFT(F69,3)="2.5", MID(F69,7,2),LEFT(F69,2))</f>
        <v>28</v>
      </c>
      <c r="H69" s="2" t="s">
        <v>1358</v>
      </c>
      <c r="I69" s="87"/>
      <c r="J69" s="2"/>
      <c r="K69" s="2"/>
      <c r="L69" s="14" t="str" cm="1">
        <f t="array" ref="L69">INDEX(Cable_L!$B$3:$B$77,MATCH(1,COUNTIFS($G69,Cable_L!$A$3:$A$77,$H69,Cable_L!$C$3:$C$77),0))</f>
        <v>1a</v>
      </c>
      <c r="M69" s="21" t="str">
        <v>35</v>
      </c>
      <c r="N69" s="14" cm="1">
        <f t="array" ref="N69">INDEX(INDEX(Cable_L!$H$3:$K$77,,MATCH($N$2,Cable_L!$H$2:$K$2,0)),MATCH(1,COUNTIFS(G69,Cable_L!$A$3:$A$77,H69,Cable_L!$C$3:$C$77),0))</f>
        <v>9.1999999999999993</v>
      </c>
      <c r="O69" s="14" cm="1">
        <f t="array" ref="O69">INDEX(INDEX(Cable_L!$H$3:$K$77,,MATCH(O$2,Cable_L!$H$2:$K$2,0)),MATCH(1,COUNTIFS($G69,Cable_L!$A$3:$A$77,$H69,Cable_L!$C$3:$C$77),0))</f>
        <v>8</v>
      </c>
    </row>
    <row r="70" spans="3:19" x14ac:dyDescent="0.25">
      <c r="C70" s="16" t="s">
        <v>1105</v>
      </c>
      <c r="D70" s="14" t="s">
        <v>838</v>
      </c>
      <c r="E70" s="14" t="s">
        <v>910</v>
      </c>
      <c r="F70" s="302" t="s">
        <v>1610</v>
      </c>
      <c r="G70" s="65" t="str">
        <f t="shared" si="1"/>
        <v>35</v>
      </c>
      <c r="H70" s="2" t="s">
        <v>1358</v>
      </c>
      <c r="I70" s="69"/>
      <c r="J70" s="2"/>
      <c r="K70" s="69"/>
      <c r="L70" s="14" t="str" cm="1">
        <f t="array" ref="L70">INDEX(Cable_L!$B$3:$B$77,MATCH(1,COUNTIFS($G70,Cable_L!$A$3:$A$77,$H70,Cable_L!$C$3:$C$77),0))</f>
        <v>3a</v>
      </c>
      <c r="N70" s="14" cm="1">
        <f t="array" ref="N70">INDEX(INDEX(Cable_L!$H$3:$K$77,,MATCH($N$2,Cable_L!$H$2:$K$2,0)),MATCH(1,COUNTIFS(G70,Cable_L!$A$3:$A$77,H70,Cable_L!$C$3:$C$77),0))</f>
        <v>7.6000000000000005</v>
      </c>
      <c r="O70" s="14" t="str" cm="1">
        <f t="array" ref="O70">INDEX(INDEX(Cable_L!$H$3:$K$77,,MATCH(O$2,Cable_L!$H$2:$K$2,0)),MATCH(1,COUNTIFS($G70,Cable_L!$A$3:$A$77,$H70,Cable_L!$C$3:$C$77),0))</f>
        <v>|7.2|</v>
      </c>
    </row>
    <row r="71" spans="3:19" x14ac:dyDescent="0.25">
      <c r="C71" s="16" t="s">
        <v>1146</v>
      </c>
      <c r="D71" s="14" t="s">
        <v>839</v>
      </c>
      <c r="E71" s="14" t="s">
        <v>911</v>
      </c>
      <c r="F71" s="17" t="s">
        <v>979</v>
      </c>
      <c r="G71" s="65" t="str">
        <f t="shared" si="1"/>
        <v>28</v>
      </c>
      <c r="H71" s="2" t="s">
        <v>1358</v>
      </c>
      <c r="I71" s="69"/>
      <c r="J71" s="2"/>
      <c r="K71" s="2"/>
      <c r="L71" s="14" t="str" cm="1">
        <f t="array" ref="L71">INDEX(Cable_L!$B$3:$B$77,MATCH(1,COUNTIFS($G71,Cable_L!$A$3:$A$77,$H71,Cable_L!$C$3:$C$77),0))</f>
        <v>1a</v>
      </c>
      <c r="N71" s="14" cm="1">
        <f t="array" ref="N71">INDEX(INDEX(Cable_L!$H$3:$K$77,,MATCH($N$2,Cable_L!$H$2:$K$2,0)),MATCH(1,COUNTIFS(G71,Cable_L!$A$3:$A$77,H71,Cable_L!$C$3:$C$77),0))</f>
        <v>9.1999999999999993</v>
      </c>
      <c r="O71" s="14" cm="1">
        <f t="array" ref="O71">INDEX(INDEX(Cable_L!$H$3:$K$77,,MATCH(O$2,Cable_L!$H$2:$K$2,0)),MATCH(1,COUNTIFS($G71,Cable_L!$A$3:$A$77,$H71,Cable_L!$C$3:$C$77),0))</f>
        <v>8</v>
      </c>
    </row>
    <row r="72" spans="3:19" x14ac:dyDescent="0.25">
      <c r="C72" s="16" t="s">
        <v>406</v>
      </c>
      <c r="E72" s="14" t="s">
        <v>912</v>
      </c>
      <c r="F72" s="17"/>
      <c r="G72" s="65" t="str">
        <f t="shared" si="1"/>
        <v/>
      </c>
      <c r="H72" s="2"/>
      <c r="I72" s="2"/>
      <c r="J72" s="2"/>
      <c r="K72" s="2"/>
    </row>
    <row r="73" spans="3:19" x14ac:dyDescent="0.25">
      <c r="C73" s="16" t="s">
        <v>406</v>
      </c>
      <c r="E73" s="14" t="s">
        <v>913</v>
      </c>
      <c r="F73" s="17"/>
      <c r="G73" s="65" t="str">
        <f t="shared" si="1"/>
        <v/>
      </c>
      <c r="H73" s="2"/>
      <c r="I73" s="2"/>
      <c r="J73" s="2"/>
      <c r="K73" s="2"/>
    </row>
    <row r="74" spans="3:19" x14ac:dyDescent="0.25">
      <c r="C74" s="18" t="s">
        <v>406</v>
      </c>
      <c r="D74" s="19"/>
      <c r="E74" s="19" t="s">
        <v>914</v>
      </c>
      <c r="F74" s="20"/>
      <c r="G74" s="65" t="str">
        <f t="shared" si="1"/>
        <v/>
      </c>
      <c r="H74" s="2"/>
      <c r="I74" s="2"/>
      <c r="J74" s="2"/>
      <c r="K74" s="2"/>
    </row>
    <row r="75" spans="3:19" x14ac:dyDescent="0.25">
      <c r="G75" s="65" t="str">
        <f t="shared" si="1"/>
        <v/>
      </c>
      <c r="H75" s="2"/>
      <c r="I75" s="2"/>
      <c r="J75" s="2"/>
      <c r="K75" s="2"/>
    </row>
    <row r="76" spans="3:19" x14ac:dyDescent="0.25">
      <c r="C76" s="22" t="s">
        <v>1169</v>
      </c>
      <c r="D76" s="15" t="s">
        <v>851</v>
      </c>
      <c r="E76" s="15" t="s">
        <v>915</v>
      </c>
      <c r="F76" s="23" t="s">
        <v>1015</v>
      </c>
      <c r="G76" s="65" t="str">
        <f t="shared" si="1"/>
        <v>31</v>
      </c>
      <c r="H76" s="2" t="s">
        <v>1358</v>
      </c>
      <c r="I76" s="69"/>
      <c r="J76" s="2"/>
      <c r="K76" s="2"/>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9.1999999999999993</v>
      </c>
      <c r="O76" s="14" cm="1">
        <f t="array" ref="O76">INDEX(INDEX(Cable_L!$H$3:$K$77,,MATCH(O$2,Cable_L!$H$2:$K$2,0)),MATCH(1,COUNTIFS($G76,Cable_L!$A$3:$A$77,$H76,Cable_L!$C$3:$C$77),0))</f>
        <v>8</v>
      </c>
      <c r="P76" s="21" cm="1">
        <f t="array" ref="P76:P77">_xlfn._xlws.FILTER(_xlfn.UNIQUE(N76:N83),_xlfn.UNIQUE(N76:N83)&lt;&gt;"")</f>
        <v>9.1999999999999993</v>
      </c>
      <c r="Q76" s="14">
        <f>COUNTIF(N76:N83,P76)</f>
        <v>5</v>
      </c>
      <c r="R76" s="21" cm="1">
        <f t="array" ref="R76:R77">_xlfn._xlws.FILTER(_xlfn.UNIQUE(O76:O83),_xlfn.UNIQUE(O76:O83)&lt;&gt;"")</f>
        <v>8</v>
      </c>
      <c r="S76" s="14">
        <f>COUNTIF(O76:O83,R76)</f>
        <v>5</v>
      </c>
    </row>
    <row r="77" spans="3:19" x14ac:dyDescent="0.25">
      <c r="C77" s="16" t="s">
        <v>1168</v>
      </c>
      <c r="D77" s="14" t="s">
        <v>852</v>
      </c>
      <c r="E77" s="14" t="s">
        <v>916</v>
      </c>
      <c r="F77" s="17" t="s">
        <v>1016</v>
      </c>
      <c r="G77" s="65" t="str">
        <f t="shared" si="1"/>
        <v>31</v>
      </c>
      <c r="H77" s="2" t="s">
        <v>1358</v>
      </c>
      <c r="I77" s="69"/>
      <c r="J77" s="2"/>
      <c r="K77" s="2"/>
      <c r="L77" s="14" t="str" cm="1">
        <f t="array" ref="L77">INDEX(Cable_L!$B$3:$B$77,MATCH(1,COUNTIFS($G77,Cable_L!$A$3:$A$77,$H77,Cable_L!$C$3:$C$77),0))</f>
        <v>1a</v>
      </c>
      <c r="M77" s="21" t="str">
        <v>29</v>
      </c>
      <c r="N77" s="14" cm="1">
        <f t="array" ref="N77">INDEX(INDEX(Cable_L!$H$3:$K$77,,MATCH($N$2,Cable_L!$H$2:$K$2,0)),MATCH(1,COUNTIFS(G77,Cable_L!$A$3:$A$77,H77,Cable_L!$C$3:$C$77),0))</f>
        <v>9.1999999999999993</v>
      </c>
      <c r="O77" s="14" cm="1">
        <f t="array" ref="O77">INDEX(INDEX(Cable_L!$H$3:$K$77,,MATCH(O$2,Cable_L!$H$2:$K$2,0)),MATCH(1,COUNTIFS($G77,Cable_L!$A$3:$A$77,$H77,Cable_L!$C$3:$C$77),0))</f>
        <v>8</v>
      </c>
      <c r="P77" s="21">
        <v>7.6000000000000005</v>
      </c>
      <c r="Q77" s="14">
        <f>COUNTIF(N76:N83,P77)</f>
        <v>2</v>
      </c>
      <c r="R77" s="21" t="str">
        <v>|7.2|</v>
      </c>
      <c r="S77" s="14">
        <f>COUNTIF(O76:O83,R77)</f>
        <v>2</v>
      </c>
    </row>
    <row r="78" spans="3:19" x14ac:dyDescent="0.25">
      <c r="C78" s="16" t="s">
        <v>951</v>
      </c>
      <c r="D78" s="14" t="s">
        <v>853</v>
      </c>
      <c r="E78" s="14" t="s">
        <v>917</v>
      </c>
      <c r="F78" s="302" t="s">
        <v>1611</v>
      </c>
      <c r="G78" s="65" t="str">
        <f t="shared" si="1"/>
        <v>36</v>
      </c>
      <c r="H78" s="2" t="s">
        <v>1358</v>
      </c>
      <c r="I78" s="69"/>
      <c r="J78" s="2"/>
      <c r="K78" s="69"/>
      <c r="L78" s="14" t="str" cm="1">
        <f t="array" ref="L78">INDEX(Cable_L!$B$3:$B$77,MATCH(1,COUNTIFS($G78,Cable_L!$A$3:$A$77,$H78,Cable_L!$C$3:$C$77),0))</f>
        <v>3a</v>
      </c>
      <c r="M78" s="21" t="str">
        <v>31</v>
      </c>
      <c r="N78" s="14" cm="1">
        <f t="array" ref="N78">INDEX(INDEX(Cable_L!$H$3:$K$77,,MATCH($N$2,Cable_L!$H$2:$K$2,0)),MATCH(1,COUNTIFS(G78,Cable_L!$A$3:$A$77,H78,Cable_L!$C$3:$C$77),0))</f>
        <v>7.6000000000000005</v>
      </c>
      <c r="O78" s="14" t="str" cm="1">
        <f t="array" ref="O78">INDEX(INDEX(Cable_L!$H$3:$K$77,,MATCH(O$2,Cable_L!$H$2:$K$2,0)),MATCH(1,COUNTIFS($G78,Cable_L!$A$3:$A$77,$H78,Cable_L!$C$3:$C$77),0))</f>
        <v>|7.2|</v>
      </c>
    </row>
    <row r="79" spans="3:19" x14ac:dyDescent="0.25">
      <c r="C79" s="16" t="s">
        <v>1156</v>
      </c>
      <c r="D79" s="14" t="s">
        <v>854</v>
      </c>
      <c r="E79" s="14" t="s">
        <v>918</v>
      </c>
      <c r="F79" s="17" t="s">
        <v>1005</v>
      </c>
      <c r="G79" s="65" t="str">
        <f t="shared" si="1"/>
        <v>33</v>
      </c>
      <c r="H79" s="2" t="s">
        <v>1358</v>
      </c>
      <c r="I79" s="69"/>
      <c r="J79" s="2"/>
      <c r="K79" s="2"/>
      <c r="L79" s="14" t="str" cm="1">
        <f t="array" ref="L79">INDEX(Cable_L!$B$3:$B$77,MATCH(1,COUNTIFS($G79,Cable_L!$A$3:$A$77,$H79,Cable_L!$C$3:$C$77),0))</f>
        <v>1a</v>
      </c>
      <c r="M79" s="21" t="str">
        <v>33</v>
      </c>
      <c r="N79" s="14" cm="1">
        <f t="array" ref="N79">INDEX(INDEX(Cable_L!$H$3:$K$77,,MATCH($N$2,Cable_L!$H$2:$K$2,0)),MATCH(1,COUNTIFS(G79,Cable_L!$A$3:$A$77,H79,Cable_L!$C$3:$C$77),0))</f>
        <v>9.1999999999999993</v>
      </c>
      <c r="O79" s="14" cm="1">
        <f t="array" ref="O79">INDEX(INDEX(Cable_L!$H$3:$K$77,,MATCH(O$2,Cable_L!$H$2:$K$2,0)),MATCH(1,COUNTIFS($G79,Cable_L!$A$3:$A$77,$H79,Cable_L!$C$3:$C$77),0))</f>
        <v>8</v>
      </c>
    </row>
    <row r="80" spans="3:19" x14ac:dyDescent="0.25">
      <c r="C80" s="16" t="s">
        <v>1155</v>
      </c>
      <c r="D80" s="14" t="s">
        <v>855</v>
      </c>
      <c r="E80" s="14" t="s">
        <v>919</v>
      </c>
      <c r="F80" s="17" t="s">
        <v>1006</v>
      </c>
      <c r="G80" s="65" t="str">
        <f t="shared" si="1"/>
        <v>33</v>
      </c>
      <c r="H80" s="2" t="s">
        <v>1358</v>
      </c>
      <c r="I80" s="69"/>
      <c r="J80" s="2"/>
      <c r="K80" s="2"/>
      <c r="L80" s="14" t="str" cm="1">
        <f t="array" ref="L80">INDEX(Cable_L!$B$3:$B$77,MATCH(1,COUNTIFS($G80,Cable_L!$A$3:$A$77,$H80,Cable_L!$C$3:$C$77),0))</f>
        <v>1a</v>
      </c>
      <c r="M80" s="21" t="str">
        <v>36</v>
      </c>
      <c r="N80" s="14" cm="1">
        <f t="array" ref="N80">INDEX(INDEX(Cable_L!$H$3:$K$77,,MATCH($N$2,Cable_L!$H$2:$K$2,0)),MATCH(1,COUNTIFS(G80,Cable_L!$A$3:$A$77,H80,Cable_L!$C$3:$C$77),0))</f>
        <v>9.1999999999999993</v>
      </c>
      <c r="O80" s="14" cm="1">
        <f t="array" ref="O80">INDEX(INDEX(Cable_L!$H$3:$K$77,,MATCH(O$2,Cable_L!$H$2:$K$2,0)),MATCH(1,COUNTIFS($G80,Cable_L!$A$3:$A$77,$H80,Cable_L!$C$3:$C$77),0))</f>
        <v>8</v>
      </c>
    </row>
    <row r="81" spans="3:19" x14ac:dyDescent="0.25">
      <c r="C81" s="16" t="s">
        <v>1106</v>
      </c>
      <c r="D81" s="14" t="s">
        <v>856</v>
      </c>
      <c r="E81" s="14" t="s">
        <v>920</v>
      </c>
      <c r="F81" s="302" t="s">
        <v>1612</v>
      </c>
      <c r="G81" s="65" t="str">
        <f t="shared" si="1"/>
        <v>36</v>
      </c>
      <c r="H81" s="2" t="s">
        <v>1358</v>
      </c>
      <c r="I81" s="69"/>
      <c r="J81" s="2"/>
      <c r="K81" s="69"/>
      <c r="L81" s="14" t="str" cm="1">
        <f t="array" ref="L81">INDEX(Cable_L!$B$3:$B$77,MATCH(1,COUNTIFS($G81,Cable_L!$A$3:$A$77,$H81,Cable_L!$C$3:$C$77),0))</f>
        <v>3a</v>
      </c>
      <c r="N81" s="14" cm="1">
        <f t="array" ref="N81">INDEX(INDEX(Cable_L!$H$3:$K$77,,MATCH($N$2,Cable_L!$H$2:$K$2,0)),MATCH(1,COUNTIFS(G81,Cable_L!$A$3:$A$77,H81,Cable_L!$C$3:$C$77),0))</f>
        <v>7.6000000000000005</v>
      </c>
      <c r="O81" s="14" t="str" cm="1">
        <f t="array" ref="O81">INDEX(INDEX(Cable_L!$H$3:$K$77,,MATCH(O$2,Cable_L!$H$2:$K$2,0)),MATCH(1,COUNTIFS($G81,Cable_L!$A$3:$A$77,$H81,Cable_L!$C$3:$C$77),0))</f>
        <v>|7.2|</v>
      </c>
    </row>
    <row r="82" spans="3:19" x14ac:dyDescent="0.25">
      <c r="C82" s="16" t="s">
        <v>1161</v>
      </c>
      <c r="D82" s="14" t="s">
        <v>857</v>
      </c>
      <c r="E82" s="14" t="s">
        <v>921</v>
      </c>
      <c r="F82" s="17" t="s">
        <v>1010</v>
      </c>
      <c r="G82" s="65" t="str">
        <f t="shared" si="1"/>
        <v>29</v>
      </c>
      <c r="H82" s="2" t="s">
        <v>1358</v>
      </c>
      <c r="I82" s="69"/>
      <c r="J82" s="2"/>
      <c r="K82" s="2"/>
      <c r="L82" s="14" t="str" cm="1">
        <f t="array" ref="L82">INDEX(Cable_L!$B$3:$B$77,MATCH(1,COUNTIFS($G82,Cable_L!$A$3:$A$77,$H82,Cable_L!$C$3:$C$77),0))</f>
        <v>1a</v>
      </c>
      <c r="N82" s="14" cm="1">
        <f t="array" ref="N82">INDEX(INDEX(Cable_L!$H$3:$K$77,,MATCH($N$2,Cable_L!$H$2:$K$2,0)),MATCH(1,COUNTIFS(G82,Cable_L!$A$3:$A$77,H82,Cable_L!$C$3:$C$77),0))</f>
        <v>9.1999999999999993</v>
      </c>
      <c r="O82" s="14" cm="1">
        <f t="array" ref="O82">INDEX(INDEX(Cable_L!$H$3:$K$77,,MATCH(O$2,Cable_L!$H$2:$K$2,0)),MATCH(1,COUNTIFS($G82,Cable_L!$A$3:$A$77,$H82,Cable_L!$C$3:$C$77),0))</f>
        <v>8</v>
      </c>
    </row>
    <row r="83" spans="3:19" x14ac:dyDescent="0.25">
      <c r="C83" s="18" t="s">
        <v>406</v>
      </c>
      <c r="D83" s="19"/>
      <c r="E83" s="19" t="s">
        <v>922</v>
      </c>
      <c r="F83" s="20"/>
      <c r="G83" s="65" t="str">
        <f t="shared" si="1"/>
        <v/>
      </c>
      <c r="H83" s="2"/>
      <c r="I83" s="2"/>
      <c r="J83" s="2"/>
      <c r="K83" s="2"/>
    </row>
    <row r="84" spans="3:19" x14ac:dyDescent="0.25">
      <c r="G84" s="65" t="str">
        <f t="shared" si="1"/>
        <v/>
      </c>
      <c r="H84" s="2"/>
      <c r="I84" s="2"/>
      <c r="J84" s="2"/>
      <c r="K84" s="2"/>
    </row>
    <row r="85" spans="3:19" x14ac:dyDescent="0.25">
      <c r="C85" s="22" t="s">
        <v>1152</v>
      </c>
      <c r="D85" s="15" t="s">
        <v>822</v>
      </c>
      <c r="E85" s="15" t="s">
        <v>923</v>
      </c>
      <c r="F85" s="23" t="s">
        <v>1001</v>
      </c>
      <c r="G85" s="65" t="str">
        <f t="shared" si="1"/>
        <v>33</v>
      </c>
      <c r="H85" s="2" t="s">
        <v>1358</v>
      </c>
      <c r="I85" s="69"/>
      <c r="J85" s="2"/>
      <c r="K85" s="2"/>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9.1999999999999993</v>
      </c>
      <c r="O85" s="14" cm="1">
        <f t="array" ref="O85">INDEX(INDEX(Cable_L!$H$3:$K$77,,MATCH(O$2,Cable_L!$H$2:$K$2,0)),MATCH(1,COUNTIFS($G85,Cable_L!$A$3:$A$77,$H85,Cable_L!$C$3:$C$77),0))</f>
        <v>8</v>
      </c>
      <c r="P85" s="21" cm="1">
        <f t="array" ref="P85">_xlfn._xlws.FILTER(_xlfn.UNIQUE(N85:N92),_xlfn.UNIQUE(N85:N92)&lt;&gt;"")</f>
        <v>9.1999999999999993</v>
      </c>
      <c r="Q85" s="14">
        <f>COUNTIF(N85:N92,P85)</f>
        <v>6</v>
      </c>
      <c r="R85" s="21" cm="1">
        <f t="array" ref="R85">_xlfn._xlws.FILTER(_xlfn.UNIQUE(O85:O92),_xlfn.UNIQUE(O85:O92)&lt;&gt;"")</f>
        <v>8</v>
      </c>
      <c r="S85" s="14">
        <f>COUNTIF(O85:O92,R85)</f>
        <v>6</v>
      </c>
    </row>
    <row r="86" spans="3:19" x14ac:dyDescent="0.25">
      <c r="C86" s="16" t="s">
        <v>1153</v>
      </c>
      <c r="D86" s="14" t="s">
        <v>824</v>
      </c>
      <c r="E86" s="14" t="s">
        <v>924</v>
      </c>
      <c r="F86" s="17" t="s">
        <v>1000</v>
      </c>
      <c r="G86" s="65" t="str">
        <f t="shared" si="1"/>
        <v>33</v>
      </c>
      <c r="H86" s="2" t="s">
        <v>1358</v>
      </c>
      <c r="I86" s="69"/>
      <c r="J86" s="2"/>
      <c r="K86" s="2"/>
      <c r="L86" s="14" t="str" cm="1">
        <f t="array" ref="L86">INDEX(Cable_L!$B$3:$B$77,MATCH(1,COUNTIFS($G86,Cable_L!$A$3:$A$77,$H86,Cable_L!$C$3:$C$77),0))</f>
        <v>1a</v>
      </c>
      <c r="M86" s="21" t="str">
        <v>31</v>
      </c>
      <c r="N86" s="14" cm="1">
        <f t="array" ref="N86">INDEX(INDEX(Cable_L!$H$3:$K$77,,MATCH($N$2,Cable_L!$H$2:$K$2,0)),MATCH(1,COUNTIFS(G86,Cable_L!$A$3:$A$77,H86,Cable_L!$C$3:$C$77),0))</f>
        <v>9.1999999999999993</v>
      </c>
      <c r="O86" s="14" cm="1">
        <f t="array" ref="O86">INDEX(INDEX(Cable_L!$H$3:$K$77,,MATCH(O$2,Cable_L!$H$2:$K$2,0)),MATCH(1,COUNTIFS($G86,Cable_L!$A$3:$A$77,$H86,Cable_L!$C$3:$C$77),0))</f>
        <v>8</v>
      </c>
    </row>
    <row r="87" spans="3:19" x14ac:dyDescent="0.25">
      <c r="C87" s="16" t="s">
        <v>1154</v>
      </c>
      <c r="D87" s="14" t="s">
        <v>825</v>
      </c>
      <c r="E87" s="14" t="s">
        <v>925</v>
      </c>
      <c r="F87" s="17" t="s">
        <v>999</v>
      </c>
      <c r="G87" s="65" t="str">
        <f t="shared" si="1"/>
        <v>33</v>
      </c>
      <c r="H87" s="2" t="s">
        <v>1358</v>
      </c>
      <c r="I87" s="69"/>
      <c r="J87" s="2"/>
      <c r="K87" s="2"/>
      <c r="L87" s="14" t="str" cm="1">
        <f t="array" ref="L87">INDEX(Cable_L!$B$3:$B$77,MATCH(1,COUNTIFS($G87,Cable_L!$A$3:$A$77,$H87,Cable_L!$C$3:$C$77),0))</f>
        <v>1a</v>
      </c>
      <c r="M87" s="21" t="str">
        <v>33</v>
      </c>
      <c r="N87" s="14" cm="1">
        <f t="array" ref="N87">INDEX(INDEX(Cable_L!$H$3:$K$77,,MATCH($N$2,Cable_L!$H$2:$K$2,0)),MATCH(1,COUNTIFS(G87,Cable_L!$A$3:$A$77,H87,Cable_L!$C$3:$C$77),0))</f>
        <v>9.1999999999999993</v>
      </c>
      <c r="O87" s="14" cm="1">
        <f t="array" ref="O87">INDEX(INDEX(Cable_L!$H$3:$K$77,,MATCH(O$2,Cable_L!$H$2:$K$2,0)),MATCH(1,COUNTIFS($G87,Cable_L!$A$3:$A$77,$H87,Cable_L!$C$3:$C$77),0))</f>
        <v>8</v>
      </c>
    </row>
    <row r="88" spans="3:19" x14ac:dyDescent="0.25">
      <c r="C88" s="16" t="s">
        <v>1163</v>
      </c>
      <c r="D88" s="14" t="s">
        <v>826</v>
      </c>
      <c r="E88" s="14" t="s">
        <v>926</v>
      </c>
      <c r="F88" s="17" t="s">
        <v>1013</v>
      </c>
      <c r="G88" s="65" t="str">
        <f t="shared" si="1"/>
        <v>31</v>
      </c>
      <c r="H88" s="2" t="s">
        <v>1358</v>
      </c>
      <c r="I88" s="69"/>
      <c r="J88" s="2"/>
      <c r="K88" s="2"/>
      <c r="L88" s="14" t="str" cm="1">
        <f t="array" ref="L88">INDEX(Cable_L!$B$3:$B$77,MATCH(1,COUNTIFS($G88,Cable_L!$A$3:$A$77,$H88,Cable_L!$C$3:$C$77),0))</f>
        <v>1a</v>
      </c>
      <c r="N88" s="14" cm="1">
        <f t="array" ref="N88">INDEX(INDEX(Cable_L!$H$3:$K$77,,MATCH($N$2,Cable_L!$H$2:$K$2,0)),MATCH(1,COUNTIFS(G88,Cable_L!$A$3:$A$77,H88,Cable_L!$C$3:$C$77),0))</f>
        <v>9.1999999999999993</v>
      </c>
      <c r="O88" s="14" cm="1">
        <f t="array" ref="O88">INDEX(INDEX(Cable_L!$H$3:$K$77,,MATCH(O$2,Cable_L!$H$2:$K$2,0)),MATCH(1,COUNTIFS($G88,Cable_L!$A$3:$A$77,$H88,Cable_L!$C$3:$C$77),0))</f>
        <v>8</v>
      </c>
    </row>
    <row r="89" spans="3:19" x14ac:dyDescent="0.25">
      <c r="C89" s="16" t="s">
        <v>1162</v>
      </c>
      <c r="D89" s="14" t="s">
        <v>827</v>
      </c>
      <c r="E89" s="14" t="s">
        <v>927</v>
      </c>
      <c r="F89" s="17" t="s">
        <v>1014</v>
      </c>
      <c r="G89" s="65" t="str">
        <f t="shared" si="1"/>
        <v>31</v>
      </c>
      <c r="H89" s="2" t="s">
        <v>1358</v>
      </c>
      <c r="I89" s="69"/>
      <c r="J89" s="2"/>
      <c r="K89" s="2"/>
      <c r="L89" s="14" t="str" cm="1">
        <f t="array" ref="L89">INDEX(Cable_L!$B$3:$B$77,MATCH(1,COUNTIFS($G89,Cable_L!$A$3:$A$77,$H89,Cable_L!$C$3:$C$77),0))</f>
        <v>1a</v>
      </c>
      <c r="N89" s="14" cm="1">
        <f t="array" ref="N89">INDEX(INDEX(Cable_L!$H$3:$K$77,,MATCH($N$2,Cable_L!$H$2:$K$2,0)),MATCH(1,COUNTIFS(G89,Cable_L!$A$3:$A$77,H89,Cable_L!$C$3:$C$77),0))</f>
        <v>9.1999999999999993</v>
      </c>
      <c r="O89" s="14" cm="1">
        <f t="array" ref="O89">INDEX(INDEX(Cable_L!$H$3:$K$77,,MATCH(O$2,Cable_L!$H$2:$K$2,0)),MATCH(1,COUNTIFS($G89,Cable_L!$A$3:$A$77,$H89,Cable_L!$C$3:$C$77),0))</f>
        <v>8</v>
      </c>
    </row>
    <row r="90" spans="3:19" x14ac:dyDescent="0.25">
      <c r="C90" s="16" t="s">
        <v>1151</v>
      </c>
      <c r="D90" s="14" t="s">
        <v>828</v>
      </c>
      <c r="E90" s="14" t="s">
        <v>928</v>
      </c>
      <c r="F90" s="17" t="s">
        <v>1002</v>
      </c>
      <c r="G90" s="65" t="str">
        <f t="shared" si="1"/>
        <v>33</v>
      </c>
      <c r="H90" s="2" t="s">
        <v>1358</v>
      </c>
      <c r="I90" s="69"/>
      <c r="J90" s="2"/>
      <c r="K90" s="2"/>
      <c r="L90" s="14" t="str" cm="1">
        <f t="array" ref="L90">INDEX(Cable_L!$B$3:$B$77,MATCH(1,COUNTIFS($G90,Cable_L!$A$3:$A$77,$H90,Cable_L!$C$3:$C$77),0))</f>
        <v>1a</v>
      </c>
      <c r="N90" s="14" cm="1">
        <f t="array" ref="N90">INDEX(INDEX(Cable_L!$H$3:$K$77,,MATCH($N$2,Cable_L!$H$2:$K$2,0)),MATCH(1,COUNTIFS(G90,Cable_L!$A$3:$A$77,H90,Cable_L!$C$3:$C$77),0))</f>
        <v>9.1999999999999993</v>
      </c>
      <c r="O90" s="14" cm="1">
        <f t="array" ref="O90">INDEX(INDEX(Cable_L!$H$3:$K$77,,MATCH(O$2,Cable_L!$H$2:$K$2,0)),MATCH(1,COUNTIFS($G90,Cable_L!$A$3:$A$77,$H90,Cable_L!$C$3:$C$77),0))</f>
        <v>8</v>
      </c>
    </row>
    <row r="91" spans="3:19" x14ac:dyDescent="0.25">
      <c r="C91" s="16" t="s">
        <v>406</v>
      </c>
      <c r="E91" s="14" t="s">
        <v>929</v>
      </c>
      <c r="F91" s="17"/>
      <c r="G91" s="65" t="str">
        <f t="shared" si="1"/>
        <v/>
      </c>
      <c r="H91" s="2"/>
      <c r="I91" s="2"/>
      <c r="J91" s="2"/>
      <c r="K91" s="2"/>
    </row>
    <row r="92" spans="3:19" x14ac:dyDescent="0.25">
      <c r="C92" s="18" t="s">
        <v>406</v>
      </c>
      <c r="D92" s="19"/>
      <c r="E92" s="19" t="s">
        <v>930</v>
      </c>
      <c r="F92" s="20"/>
      <c r="G92" s="65" t="str">
        <f t="shared" si="1"/>
        <v/>
      </c>
      <c r="H92" s="2"/>
      <c r="I92" s="2"/>
      <c r="J92" s="2"/>
      <c r="K92" s="2"/>
    </row>
    <row r="93" spans="3:19" x14ac:dyDescent="0.25">
      <c r="G93" s="65" t="str">
        <f t="shared" si="1"/>
        <v/>
      </c>
      <c r="H93" s="2"/>
      <c r="I93" s="2"/>
      <c r="J93" s="2"/>
      <c r="K93" s="2"/>
    </row>
    <row r="94" spans="3:19" x14ac:dyDescent="0.25">
      <c r="C94" s="22" t="s">
        <v>1166</v>
      </c>
      <c r="D94" s="15" t="s">
        <v>865</v>
      </c>
      <c r="E94" s="15" t="s">
        <v>931</v>
      </c>
      <c r="F94" s="23" t="s">
        <v>1018</v>
      </c>
      <c r="G94" s="65" t="str">
        <f t="shared" si="1"/>
        <v>31</v>
      </c>
      <c r="H94" s="2" t="s">
        <v>1358</v>
      </c>
      <c r="I94" s="69"/>
      <c r="J94" s="2"/>
      <c r="K94" s="2"/>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9.1999999999999993</v>
      </c>
      <c r="O94" s="14" cm="1">
        <f t="array" ref="O94">INDEX(INDEX(Cable_L!$H$3:$K$77,,MATCH(O$2,Cable_L!$H$2:$K$2,0)),MATCH(1,COUNTIFS($G94,Cable_L!$A$3:$A$77,$H94,Cable_L!$C$3:$C$77),0))</f>
        <v>8</v>
      </c>
      <c r="P94" s="21" cm="1">
        <f t="array" ref="P94:P95">_xlfn._xlws.FILTER(_xlfn.UNIQUE(N94:N101),_xlfn.UNIQUE(N94:N101)&lt;&gt;"")</f>
        <v>9.1999999999999993</v>
      </c>
      <c r="Q94" s="14">
        <f>COUNTIF(N94:N101,P94)</f>
        <v>7</v>
      </c>
      <c r="R94" s="21" cm="1">
        <f t="array" ref="R94:R95">_xlfn._xlws.FILTER(_xlfn.UNIQUE(O94:O101),_xlfn.UNIQUE(O94:O101)&lt;&gt;"")</f>
        <v>8</v>
      </c>
      <c r="S94" s="14">
        <f>COUNTIF(O94:O101,R94)</f>
        <v>7</v>
      </c>
    </row>
    <row r="95" spans="3:19" x14ac:dyDescent="0.25">
      <c r="C95" s="16" t="s">
        <v>1167</v>
      </c>
      <c r="D95" s="14" t="s">
        <v>866</v>
      </c>
      <c r="E95" s="14" t="s">
        <v>932</v>
      </c>
      <c r="F95" s="17" t="s">
        <v>1017</v>
      </c>
      <c r="G95" s="65" t="str">
        <f t="shared" si="1"/>
        <v>31</v>
      </c>
      <c r="H95" s="2" t="s">
        <v>1358</v>
      </c>
      <c r="I95" s="69"/>
      <c r="J95" s="2"/>
      <c r="K95" s="2"/>
      <c r="L95" s="14" t="str" cm="1">
        <f t="array" ref="L95">INDEX(Cable_L!$B$3:$B$77,MATCH(1,COUNTIFS($G95,Cable_L!$A$3:$A$77,$H95,Cable_L!$C$3:$C$77),0))</f>
        <v>1a</v>
      </c>
      <c r="M95" s="21" t="str">
        <v>31</v>
      </c>
      <c r="N95" s="14" cm="1">
        <f t="array" ref="N95">INDEX(INDEX(Cable_L!$H$3:$K$77,,MATCH($N$2,Cable_L!$H$2:$K$2,0)),MATCH(1,COUNTIFS(G95,Cable_L!$A$3:$A$77,H95,Cable_L!$C$3:$C$77),0))</f>
        <v>9.1999999999999993</v>
      </c>
      <c r="O95" s="14" cm="1">
        <f t="array" ref="O95">INDEX(INDEX(Cable_L!$H$3:$K$77,,MATCH(O$2,Cable_L!$H$2:$K$2,0)),MATCH(1,COUNTIFS($G95,Cable_L!$A$3:$A$77,$H95,Cable_L!$C$3:$C$77),0))</f>
        <v>8</v>
      </c>
      <c r="P95" s="21">
        <v>7.6000000000000005</v>
      </c>
      <c r="Q95" s="14">
        <f>COUNTIF(N94:N101,P95)</f>
        <v>1</v>
      </c>
      <c r="R95" s="21" t="str">
        <v>|7.2|</v>
      </c>
      <c r="S95" s="14">
        <f>COUNTIF(O94:O101,R95)</f>
        <v>1</v>
      </c>
    </row>
    <row r="96" spans="3:19" x14ac:dyDescent="0.25">
      <c r="C96" s="16" t="s">
        <v>952</v>
      </c>
      <c r="D96" s="14" t="s">
        <v>867</v>
      </c>
      <c r="E96" s="14" t="s">
        <v>933</v>
      </c>
      <c r="F96" s="17" t="s">
        <v>1004</v>
      </c>
      <c r="G96" s="65" t="str">
        <f t="shared" si="1"/>
        <v>33</v>
      </c>
      <c r="H96" s="2" t="s">
        <v>1358</v>
      </c>
      <c r="I96" s="69"/>
      <c r="J96" s="2"/>
      <c r="K96" s="2"/>
      <c r="L96" s="14" t="str" cm="1">
        <f t="array" ref="L96">INDEX(Cable_L!$B$3:$B$77,MATCH(1,COUNTIFS($G96,Cable_L!$A$3:$A$77,$H96,Cable_L!$C$3:$C$77),0))</f>
        <v>1a</v>
      </c>
      <c r="M96" s="21" t="str">
        <v>33</v>
      </c>
      <c r="N96" s="14" cm="1">
        <f t="array" ref="N96">INDEX(INDEX(Cable_L!$H$3:$K$77,,MATCH($N$2,Cable_L!$H$2:$K$2,0)),MATCH(1,COUNTIFS(G96,Cable_L!$A$3:$A$77,H96,Cable_L!$C$3:$C$77),0))</f>
        <v>9.1999999999999993</v>
      </c>
      <c r="O96" s="14" cm="1">
        <f t="array" ref="O96">INDEX(INDEX(Cable_L!$H$3:$K$77,,MATCH(O$2,Cable_L!$H$2:$K$2,0)),MATCH(1,COUNTIFS($G96,Cable_L!$A$3:$A$77,$H96,Cable_L!$C$3:$C$77),0))</f>
        <v>8</v>
      </c>
    </row>
    <row r="97" spans="3:19" x14ac:dyDescent="0.25">
      <c r="C97" s="16" t="s">
        <v>1613</v>
      </c>
      <c r="D97" s="14" t="s">
        <v>868</v>
      </c>
      <c r="E97" s="14" t="s">
        <v>934</v>
      </c>
      <c r="F97" s="302" t="s">
        <v>1614</v>
      </c>
      <c r="G97" s="65" t="str">
        <f t="shared" si="1"/>
        <v>36</v>
      </c>
      <c r="H97" s="2" t="s">
        <v>1358</v>
      </c>
      <c r="I97" s="69"/>
      <c r="J97" s="2"/>
      <c r="K97" s="2"/>
      <c r="L97" s="14" t="str" cm="1">
        <f t="array" ref="L97">INDEX(Cable_L!$B$3:$B$77,MATCH(1,COUNTIFS($G97,Cable_L!$A$3:$A$77,$H97,Cable_L!$C$3:$C$77),0))</f>
        <v>3a</v>
      </c>
      <c r="M97" s="21" t="str">
        <v>36</v>
      </c>
      <c r="N97" s="14" cm="1">
        <f t="array" ref="N97">INDEX(INDEX(Cable_L!$H$3:$K$77,,MATCH($N$2,Cable_L!$H$2:$K$2,0)),MATCH(1,COUNTIFS(G97,Cable_L!$A$3:$A$77,H97,Cable_L!$C$3:$C$77),0))</f>
        <v>7.6000000000000005</v>
      </c>
      <c r="O97" s="14" t="str" cm="1">
        <f t="array" ref="O97">INDEX(INDEX(Cable_L!$H$3:$K$77,,MATCH(O$2,Cable_L!$H$2:$K$2,0)),MATCH(1,COUNTIFS($G97,Cable_L!$A$3:$A$77,$H97,Cable_L!$C$3:$C$77),0))</f>
        <v>|7.2|</v>
      </c>
    </row>
    <row r="98" spans="3:19" x14ac:dyDescent="0.25">
      <c r="C98" s="16" t="s">
        <v>1157</v>
      </c>
      <c r="D98" s="14" t="s">
        <v>869</v>
      </c>
      <c r="E98" s="14" t="s">
        <v>935</v>
      </c>
      <c r="F98" s="17" t="s">
        <v>1003</v>
      </c>
      <c r="G98" s="65" t="str">
        <f t="shared" si="1"/>
        <v>33</v>
      </c>
      <c r="H98" s="2" t="s">
        <v>1358</v>
      </c>
      <c r="I98" s="69"/>
      <c r="J98" s="2"/>
      <c r="K98" s="2"/>
      <c r="L98" s="14" t="str" cm="1">
        <f t="array" ref="L98">INDEX(Cable_L!$B$3:$B$77,MATCH(1,COUNTIFS($G98,Cable_L!$A$3:$A$77,$H98,Cable_L!$C$3:$C$77),0))</f>
        <v>1a</v>
      </c>
      <c r="N98" s="14" cm="1">
        <f t="array" ref="N98">INDEX(INDEX(Cable_L!$H$3:$K$77,,MATCH($N$2,Cable_L!$H$2:$K$2,0)),MATCH(1,COUNTIFS(G98,Cable_L!$A$3:$A$77,H98,Cable_L!$C$3:$C$77),0))</f>
        <v>9.1999999999999993</v>
      </c>
      <c r="O98" s="14" cm="1">
        <f t="array" ref="O98">INDEX(INDEX(Cable_L!$H$3:$K$77,,MATCH(O$2,Cable_L!$H$2:$K$2,0)),MATCH(1,COUNTIFS($G98,Cable_L!$A$3:$A$77,$H98,Cable_L!$C$3:$C$77),0))</f>
        <v>8</v>
      </c>
    </row>
    <row r="99" spans="3:19" x14ac:dyDescent="0.25">
      <c r="C99" s="16" t="s">
        <v>1158</v>
      </c>
      <c r="D99" s="14" t="s">
        <v>870</v>
      </c>
      <c r="E99" s="14" t="s">
        <v>936</v>
      </c>
      <c r="F99" s="17" t="s">
        <v>1008</v>
      </c>
      <c r="G99" s="65" t="str">
        <f t="shared" si="1"/>
        <v>29</v>
      </c>
      <c r="H99" s="2" t="s">
        <v>1358</v>
      </c>
      <c r="I99" s="69"/>
      <c r="J99" s="2"/>
      <c r="K99" s="2"/>
      <c r="L99" s="14" t="str" cm="1">
        <f t="array" ref="L99">INDEX(Cable_L!$B$3:$B$77,MATCH(1,COUNTIFS($G99,Cable_L!$A$3:$A$77,$H99,Cable_L!$C$3:$C$77),0))</f>
        <v>1a</v>
      </c>
      <c r="N99" s="14" cm="1">
        <f t="array" ref="N99">INDEX(INDEX(Cable_L!$H$3:$K$77,,MATCH($N$2,Cable_L!$H$2:$K$2,0)),MATCH(1,COUNTIFS(G99,Cable_L!$A$3:$A$77,H99,Cable_L!$C$3:$C$77),0))</f>
        <v>9.1999999999999993</v>
      </c>
      <c r="O99" s="14" cm="1">
        <f t="array" ref="O99">INDEX(INDEX(Cable_L!$H$3:$K$77,,MATCH(O$2,Cable_L!$H$2:$K$2,0)),MATCH(1,COUNTIFS($G99,Cable_L!$A$3:$A$77,$H99,Cable_L!$C$3:$C$77),0))</f>
        <v>8</v>
      </c>
    </row>
    <row r="100" spans="3:19" x14ac:dyDescent="0.25">
      <c r="C100" s="16" t="s">
        <v>1159</v>
      </c>
      <c r="D100" s="14" t="s">
        <v>871</v>
      </c>
      <c r="E100" s="14" t="s">
        <v>937</v>
      </c>
      <c r="F100" s="17" t="s">
        <v>1007</v>
      </c>
      <c r="G100" s="65" t="str">
        <f t="shared" si="1"/>
        <v>29</v>
      </c>
      <c r="H100" s="2" t="s">
        <v>1358</v>
      </c>
      <c r="I100" s="69"/>
      <c r="J100" s="2"/>
      <c r="K100" s="2"/>
      <c r="L100" s="14" t="str" cm="1">
        <f t="array" ref="L100">INDEX(Cable_L!$B$3:$B$77,MATCH(1,COUNTIFS($G100,Cable_L!$A$3:$A$77,$H100,Cable_L!$C$3:$C$77),0))</f>
        <v>1a</v>
      </c>
      <c r="N100" s="14" cm="1">
        <f t="array" ref="N100">INDEX(INDEX(Cable_L!$H$3:$K$77,,MATCH($N$2,Cable_L!$H$2:$K$2,0)),MATCH(1,COUNTIFS(G100,Cable_L!$A$3:$A$77,H100,Cable_L!$C$3:$C$77),0))</f>
        <v>9.1999999999999993</v>
      </c>
      <c r="O100" s="14" cm="1">
        <f t="array" ref="O100">INDEX(INDEX(Cable_L!$H$3:$K$77,,MATCH(O$2,Cable_L!$H$2:$K$2,0)),MATCH(1,COUNTIFS($G100,Cable_L!$A$3:$A$77,$H100,Cable_L!$C$3:$C$77),0))</f>
        <v>8</v>
      </c>
    </row>
    <row r="101" spans="3:19" x14ac:dyDescent="0.25">
      <c r="C101" s="18" t="s">
        <v>1160</v>
      </c>
      <c r="D101" s="19" t="s">
        <v>872</v>
      </c>
      <c r="E101" s="19" t="s">
        <v>938</v>
      </c>
      <c r="F101" s="20" t="s">
        <v>1009</v>
      </c>
      <c r="G101" s="65" t="str">
        <f t="shared" si="1"/>
        <v>29</v>
      </c>
      <c r="H101" s="2" t="s">
        <v>1358</v>
      </c>
      <c r="I101" s="69"/>
      <c r="J101" s="2"/>
      <c r="K101" s="2"/>
      <c r="L101" s="14" t="str" cm="1">
        <f t="array" ref="L101">INDEX(Cable_L!$B$3:$B$77,MATCH(1,COUNTIFS($G101,Cable_L!$A$3:$A$77,$H101,Cable_L!$C$3:$C$77),0))</f>
        <v>1a</v>
      </c>
      <c r="N101" s="14" cm="1">
        <f t="array" ref="N101">INDEX(INDEX(Cable_L!$H$3:$K$77,,MATCH($N$2,Cable_L!$H$2:$K$2,0)),MATCH(1,COUNTIFS(G101,Cable_L!$A$3:$A$77,H101,Cable_L!$C$3:$C$77),0))</f>
        <v>9.1999999999999993</v>
      </c>
      <c r="O101" s="14" cm="1">
        <f t="array" ref="O101">INDEX(INDEX(Cable_L!$H$3:$K$77,,MATCH(O$2,Cable_L!$H$2:$K$2,0)),MATCH(1,COUNTIFS($G101,Cable_L!$A$3:$A$77,$H101,Cable_L!$C$3:$C$77),0))</f>
        <v>8</v>
      </c>
    </row>
    <row r="102" spans="3:19" x14ac:dyDescent="0.25">
      <c r="G102" s="65" t="str">
        <f t="shared" si="1"/>
        <v/>
      </c>
      <c r="H102" s="2"/>
      <c r="I102" s="2"/>
      <c r="J102" s="2"/>
      <c r="K102" s="2"/>
    </row>
    <row r="103" spans="3:19" x14ac:dyDescent="0.25">
      <c r="C103" s="22" t="s">
        <v>1107</v>
      </c>
      <c r="D103" s="15" t="s">
        <v>836</v>
      </c>
      <c r="E103" s="15" t="s">
        <v>939</v>
      </c>
      <c r="F103" s="305" t="s">
        <v>1615</v>
      </c>
      <c r="G103" s="65" t="str">
        <f t="shared" si="1"/>
        <v>36</v>
      </c>
      <c r="H103" s="2" t="s">
        <v>1358</v>
      </c>
      <c r="I103" s="86"/>
      <c r="J103" s="2"/>
      <c r="K103" s="86"/>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7.6000000000000005</v>
      </c>
      <c r="O103" s="14" t="str" cm="1">
        <f t="array" ref="O103">INDEX(INDEX(Cable_L!$H$3:$K$77,,MATCH(O$2,Cable_L!$H$2:$K$2,0)),MATCH(1,COUNTIFS($G103,Cable_L!$A$3:$A$77,$H103,Cable_L!$C$3:$C$77),0))</f>
        <v>|7.2|</v>
      </c>
      <c r="P103" s="21" cm="1">
        <f t="array" ref="P103:P104">_xlfn._xlws.FILTER(_xlfn.UNIQUE(N103:N110),_xlfn.UNIQUE(N103:N110)&lt;&gt;"")</f>
        <v>7.6000000000000005</v>
      </c>
      <c r="Q103" s="14">
        <f>COUNTIF(N103:N110,P103)</f>
        <v>2</v>
      </c>
      <c r="R103" s="21" t="str" cm="1">
        <f t="array" ref="R103:R104">_xlfn._xlws.FILTER(_xlfn.UNIQUE(O103:O110),_xlfn.UNIQUE(O103:O110)&lt;&gt;"")</f>
        <v>|7.2|</v>
      </c>
      <c r="S103" s="14">
        <f>COUNTIF(O103:O110,R103)</f>
        <v>2</v>
      </c>
    </row>
    <row r="104" spans="3:19" x14ac:dyDescent="0.25">
      <c r="C104" s="16" t="s">
        <v>406</v>
      </c>
      <c r="E104" s="14" t="s">
        <v>940</v>
      </c>
      <c r="F104" s="302"/>
      <c r="G104" s="65" t="str">
        <f t="shared" si="1"/>
        <v/>
      </c>
      <c r="H104" s="2"/>
      <c r="I104" s="2"/>
      <c r="J104" s="2"/>
      <c r="K104" s="2"/>
      <c r="M104" s="21" t="str">
        <v>31</v>
      </c>
      <c r="P104" s="21">
        <v>9.1999999999999993</v>
      </c>
      <c r="Q104" s="14">
        <f>COUNTIF(N103:N110,P104)</f>
        <v>2</v>
      </c>
      <c r="R104" s="21">
        <v>8</v>
      </c>
      <c r="S104" s="14">
        <f>COUNTIF(O103:O110,R104)</f>
        <v>2</v>
      </c>
    </row>
    <row r="105" spans="3:19" x14ac:dyDescent="0.25">
      <c r="C105" s="16" t="s">
        <v>1164</v>
      </c>
      <c r="D105" s="290" t="s">
        <v>1603</v>
      </c>
      <c r="E105" s="14" t="s">
        <v>941</v>
      </c>
      <c r="F105" s="17" t="s">
        <v>1012</v>
      </c>
      <c r="G105" s="65" t="str">
        <f t="shared" si="1"/>
        <v>31</v>
      </c>
      <c r="H105" s="2" t="s">
        <v>1358</v>
      </c>
      <c r="I105" s="87"/>
      <c r="J105" s="2"/>
      <c r="K105" s="2"/>
      <c r="L105" s="14" t="str" cm="1">
        <f t="array" ref="L105">INDEX(Cable_L!$B$3:$B$77,MATCH(1,COUNTIFS($G105,Cable_L!$A$3:$A$77,$H105,Cable_L!$C$3:$C$77),0))</f>
        <v>1a</v>
      </c>
      <c r="M105" s="21" t="str">
        <v>36</v>
      </c>
      <c r="N105" s="14" cm="1">
        <f t="array" ref="N105">INDEX(INDEX(Cable_L!$H$3:$K$77,,MATCH($N$2,Cable_L!$H$2:$K$2,0)),MATCH(1,COUNTIFS(G105,Cable_L!$A$3:$A$77,H105,Cable_L!$C$3:$C$77),0))</f>
        <v>9.1999999999999993</v>
      </c>
      <c r="O105" s="14" cm="1">
        <f t="array" ref="O105">INDEX(INDEX(Cable_L!$H$3:$K$77,,MATCH(O$2,Cable_L!$H$2:$K$2,0)),MATCH(1,COUNTIFS($G105,Cable_L!$A$3:$A$77,$H105,Cable_L!$C$3:$C$77),0))</f>
        <v>8</v>
      </c>
    </row>
    <row r="106" spans="3:19" x14ac:dyDescent="0.25">
      <c r="C106" s="16" t="s">
        <v>1108</v>
      </c>
      <c r="D106" s="14" t="s">
        <v>838</v>
      </c>
      <c r="E106" s="14" t="s">
        <v>942</v>
      </c>
      <c r="F106" s="302" t="s">
        <v>1616</v>
      </c>
      <c r="G106" s="65" t="str">
        <f t="shared" si="1"/>
        <v>36</v>
      </c>
      <c r="H106" s="2" t="s">
        <v>1358</v>
      </c>
      <c r="I106" s="69"/>
      <c r="J106" s="2"/>
      <c r="K106" s="69"/>
      <c r="L106" s="14" t="str" cm="1">
        <f t="array" ref="L106">INDEX(Cable_L!$B$3:$B$77,MATCH(1,COUNTIFS($G106,Cable_L!$A$3:$A$77,$H106,Cable_L!$C$3:$C$77),0))</f>
        <v>3a</v>
      </c>
      <c r="N106" s="14" cm="1">
        <f t="array" ref="N106">INDEX(INDEX(Cable_L!$H$3:$K$77,,MATCH($N$2,Cable_L!$H$2:$K$2,0)),MATCH(1,COUNTIFS(G106,Cable_L!$A$3:$A$77,H106,Cable_L!$C$3:$C$77),0))</f>
        <v>7.6000000000000005</v>
      </c>
      <c r="O106" s="14" t="str" cm="1">
        <f t="array" ref="O106">INDEX(INDEX(Cable_L!$H$3:$K$77,,MATCH(O$2,Cable_L!$H$2:$K$2,0)),MATCH(1,COUNTIFS($G106,Cable_L!$A$3:$A$77,$H106,Cable_L!$C$3:$C$77),0))</f>
        <v>|7.2|</v>
      </c>
    </row>
    <row r="107" spans="3:19" x14ac:dyDescent="0.25">
      <c r="C107" s="16" t="s">
        <v>1165</v>
      </c>
      <c r="D107" s="14" t="s">
        <v>839</v>
      </c>
      <c r="E107" s="14" t="s">
        <v>943</v>
      </c>
      <c r="F107" s="17" t="s">
        <v>1011</v>
      </c>
      <c r="G107" s="65" t="str">
        <f t="shared" si="1"/>
        <v>31</v>
      </c>
      <c r="H107" s="2" t="s">
        <v>1358</v>
      </c>
      <c r="I107" s="86"/>
      <c r="J107" s="2"/>
      <c r="K107" s="2"/>
      <c r="L107" s="14" t="str" cm="1">
        <f t="array" ref="L107">INDEX(Cable_L!$B$3:$B$77,MATCH(1,COUNTIFS($G107,Cable_L!$A$3:$A$77,$H107,Cable_L!$C$3:$C$77),0))</f>
        <v>1a</v>
      </c>
      <c r="N107" s="14" cm="1">
        <f t="array" ref="N107">INDEX(INDEX(Cable_L!$H$3:$K$77,,MATCH($N$2,Cable_L!$H$2:$K$2,0)),MATCH(1,COUNTIFS(G107,Cable_L!$A$3:$A$77,H107,Cable_L!$C$3:$C$77),0))</f>
        <v>9.1999999999999993</v>
      </c>
      <c r="O107" s="14" cm="1">
        <f t="array" ref="O107">INDEX(INDEX(Cable_L!$H$3:$K$77,,MATCH(O$2,Cable_L!$H$2:$K$2,0)),MATCH(1,COUNTIFS($G107,Cable_L!$A$3:$A$77,$H107,Cable_L!$C$3:$C$77),0))</f>
        <v>8</v>
      </c>
    </row>
    <row r="108" spans="3:19" x14ac:dyDescent="0.25">
      <c r="C108" s="16" t="s">
        <v>406</v>
      </c>
      <c r="E108" s="14" t="s">
        <v>944</v>
      </c>
      <c r="F108" s="17"/>
      <c r="G108" s="65" t="str">
        <f t="shared" si="1"/>
        <v/>
      </c>
      <c r="H108" s="2"/>
      <c r="I108" s="2"/>
      <c r="J108" s="2"/>
      <c r="K108" s="2"/>
    </row>
    <row r="109" spans="3:19" x14ac:dyDescent="0.25">
      <c r="C109" s="16" t="s">
        <v>406</v>
      </c>
      <c r="E109" s="14" t="s">
        <v>945</v>
      </c>
      <c r="F109" s="17"/>
      <c r="G109" s="65" t="str">
        <f t="shared" si="1"/>
        <v/>
      </c>
      <c r="H109" s="2"/>
      <c r="I109" s="2"/>
      <c r="J109" s="2"/>
      <c r="K109" s="2"/>
    </row>
    <row r="110" spans="3:19" x14ac:dyDescent="0.25">
      <c r="C110" s="18" t="s">
        <v>406</v>
      </c>
      <c r="D110" s="19"/>
      <c r="E110" s="19" t="s">
        <v>946</v>
      </c>
      <c r="F110" s="20"/>
      <c r="G110" s="65" t="str">
        <f t="shared" si="1"/>
        <v/>
      </c>
      <c r="H110" s="2"/>
      <c r="I110" s="2"/>
      <c r="J110" s="2"/>
      <c r="K110" s="2"/>
    </row>
    <row r="111" spans="3:19" x14ac:dyDescent="0.25">
      <c r="G111" s="65"/>
    </row>
    <row r="112" spans="3:19" x14ac:dyDescent="0.25">
      <c r="G112" s="65"/>
    </row>
    <row r="113" spans="3:15" x14ac:dyDescent="0.25">
      <c r="C113" s="21" t="s">
        <v>1302</v>
      </c>
      <c r="G113" s="65"/>
    </row>
    <row r="114" spans="3:15" x14ac:dyDescent="0.25">
      <c r="C114" s="14" t="s">
        <v>406</v>
      </c>
      <c r="F114" s="21" t="s">
        <v>1294</v>
      </c>
    </row>
    <row r="115" spans="3:15" x14ac:dyDescent="0.25">
      <c r="C115" s="14" t="s">
        <v>406</v>
      </c>
      <c r="F115" s="21" t="s">
        <v>1295</v>
      </c>
      <c r="G115" s="65"/>
    </row>
    <row r="116" spans="3:15" ht="18.75" x14ac:dyDescent="0.25">
      <c r="C116" s="14" t="s">
        <v>406</v>
      </c>
      <c r="F116" s="21" t="s">
        <v>1296</v>
      </c>
      <c r="G116" s="65"/>
      <c r="M116" s="105" t="s">
        <v>1413</v>
      </c>
    </row>
    <row r="117" spans="3:15" ht="18.75" x14ac:dyDescent="0.3">
      <c r="C117" s="14" t="s">
        <v>406</v>
      </c>
      <c r="F117" s="21" t="s">
        <v>1297</v>
      </c>
      <c r="G117" s="65"/>
      <c r="M117" s="106"/>
      <c r="N117" s="139" t="s">
        <v>1358</v>
      </c>
      <c r="O117" s="127" t="s">
        <v>1397</v>
      </c>
    </row>
    <row r="118" spans="3:15" ht="18.75" x14ac:dyDescent="0.25">
      <c r="C118" s="14" t="s">
        <v>406</v>
      </c>
      <c r="F118" s="21" t="s">
        <v>1298</v>
      </c>
      <c r="G118" s="65"/>
      <c r="N118" s="124" cm="1">
        <f t="array" ref="N118:N119">_xlfn._xlws.SORT(_xlfn._xlws.FILTER(_xlfn.UNIQUE($N$4:$N$113),_xlfn.UNIQUE($N$4:$N$113)&lt;&gt;""))</f>
        <v>7.6000000000000005</v>
      </c>
      <c r="O118" s="125">
        <f>COUNTIFS($N$4:$N$113,"=" &amp; N118,$H$4:$H$113,"red")</f>
        <v>10</v>
      </c>
    </row>
    <row r="119" spans="3:15" ht="18.75" x14ac:dyDescent="0.25">
      <c r="C119" s="14" t="s">
        <v>406</v>
      </c>
      <c r="F119" s="21" t="s">
        <v>1299</v>
      </c>
      <c r="G119" s="65"/>
      <c r="M119" s="13"/>
      <c r="N119" s="120">
        <v>9.1999999999999993</v>
      </c>
      <c r="O119" s="121">
        <f>COUNTIFS($N$4:$N$113,"=" &amp; N119,$H$4:$H$113,"red")</f>
        <v>70</v>
      </c>
    </row>
    <row r="120" spans="3:15" ht="18.75" x14ac:dyDescent="0.25">
      <c r="C120" s="14" t="s">
        <v>406</v>
      </c>
      <c r="F120" s="21" t="s">
        <v>1300</v>
      </c>
      <c r="G120" s="65"/>
      <c r="M120" s="13"/>
      <c r="N120" s="118"/>
      <c r="O120" s="119">
        <f t="shared" ref="O120" si="2">COUNTIFS($N$4:$N$113,"=" &amp; N120,$H$4:$H$113,"grn")</f>
        <v>0</v>
      </c>
    </row>
    <row r="121" spans="3:15" ht="18.75" x14ac:dyDescent="0.25">
      <c r="C121" s="14" t="s">
        <v>406</v>
      </c>
      <c r="F121" s="21" t="s">
        <v>1301</v>
      </c>
      <c r="G121" s="65"/>
      <c r="M121" s="13"/>
      <c r="N121" s="113"/>
      <c r="O121" s="114">
        <f t="shared" ref="O121" si="3">COUNTIFS($N$4:$N$113,"=" &amp; N121,$H$4:$H$113,"blu")</f>
        <v>0</v>
      </c>
    </row>
    <row r="122" spans="3:15" ht="18.75" x14ac:dyDescent="0.25">
      <c r="C122" s="14" t="s">
        <v>406</v>
      </c>
      <c r="F122" s="14" t="s">
        <v>1090</v>
      </c>
      <c r="G122" s="65"/>
      <c r="M122" s="13"/>
      <c r="N122" s="110"/>
      <c r="O122" s="127"/>
    </row>
    <row r="123" spans="3:15" ht="18.75" x14ac:dyDescent="0.25">
      <c r="C123" s="14" t="s">
        <v>406</v>
      </c>
      <c r="F123" s="14" t="s">
        <v>1091</v>
      </c>
      <c r="N123" s="116"/>
      <c r="O123" s="117"/>
    </row>
    <row r="124" spans="3:15" ht="18.75" x14ac:dyDescent="0.25">
      <c r="C124" s="14" t="s">
        <v>406</v>
      </c>
      <c r="F124" s="14" t="s">
        <v>1092</v>
      </c>
      <c r="G124" s="65"/>
      <c r="M124" s="13"/>
      <c r="N124" s="118"/>
      <c r="O124" s="119"/>
    </row>
    <row r="125" spans="3:15" ht="18.75" x14ac:dyDescent="0.25">
      <c r="C125" s="14" t="s">
        <v>406</v>
      </c>
      <c r="F125" s="14" t="s">
        <v>1093</v>
      </c>
      <c r="G125" s="65"/>
      <c r="M125" s="13"/>
      <c r="N125" s="118"/>
      <c r="O125" s="119"/>
    </row>
    <row r="126" spans="3:15" ht="18.75" x14ac:dyDescent="0.25">
      <c r="C126" s="14" t="s">
        <v>406</v>
      </c>
      <c r="F126" s="14" t="s">
        <v>1094</v>
      </c>
      <c r="G126" s="65"/>
      <c r="M126" s="13"/>
      <c r="N126" s="113"/>
      <c r="O126" s="114"/>
    </row>
    <row r="127" spans="3:15" ht="18.75" x14ac:dyDescent="0.25">
      <c r="C127" s="14" t="s">
        <v>406</v>
      </c>
      <c r="F127" s="14" t="s">
        <v>1095</v>
      </c>
      <c r="G127" s="65"/>
      <c r="M127" s="13"/>
      <c r="N127" s="139" t="s">
        <v>1358</v>
      </c>
      <c r="O127" s="127" t="s">
        <v>1398</v>
      </c>
    </row>
    <row r="128" spans="3:15" ht="18.75" x14ac:dyDescent="0.25">
      <c r="C128" s="14" t="s">
        <v>406</v>
      </c>
      <c r="F128" s="14" t="s">
        <v>1096</v>
      </c>
      <c r="G128" s="65"/>
      <c r="N128" s="124" cm="1">
        <f t="array" ref="N128:N129">_xlfn._xlws.SORT(_xlfn._xlws.FILTER(_xlfn.UNIQUE($O$4:$O$113),_xlfn.UNIQUE($O$4:$O$113)&lt;&gt;""))</f>
        <v>8</v>
      </c>
      <c r="O128" s="125">
        <f>COUNTIFS($O$4:$O$113,"=" &amp; N128,$H$4:$H$113,"red")</f>
        <v>70</v>
      </c>
    </row>
    <row r="129" spans="3:15" ht="18.75" x14ac:dyDescent="0.25">
      <c r="C129" s="14" t="s">
        <v>406</v>
      </c>
      <c r="F129" s="14" t="s">
        <v>1097</v>
      </c>
      <c r="G129" s="65"/>
      <c r="M129" s="13"/>
      <c r="N129" s="120" t="str">
        <v>|7.2|</v>
      </c>
      <c r="O129" s="121">
        <f>COUNTIFS($O$4:$O$113,"=" &amp; N129,$H$4:$H$113,"red")</f>
        <v>10</v>
      </c>
    </row>
    <row r="130" spans="3:15" ht="18.75" x14ac:dyDescent="0.25">
      <c r="G130" s="65"/>
      <c r="M130" s="13"/>
      <c r="N130" s="118"/>
      <c r="O130" s="119">
        <f t="shared" ref="O130:O132" si="4">COUNTIFS($O$4:$O$113,"=" &amp; N130,$H$4:$H$113,"blu")</f>
        <v>0</v>
      </c>
    </row>
    <row r="131" spans="3:15" ht="18.75" x14ac:dyDescent="0.25">
      <c r="G131" s="65"/>
      <c r="M131" s="13"/>
      <c r="N131" s="118"/>
      <c r="O131" s="119">
        <f t="shared" si="4"/>
        <v>0</v>
      </c>
    </row>
    <row r="132" spans="3:15" ht="18.75" x14ac:dyDescent="0.25">
      <c r="M132" s="13"/>
      <c r="N132" s="113"/>
      <c r="O132" s="114">
        <f t="shared" si="4"/>
        <v>0</v>
      </c>
    </row>
    <row r="133" spans="3:15" ht="18.75" x14ac:dyDescent="0.25">
      <c r="G133" s="65"/>
      <c r="N133" s="110"/>
      <c r="O133" s="127"/>
    </row>
    <row r="134" spans="3:15" ht="18.75" x14ac:dyDescent="0.25">
      <c r="G134" s="65"/>
      <c r="M134" s="13"/>
      <c r="N134" s="13"/>
      <c r="O134" s="110"/>
    </row>
    <row r="135" spans="3:15" ht="18.75" x14ac:dyDescent="0.25">
      <c r="G135" s="65"/>
      <c r="M135" s="13"/>
      <c r="N135" s="13"/>
      <c r="O135" s="110"/>
    </row>
    <row r="136" spans="3:15" ht="18.75" x14ac:dyDescent="0.25">
      <c r="G136" s="65"/>
      <c r="M136" s="13"/>
      <c r="N136" s="13"/>
      <c r="O136" s="110"/>
    </row>
    <row r="137" spans="3:15" ht="18.75" x14ac:dyDescent="0.25">
      <c r="G137" s="65"/>
      <c r="N137" s="13"/>
      <c r="O137" s="110"/>
    </row>
    <row r="138" spans="3:15" ht="18.75" x14ac:dyDescent="0.25">
      <c r="G138" s="65"/>
      <c r="N138" s="13"/>
      <c r="O138" s="110"/>
    </row>
    <row r="139" spans="3:15" x14ac:dyDescent="0.25">
      <c r="G139" s="65"/>
    </row>
    <row r="140" spans="3:15" x14ac:dyDescent="0.25">
      <c r="G140" s="65"/>
    </row>
    <row r="143" spans="3:15" x14ac:dyDescent="0.25">
      <c r="D143" s="21" t="s">
        <v>1085</v>
      </c>
      <c r="E143" s="14" t="s">
        <v>902</v>
      </c>
    </row>
    <row r="144" spans="3:15" x14ac:dyDescent="0.25">
      <c r="E144" s="14" t="s">
        <v>903</v>
      </c>
    </row>
    <row r="145" spans="5:5" x14ac:dyDescent="0.25">
      <c r="E145" s="14" t="s">
        <v>904</v>
      </c>
    </row>
    <row r="146" spans="5:5" x14ac:dyDescent="0.25">
      <c r="E146" s="14" t="s">
        <v>905</v>
      </c>
    </row>
    <row r="147" spans="5:5" x14ac:dyDescent="0.25">
      <c r="E147" s="14" t="s">
        <v>906</v>
      </c>
    </row>
    <row r="148" spans="5:5" x14ac:dyDescent="0.25">
      <c r="E148" s="14" t="s">
        <v>908</v>
      </c>
    </row>
    <row r="149" spans="5:5" x14ac:dyDescent="0.25">
      <c r="E149" s="14" t="s">
        <v>912</v>
      </c>
    </row>
    <row r="150" spans="5:5" x14ac:dyDescent="0.25">
      <c r="E150" s="14" t="s">
        <v>913</v>
      </c>
    </row>
    <row r="151" spans="5:5" x14ac:dyDescent="0.25">
      <c r="E151" s="14" t="s">
        <v>914</v>
      </c>
    </row>
    <row r="152" spans="5:5" x14ac:dyDescent="0.25">
      <c r="E152" s="14" t="s">
        <v>922</v>
      </c>
    </row>
    <row r="153" spans="5:5" x14ac:dyDescent="0.25">
      <c r="E153" s="14" t="s">
        <v>929</v>
      </c>
    </row>
    <row r="154" spans="5:5" x14ac:dyDescent="0.25">
      <c r="E154" s="14" t="s">
        <v>930</v>
      </c>
    </row>
    <row r="155" spans="5:5" x14ac:dyDescent="0.25">
      <c r="E155" s="14" t="s">
        <v>940</v>
      </c>
    </row>
    <row r="156" spans="5:5" x14ac:dyDescent="0.25">
      <c r="E156" s="14" t="s">
        <v>944</v>
      </c>
    </row>
    <row r="157" spans="5:5" x14ac:dyDescent="0.25">
      <c r="E157" s="14" t="s">
        <v>945</v>
      </c>
    </row>
    <row r="158" spans="5:5" x14ac:dyDescent="0.25">
      <c r="E158" s="14" t="s">
        <v>946</v>
      </c>
    </row>
  </sheetData>
  <sortState xmlns:xlrd2="http://schemas.microsoft.com/office/spreadsheetml/2017/richdata2" ref="C4:F140">
    <sortCondition ref="E4:E140"/>
    <sortCondition ref="F4:F140"/>
  </sortState>
  <mergeCells count="4">
    <mergeCell ref="C2:F2"/>
    <mergeCell ref="I2:K2"/>
    <mergeCell ref="M1:M3"/>
    <mergeCell ref="H1:H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2C98-8256-440D-B2E0-0CED8F754EDA}">
  <sheetPr>
    <pageSetUpPr fitToPage="1"/>
  </sheetPr>
  <dimension ref="A1:M110"/>
  <sheetViews>
    <sheetView topLeftCell="B17" zoomScale="85" zoomScaleNormal="85" workbookViewId="0">
      <selection activeCell="F31" sqref="F31"/>
    </sheetView>
  </sheetViews>
  <sheetFormatPr defaultRowHeight="45" customHeight="1" x14ac:dyDescent="0.25"/>
  <cols>
    <col min="1" max="1" width="27.7109375" hidden="1" customWidth="1"/>
    <col min="2" max="2" width="27.7109375" style="14" customWidth="1"/>
    <col min="3" max="3" width="31.140625" style="163" customWidth="1"/>
    <col min="4" max="4" width="18" style="163" hidden="1" customWidth="1"/>
    <col min="5" max="5" width="0" style="163" hidden="1" customWidth="1"/>
    <col min="6" max="6" width="27.5703125" style="163" customWidth="1"/>
    <col min="7" max="7" width="14" style="163" customWidth="1"/>
    <col min="8" max="8" width="9.140625" style="163" customWidth="1"/>
    <col min="9" max="9" width="9.140625" style="163"/>
    <col min="11" max="12" width="1.5703125" style="14" customWidth="1"/>
    <col min="13" max="13" width="1.7109375" style="14" customWidth="1"/>
  </cols>
  <sheetData>
    <row r="1" spans="1:13" ht="21" customHeight="1" x14ac:dyDescent="0.25">
      <c r="A1">
        <f>'DCB - Mag - True'!C1</f>
        <v>0</v>
      </c>
      <c r="B1" s="173" t="s">
        <v>821</v>
      </c>
      <c r="D1" s="163">
        <f>'DCB - Mag - True'!F1</f>
        <v>0</v>
      </c>
      <c r="E1" s="163">
        <f>'DCB - Mag - True'!L1</f>
        <v>0</v>
      </c>
    </row>
    <row r="2" spans="1:13" ht="16.5" customHeight="1" x14ac:dyDescent="0.25">
      <c r="A2" t="str">
        <f>'DCB - Mag - True'!C2</f>
        <v>DCB - Mag - True</v>
      </c>
      <c r="D2" s="163">
        <f>'DCB - Mag - True'!F2</f>
        <v>0</v>
      </c>
      <c r="E2" s="163">
        <f>'DCB - Mag - True'!L2</f>
        <v>0</v>
      </c>
      <c r="H2" s="163" t="str">
        <f>'DCB - Mag - True'!N2</f>
        <v>A-bot</v>
      </c>
      <c r="I2" s="163" t="str">
        <f>'DCB - Mag - True'!O2</f>
        <v>C-top</v>
      </c>
      <c r="K2" s="339" t="s">
        <v>1389</v>
      </c>
      <c r="L2" s="339"/>
      <c r="M2" s="339"/>
    </row>
    <row r="3" spans="1:13" s="56" customFormat="1" ht="29.25" customHeight="1" x14ac:dyDescent="0.25">
      <c r="A3" s="56" t="str">
        <f>'DCB - Mag - True'!C3</f>
        <v>LVR Name</v>
      </c>
      <c r="B3" s="21" t="s">
        <v>1430</v>
      </c>
      <c r="C3" s="167" t="s">
        <v>1429</v>
      </c>
      <c r="D3" s="167" t="str">
        <f>'DCB - Mag - True'!F3</f>
        <v>LVR ID - Connector - Pin</v>
      </c>
      <c r="E3" s="167" t="str">
        <f>'DCB - Mag - True'!L3</f>
        <v>SBC section</v>
      </c>
      <c r="F3" s="167" t="s">
        <v>1431</v>
      </c>
      <c r="G3" s="167"/>
      <c r="H3" s="167" t="str">
        <f>'DCB - Mag - True'!N3</f>
        <v>A L (m)</v>
      </c>
      <c r="I3" s="167" t="str">
        <f>'DCB - Mag - True'!O3</f>
        <v>C L (m)</v>
      </c>
      <c r="K3" s="14"/>
      <c r="L3" s="14"/>
      <c r="M3" s="14"/>
    </row>
    <row r="4" spans="1:13" ht="45" customHeight="1" x14ac:dyDescent="0.25">
      <c r="A4" t="str">
        <f>'DCB - Mag - True'!C4</f>
        <v>DCB_7_alpha_b_P/N</v>
      </c>
      <c r="B4" s="14" t="str">
        <f t="shared" ref="B4:B68" si="0">IF(ISNUMBER(SEARCH("_P/N",A4)),SUBSTITUTE(A4,"_P/N",""),"")</f>
        <v>DCB_7_alpha_b</v>
      </c>
      <c r="C4" s="163" t="str">
        <f>'DCB - Mag - True'!E4</f>
        <v>P20 - 1/9</v>
      </c>
      <c r="D4" s="163" t="str">
        <f>'DCB - Mag - True'!F4</f>
        <v>27 - J13 - 8/7</v>
      </c>
      <c r="E4" s="163" t="str">
        <f>'DCB - Mag - True'!L4</f>
        <v>1a</v>
      </c>
      <c r="F4" s="163" t="str">
        <f>CONCATENATE(IF(ISNUMBER(SEARCH("2.5V:",D4)),SUBSTITUTE(D4,"2.5V:",""),D4),"   ",E4)</f>
        <v>27 - J13 - 8/7   1a</v>
      </c>
      <c r="H4" s="163">
        <f>'DCB - Mag - True'!N4</f>
        <v>9.1999999999999993</v>
      </c>
      <c r="I4" s="163">
        <f>'DCB - Mag - True'!O4</f>
        <v>8</v>
      </c>
      <c r="K4" s="70"/>
    </row>
    <row r="5" spans="1:13" ht="45" customHeight="1" x14ac:dyDescent="0.25">
      <c r="A5" t="str">
        <f>'DCB - Mag - True'!C5</f>
        <v>DCB_7_alpha_b_P/N_S</v>
      </c>
      <c r="B5" s="14" t="str">
        <f t="shared" si="0"/>
        <v>DCB_7_alpha_b_S</v>
      </c>
      <c r="C5" s="163" t="str">
        <f>'DCB - Mag - True'!E5</f>
        <v>P20 - 2/10</v>
      </c>
      <c r="D5" s="163" t="str">
        <f>'DCB - Mag - True'!F5</f>
        <v>27 - J13 - 6/5</v>
      </c>
      <c r="E5" s="163" t="str">
        <f>'DCB - Mag - True'!L5</f>
        <v>1a</v>
      </c>
      <c r="F5" s="163" t="str">
        <f t="shared" ref="F5:F68" si="1">CONCATENATE(IF(ISNUMBER(SEARCH("2.5V:",D5)),SUBSTITUTE(D5,"2.5V:",""),D5),"   ",E5)</f>
        <v>27 - J13 - 6/5   1a</v>
      </c>
      <c r="H5" s="163">
        <f>'DCB - Mag - True'!N5</f>
        <v>9.1999999999999993</v>
      </c>
      <c r="I5" s="163">
        <f>'DCB - Mag - True'!O5</f>
        <v>8</v>
      </c>
      <c r="K5" s="69"/>
      <c r="L5" s="2"/>
      <c r="M5" s="2"/>
    </row>
    <row r="6" spans="1:13" ht="45" customHeight="1" x14ac:dyDescent="0.25">
      <c r="A6" t="str">
        <f>'DCB - Mag - True'!C6</f>
        <v>DCB_6_7_alpha_b_25_P/N</v>
      </c>
      <c r="B6" s="14" t="str">
        <f t="shared" si="0"/>
        <v>DCB_6_7_alpha_b_25</v>
      </c>
      <c r="C6" s="163" t="str">
        <f>'DCB - Mag - True'!E6</f>
        <v>P20 - 3/11</v>
      </c>
      <c r="D6" s="163" t="str">
        <f>'DCB - Mag - True'!F6</f>
        <v>2.5V: 34 - J13 - 8/7</v>
      </c>
      <c r="E6" s="163" t="str">
        <f>'DCB - Mag - True'!L6</f>
        <v>1a</v>
      </c>
      <c r="F6" s="163" t="str">
        <f t="shared" si="1"/>
        <v xml:space="preserve"> 34 - J13 - 8/7   1a</v>
      </c>
      <c r="H6" s="163">
        <f>'DCB - Mag - True'!N6</f>
        <v>9.1999999999999993</v>
      </c>
      <c r="I6" s="163">
        <f>'DCB - Mag - True'!O6</f>
        <v>8</v>
      </c>
      <c r="K6" s="69"/>
      <c r="L6" s="2"/>
      <c r="M6" s="2"/>
    </row>
    <row r="7" spans="1:13" ht="45" customHeight="1" x14ac:dyDescent="0.25">
      <c r="A7" t="str">
        <f>'DCB - Mag - True'!C7</f>
        <v>DCB_8_alpha_b_P/N</v>
      </c>
      <c r="B7" s="14" t="str">
        <f t="shared" si="0"/>
        <v>DCB_8_alpha_b</v>
      </c>
      <c r="C7" s="163" t="str">
        <f>'DCB - Mag - True'!E7</f>
        <v>P20 - 4/12</v>
      </c>
      <c r="D7" s="163" t="str">
        <f>'DCB - Mag - True'!F7</f>
        <v>25 - J13 - 4/3</v>
      </c>
      <c r="E7" s="163" t="str">
        <f>'DCB - Mag - True'!L7</f>
        <v>1a</v>
      </c>
      <c r="F7" s="163" t="str">
        <f t="shared" si="1"/>
        <v>25 - J13 - 4/3   1a</v>
      </c>
      <c r="H7" s="163">
        <f>'DCB - Mag - True'!N7</f>
        <v>9.1999999999999993</v>
      </c>
      <c r="I7" s="163">
        <f>'DCB - Mag - True'!O7</f>
        <v>8</v>
      </c>
      <c r="K7" s="69"/>
      <c r="L7" s="2"/>
      <c r="M7" s="2"/>
    </row>
    <row r="8" spans="1:13" ht="45" customHeight="1" x14ac:dyDescent="0.25">
      <c r="A8" t="str">
        <f>'DCB - Mag - True'!C8</f>
        <v>DCB_8_alpha_b_P/N_S</v>
      </c>
      <c r="B8" s="14" t="str">
        <f t="shared" si="0"/>
        <v>DCB_8_alpha_b_S</v>
      </c>
      <c r="C8" s="163" t="str">
        <f>'DCB - Mag - True'!E8</f>
        <v>P20 - 5/13</v>
      </c>
      <c r="D8" s="163" t="str">
        <f>'DCB - Mag - True'!F8</f>
        <v xml:space="preserve">25 - J13 - 2/1 </v>
      </c>
      <c r="E8" s="163" t="str">
        <f>'DCB - Mag - True'!L8</f>
        <v>1a</v>
      </c>
      <c r="F8" s="163" t="str">
        <f t="shared" si="1"/>
        <v>25 - J13 - 2/1    1a</v>
      </c>
      <c r="H8" s="163">
        <f>'DCB - Mag - True'!N8</f>
        <v>9.1999999999999993</v>
      </c>
      <c r="I8" s="163">
        <f>'DCB - Mag - True'!O8</f>
        <v>8</v>
      </c>
      <c r="K8" s="69"/>
      <c r="L8" s="2"/>
      <c r="M8" s="2"/>
    </row>
    <row r="9" spans="1:13" ht="45" customHeight="1" x14ac:dyDescent="0.25">
      <c r="A9" t="str">
        <f>'DCB - Mag - True'!C9</f>
        <v>DCB_10_11_alpha_b_25_P/N</v>
      </c>
      <c r="B9" s="14" t="str">
        <f t="shared" si="0"/>
        <v>DCB_10_11_alpha_b_25</v>
      </c>
      <c r="C9" s="163" t="str">
        <f>'DCB - Mag - True'!E9</f>
        <v>P20 - 6/14</v>
      </c>
      <c r="D9" s="163" t="str">
        <f>'DCB - Mag - True'!F9</f>
        <v>2.5V: 34 - J12 - 6/5</v>
      </c>
      <c r="E9" s="163" t="str">
        <f>'DCB - Mag - True'!L9</f>
        <v>1a</v>
      </c>
      <c r="F9" s="163" t="str">
        <f t="shared" si="1"/>
        <v xml:space="preserve"> 34 - J12 - 6/5   1a</v>
      </c>
      <c r="H9" s="163">
        <f>'DCB - Mag - True'!N9</f>
        <v>9.1999999999999993</v>
      </c>
      <c r="I9" s="163">
        <f>'DCB - Mag - True'!O9</f>
        <v>8</v>
      </c>
      <c r="K9" s="69"/>
      <c r="L9" s="2"/>
      <c r="M9" s="2"/>
    </row>
    <row r="10" spans="1:13" ht="45" customHeight="1" x14ac:dyDescent="0.25">
      <c r="A10" t="str">
        <f>'DCB - Mag - True'!C10</f>
        <v>DCB_11_alpha_b_P/N</v>
      </c>
      <c r="B10" s="14" t="str">
        <f t="shared" si="0"/>
        <v>DCB_11_alpha_b</v>
      </c>
      <c r="C10" s="163" t="str">
        <f>'DCB - Mag - True'!E10</f>
        <v>P20 - 7/15</v>
      </c>
      <c r="D10" s="163" t="str">
        <f>'DCB - Mag - True'!F10</f>
        <v>26 - J13 - 4/3</v>
      </c>
      <c r="E10" s="163" t="str">
        <f>'DCB - Mag - True'!L10</f>
        <v>1a</v>
      </c>
      <c r="F10" s="163" t="str">
        <f t="shared" si="1"/>
        <v>26 - J13 - 4/3   1a</v>
      </c>
      <c r="H10" s="163">
        <f>'DCB - Mag - True'!N10</f>
        <v>9.1999999999999993</v>
      </c>
      <c r="I10" s="163">
        <f>'DCB - Mag - True'!O10</f>
        <v>8</v>
      </c>
      <c r="K10" s="69"/>
      <c r="L10" s="2"/>
      <c r="M10" s="2"/>
    </row>
    <row r="11" spans="1:13" ht="11.25" customHeight="1" x14ac:dyDescent="0.25">
      <c r="K11" s="2"/>
      <c r="L11" s="2"/>
      <c r="M11" s="2"/>
    </row>
    <row r="12" spans="1:13" ht="9.75" customHeight="1" x14ac:dyDescent="0.25">
      <c r="K12" s="2"/>
      <c r="L12" s="2"/>
      <c r="M12" s="2"/>
    </row>
    <row r="13" spans="1:13" ht="45" customHeight="1" x14ac:dyDescent="0.25">
      <c r="A13" t="str">
        <f>'DCB - Mag - True'!C13</f>
        <v>DCB_0_alpha_b_P/N</v>
      </c>
      <c r="B13" s="14" t="str">
        <f t="shared" si="0"/>
        <v>DCB_0_alpha_b</v>
      </c>
      <c r="C13" s="163" t="str">
        <f>'DCB - Mag - True'!E13</f>
        <v>P21 - 1/9</v>
      </c>
      <c r="D13" s="163" t="str">
        <f>'DCB - Mag - True'!F13</f>
        <v>25 - J12 - 4/3</v>
      </c>
      <c r="E13" s="163" t="str">
        <f>'DCB - Mag - True'!L13</f>
        <v>1a</v>
      </c>
      <c r="F13" s="163" t="str">
        <f t="shared" si="1"/>
        <v>25 - J12 - 4/3   1a</v>
      </c>
      <c r="H13" s="163">
        <f>'DCB - Mag - True'!N13</f>
        <v>9.1999999999999993</v>
      </c>
      <c r="I13" s="163">
        <f>'DCB - Mag - True'!O13</f>
        <v>8</v>
      </c>
      <c r="K13" s="69"/>
      <c r="L13" s="2"/>
      <c r="M13" s="2"/>
    </row>
    <row r="14" spans="1:13" ht="45" customHeight="1" x14ac:dyDescent="0.25">
      <c r="A14" t="str">
        <f>'DCB - Mag - True'!C14</f>
        <v>DCB_1_alpha_b_P/N_S</v>
      </c>
      <c r="B14" s="14" t="str">
        <f t="shared" si="0"/>
        <v>DCB_1_alpha_b_S</v>
      </c>
      <c r="C14" s="163" t="str">
        <f>'DCB - Mag - True'!E14</f>
        <v>P21 - 2/10</v>
      </c>
      <c r="D14" s="163" t="str">
        <f>'DCB - Mag - True'!F14</f>
        <v>25 - J12 - 6/5</v>
      </c>
      <c r="E14" s="163" t="str">
        <f>'DCB - Mag - True'!L14</f>
        <v>1a</v>
      </c>
      <c r="F14" s="163" t="str">
        <f t="shared" si="1"/>
        <v>25 - J12 - 6/5   1a</v>
      </c>
      <c r="H14" s="163">
        <f>'DCB - Mag - True'!N14</f>
        <v>9.1999999999999993</v>
      </c>
      <c r="I14" s="163">
        <f>'DCB - Mag - True'!O14</f>
        <v>8</v>
      </c>
      <c r="K14" s="69"/>
      <c r="L14" s="2"/>
      <c r="M14" s="2"/>
    </row>
    <row r="15" spans="1:13" ht="45" customHeight="1" x14ac:dyDescent="0.25">
      <c r="A15" t="str">
        <f>'DCB - Mag - True'!C15</f>
        <v>DCB_1_alpha_b_P/N</v>
      </c>
      <c r="B15" s="14" t="str">
        <f t="shared" si="0"/>
        <v>DCB_1_alpha_b</v>
      </c>
      <c r="C15" s="163" t="str">
        <f>'DCB - Mag - True'!E15</f>
        <v>P21 - 3/11</v>
      </c>
      <c r="D15" s="163" t="str">
        <f>'DCB - Mag - True'!F15</f>
        <v>25 - J12 - 8/7</v>
      </c>
      <c r="E15" s="163" t="str">
        <f>'DCB - Mag - True'!L15</f>
        <v>1a</v>
      </c>
      <c r="F15" s="163" t="str">
        <f t="shared" si="1"/>
        <v>25 - J12 - 8/7   1a</v>
      </c>
      <c r="H15" s="163">
        <f>'DCB - Mag - True'!N15</f>
        <v>9.1999999999999993</v>
      </c>
      <c r="I15" s="163">
        <f>'DCB - Mag - True'!O15</f>
        <v>8</v>
      </c>
      <c r="K15" s="69"/>
      <c r="L15" s="2"/>
      <c r="M15" s="2"/>
    </row>
    <row r="16" spans="1:13" ht="45" customHeight="1" x14ac:dyDescent="0.25">
      <c r="A16" t="str">
        <f>'DCB - Mag - True'!C16</f>
        <v>DCB_4_alpha_b_P/N</v>
      </c>
      <c r="B16" s="14" t="str">
        <f t="shared" si="0"/>
        <v>DCB_4_alpha_b</v>
      </c>
      <c r="C16" s="163" t="str">
        <f>'DCB - Mag - True'!E16</f>
        <v>P21 - 4/12</v>
      </c>
      <c r="D16" s="163" t="str">
        <f>'DCB - Mag - True'!F16</f>
        <v>27 - J12 - 4/3</v>
      </c>
      <c r="E16" s="163" t="str">
        <f>'DCB - Mag - True'!L16</f>
        <v>1a</v>
      </c>
      <c r="F16" s="163" t="str">
        <f t="shared" si="1"/>
        <v>27 - J12 - 4/3   1a</v>
      </c>
      <c r="H16" s="163">
        <f>'DCB - Mag - True'!N16</f>
        <v>9.1999999999999993</v>
      </c>
      <c r="I16" s="163">
        <f>'DCB - Mag - True'!O16</f>
        <v>8</v>
      </c>
      <c r="K16" s="69"/>
      <c r="L16" s="2"/>
      <c r="M16" s="2"/>
    </row>
    <row r="17" spans="1:13" ht="45" customHeight="1" x14ac:dyDescent="0.25">
      <c r="A17" t="str">
        <f>'DCB - Mag - True'!C17</f>
        <v>DCB_4_alpha_b_P/N_S</v>
      </c>
      <c r="B17" s="14" t="str">
        <f t="shared" si="0"/>
        <v>DCB_4_alpha_b_S</v>
      </c>
      <c r="C17" s="163" t="str">
        <f>'DCB - Mag - True'!E17</f>
        <v>P21 - 5/13</v>
      </c>
      <c r="D17" s="163" t="str">
        <f>'DCB - Mag - True'!F17</f>
        <v>27 - J12 - 2/1</v>
      </c>
      <c r="E17" s="163" t="str">
        <f>'DCB - Mag - True'!L17</f>
        <v>1a</v>
      </c>
      <c r="F17" s="163" t="str">
        <f t="shared" si="1"/>
        <v>27 - J12 - 2/1   1a</v>
      </c>
      <c r="H17" s="163">
        <f>'DCB - Mag - True'!N17</f>
        <v>9.1999999999999993</v>
      </c>
      <c r="I17" s="163">
        <f>'DCB - Mag - True'!O17</f>
        <v>8</v>
      </c>
      <c r="K17" s="69"/>
      <c r="L17" s="2"/>
      <c r="M17" s="2"/>
    </row>
    <row r="18" spans="1:13" ht="45" customHeight="1" x14ac:dyDescent="0.25">
      <c r="A18" t="str">
        <f>'DCB - Mag - True'!C18</f>
        <v>DCB_0_alpha_b_P/N_S</v>
      </c>
      <c r="B18" s="14" t="str">
        <f t="shared" si="0"/>
        <v>DCB_0_alpha_b_S</v>
      </c>
      <c r="C18" s="163" t="str">
        <f>'DCB - Mag - True'!E18</f>
        <v>P21 - 6/14</v>
      </c>
      <c r="D18" s="163" t="str">
        <f>'DCB - Mag - True'!F18</f>
        <v>25 - J12 - 2/1</v>
      </c>
      <c r="E18" s="163" t="str">
        <f>'DCB - Mag - True'!L18</f>
        <v>1a</v>
      </c>
      <c r="F18" s="163" t="str">
        <f t="shared" si="1"/>
        <v>25 - J12 - 2/1   1a</v>
      </c>
      <c r="H18" s="163">
        <f>'DCB - Mag - True'!N18</f>
        <v>9.1999999999999993</v>
      </c>
      <c r="I18" s="163">
        <f>'DCB - Mag - True'!O18</f>
        <v>8</v>
      </c>
      <c r="K18" s="69"/>
      <c r="L18" s="2"/>
      <c r="M18" s="2"/>
    </row>
    <row r="19" spans="1:13" ht="45" customHeight="1" x14ac:dyDescent="0.25">
      <c r="A19" t="str">
        <f>'DCB - Mag - True'!C19</f>
        <v>DCB_2_3_alpha_b_25_P/N</v>
      </c>
      <c r="B19" s="14" t="str">
        <f t="shared" si="0"/>
        <v>DCB_2_3_alpha_b_25</v>
      </c>
      <c r="C19" s="163" t="str">
        <f>'DCB - Mag - True'!E19</f>
        <v>P21 - 7/15</v>
      </c>
      <c r="D19" s="163" t="str">
        <f>'DCB - Mag - True'!F19</f>
        <v>2.5V: 34 - J12 - 4/3</v>
      </c>
      <c r="E19" s="163" t="str">
        <f>'DCB - Mag - True'!L19</f>
        <v>1a</v>
      </c>
      <c r="F19" s="163" t="str">
        <f t="shared" si="1"/>
        <v xml:space="preserve"> 34 - J12 - 4/3   1a</v>
      </c>
      <c r="H19" s="163">
        <f>'DCB - Mag - True'!N19</f>
        <v>9.1999999999999993</v>
      </c>
      <c r="I19" s="163">
        <f>'DCB - Mag - True'!O19</f>
        <v>8</v>
      </c>
      <c r="K19" s="69"/>
      <c r="L19" s="2"/>
      <c r="M19" s="2"/>
    </row>
    <row r="20" spans="1:13" ht="14.25" customHeight="1" x14ac:dyDescent="0.25">
      <c r="K20" s="2"/>
      <c r="L20" s="2"/>
      <c r="M20" s="2"/>
    </row>
    <row r="21" spans="1:13" ht="16.5" customHeight="1" x14ac:dyDescent="0.25">
      <c r="K21" s="2"/>
      <c r="L21" s="2"/>
      <c r="M21" s="2"/>
    </row>
    <row r="22" spans="1:13" ht="45" customHeight="1" x14ac:dyDescent="0.25">
      <c r="A22" t="str">
        <f>'DCB - Mag - True'!C22</f>
        <v>DCB_6_alpha_b_P/N_S</v>
      </c>
      <c r="B22" s="14" t="str">
        <f t="shared" si="0"/>
        <v>DCB_6_alpha_b_S</v>
      </c>
      <c r="C22" s="163" t="str">
        <f>'DCB - Mag - True'!E22</f>
        <v>P23 - 1/9</v>
      </c>
      <c r="D22" s="163" t="str">
        <f>'DCB - Mag - True'!F22</f>
        <v>27 - J13 - 2/1</v>
      </c>
      <c r="E22" s="163" t="str">
        <f>'DCB - Mag - True'!L22</f>
        <v>1a</v>
      </c>
      <c r="F22" s="163" t="str">
        <f t="shared" si="1"/>
        <v>27 - J13 - 2/1   1a</v>
      </c>
      <c r="H22" s="163">
        <f>'DCB - Mag - True'!N22</f>
        <v>9.1999999999999993</v>
      </c>
      <c r="I22" s="163">
        <f>'DCB - Mag - True'!O22</f>
        <v>8</v>
      </c>
      <c r="K22" s="69"/>
      <c r="L22" s="2"/>
      <c r="M22" s="2"/>
    </row>
    <row r="23" spans="1:13" ht="45" customHeight="1" x14ac:dyDescent="0.25">
      <c r="A23" t="str">
        <f>'DCB - Mag - True'!C23</f>
        <v>DCB_6_alpha_b_P/N</v>
      </c>
      <c r="B23" s="14" t="str">
        <f t="shared" si="0"/>
        <v>DCB_6_alpha_b</v>
      </c>
      <c r="C23" s="163" t="str">
        <f>'DCB - Mag - True'!E23</f>
        <v>P23 - 2/10</v>
      </c>
      <c r="D23" s="163" t="str">
        <f>'DCB - Mag - True'!F23</f>
        <v>27 - J13 - 4/3</v>
      </c>
      <c r="E23" s="163" t="str">
        <f>'DCB - Mag - True'!L23</f>
        <v>1a</v>
      </c>
      <c r="F23" s="163" t="str">
        <f t="shared" si="1"/>
        <v>27 - J13 - 4/3   1a</v>
      </c>
      <c r="H23" s="163">
        <f>'DCB - Mag - True'!N23</f>
        <v>9.1999999999999993</v>
      </c>
      <c r="I23" s="163">
        <f>'DCB - Mag - True'!O23</f>
        <v>8</v>
      </c>
      <c r="K23" s="69"/>
      <c r="L23" s="2"/>
      <c r="M23" s="2"/>
    </row>
    <row r="24" spans="1:13" ht="45" customHeight="1" x14ac:dyDescent="0.25">
      <c r="A24" t="str">
        <f>'DCB - Mag - True'!C24</f>
        <v>DCB_9_alpha_b_P/N_S</v>
      </c>
      <c r="B24" s="14" t="str">
        <f t="shared" si="0"/>
        <v>DCB_9_alpha_b_S</v>
      </c>
      <c r="C24" s="163" t="str">
        <f>'DCB - Mag - True'!E24</f>
        <v>P23 - 3/11</v>
      </c>
      <c r="D24" s="163" t="str">
        <f>'DCB - Mag - True'!F24</f>
        <v>25 - J13 - 6/5</v>
      </c>
      <c r="E24" s="163" t="str">
        <f>'DCB - Mag - True'!L24</f>
        <v>1a</v>
      </c>
      <c r="F24" s="163" t="str">
        <f t="shared" si="1"/>
        <v>25 - J13 - 6/5   1a</v>
      </c>
      <c r="H24" s="163">
        <f>'DCB - Mag - True'!N24</f>
        <v>9.1999999999999993</v>
      </c>
      <c r="I24" s="163">
        <f>'DCB - Mag - True'!O24</f>
        <v>8</v>
      </c>
      <c r="K24" s="69"/>
      <c r="L24" s="2"/>
      <c r="M24" s="2"/>
    </row>
    <row r="25" spans="1:13" ht="45" customHeight="1" x14ac:dyDescent="0.25">
      <c r="A25" t="str">
        <f>'DCB - Mag - True'!C25</f>
        <v>DCB_8_9_alpha_b_25_P/N</v>
      </c>
      <c r="B25" s="14" t="str">
        <f t="shared" si="0"/>
        <v>DCB_8_9_alpha_b_25</v>
      </c>
      <c r="C25" s="163" t="str">
        <f>'DCB - Mag - True'!E25</f>
        <v>P23 - 4/12</v>
      </c>
      <c r="D25" s="163" t="str">
        <f>'DCB - Mag - True'!F25</f>
        <v>2.5V: 34 - J13 - 6/5</v>
      </c>
      <c r="E25" s="163" t="str">
        <f>'DCB - Mag - True'!L25</f>
        <v>1a</v>
      </c>
      <c r="F25" s="163" t="str">
        <f t="shared" si="1"/>
        <v xml:space="preserve"> 34 - J13 - 6/5   1a</v>
      </c>
      <c r="H25" s="163">
        <f>'DCB - Mag - True'!N25</f>
        <v>9.1999999999999993</v>
      </c>
      <c r="I25" s="163">
        <f>'DCB - Mag - True'!O25</f>
        <v>8</v>
      </c>
      <c r="K25" s="69"/>
      <c r="L25" s="2"/>
      <c r="M25" s="2"/>
    </row>
    <row r="26" spans="1:13" ht="45" customHeight="1" x14ac:dyDescent="0.25">
      <c r="A26" t="str">
        <f>'DCB - Mag - True'!C26</f>
        <v>DCB_9_alpha_b_P/N</v>
      </c>
      <c r="B26" s="14" t="str">
        <f t="shared" si="0"/>
        <v>DCB_9_alpha_b</v>
      </c>
      <c r="C26" s="163" t="str">
        <f>'DCB - Mag - True'!E26</f>
        <v>P23 - 5/13</v>
      </c>
      <c r="D26" s="163" t="str">
        <f>'DCB - Mag - True'!F26</f>
        <v>25 - J13 - 8/7</v>
      </c>
      <c r="E26" s="163" t="str">
        <f>'DCB - Mag - True'!L26</f>
        <v>1a</v>
      </c>
      <c r="F26" s="163" t="str">
        <f t="shared" si="1"/>
        <v>25 - J13 - 8/7   1a</v>
      </c>
      <c r="H26" s="163">
        <f>'DCB - Mag - True'!N26</f>
        <v>9.1999999999999993</v>
      </c>
      <c r="I26" s="163">
        <f>'DCB - Mag - True'!O26</f>
        <v>8</v>
      </c>
      <c r="K26" s="69"/>
      <c r="L26" s="2"/>
      <c r="M26" s="2"/>
    </row>
    <row r="27" spans="1:13" ht="45" customHeight="1" x14ac:dyDescent="0.25">
      <c r="A27" t="str">
        <f>'DCB - Mag - True'!C27</f>
        <v>DCB_10_alpha_b_P/N_S</v>
      </c>
      <c r="B27" s="14" t="str">
        <f t="shared" si="0"/>
        <v>DCB_10_alpha_b_S</v>
      </c>
      <c r="C27" s="163" t="str">
        <f>'DCB - Mag - True'!E27</f>
        <v>P23 - 6/14</v>
      </c>
      <c r="D27" s="163" t="str">
        <f>'DCB - Mag - True'!F27</f>
        <v>26 - J12 - 2/1</v>
      </c>
      <c r="E27" s="163" t="str">
        <f>'DCB - Mag - True'!L27</f>
        <v>1a</v>
      </c>
      <c r="F27" s="163" t="str">
        <f t="shared" si="1"/>
        <v>26 - J12 - 2/1   1a</v>
      </c>
      <c r="H27" s="163">
        <f>'DCB - Mag - True'!N27</f>
        <v>9.1999999999999993</v>
      </c>
      <c r="I27" s="163">
        <f>'DCB - Mag - True'!O27</f>
        <v>8</v>
      </c>
      <c r="K27" s="69"/>
      <c r="L27" s="2"/>
      <c r="M27" s="2"/>
    </row>
    <row r="28" spans="1:13" ht="45" customHeight="1" x14ac:dyDescent="0.25">
      <c r="A28" t="str">
        <f>'DCB - Mag - True'!C28</f>
        <v>DCB_10_alpha_b_P/N</v>
      </c>
      <c r="B28" s="14" t="str">
        <f t="shared" si="0"/>
        <v>DCB_10_alpha_b</v>
      </c>
      <c r="C28" s="163" t="str">
        <f>'DCB - Mag - True'!E28</f>
        <v>P23 - 7/15</v>
      </c>
      <c r="D28" s="163" t="str">
        <f>'DCB - Mag - True'!F28</f>
        <v>26 - J12 - 4/3</v>
      </c>
      <c r="E28" s="163" t="str">
        <f>'DCB - Mag - True'!L28</f>
        <v>1a</v>
      </c>
      <c r="F28" s="163" t="str">
        <f t="shared" si="1"/>
        <v>26 - J12 - 4/3   1a</v>
      </c>
      <c r="H28" s="163">
        <f>'DCB - Mag - True'!N28</f>
        <v>9.1999999999999993</v>
      </c>
      <c r="I28" s="163">
        <f>'DCB - Mag - True'!O28</f>
        <v>8</v>
      </c>
      <c r="K28" s="69"/>
      <c r="L28" s="2"/>
      <c r="M28" s="2"/>
    </row>
    <row r="29" spans="1:13" ht="45" customHeight="1" x14ac:dyDescent="0.25">
      <c r="A29" t="str">
        <f>'DCB - Mag - True'!C29</f>
        <v>DCB_11_alpha_b_P/N_S</v>
      </c>
      <c r="B29" s="14" t="str">
        <f t="shared" si="0"/>
        <v>DCB_11_alpha_b_S</v>
      </c>
      <c r="C29" s="163" t="str">
        <f>'DCB - Mag - True'!E29</f>
        <v>P23 - 8/16</v>
      </c>
      <c r="D29" s="163" t="str">
        <f>'DCB - Mag - True'!F29</f>
        <v>26 - J13 - 2/1</v>
      </c>
      <c r="E29" s="163" t="str">
        <f>'DCB - Mag - True'!L29</f>
        <v>1a</v>
      </c>
      <c r="F29" s="163" t="str">
        <f t="shared" si="1"/>
        <v>26 - J13 - 2/1   1a</v>
      </c>
      <c r="H29" s="163">
        <f>'DCB - Mag - True'!N29</f>
        <v>9.1999999999999993</v>
      </c>
      <c r="I29" s="163">
        <f>'DCB - Mag - True'!O29</f>
        <v>8</v>
      </c>
      <c r="K29" s="69"/>
      <c r="L29" s="2"/>
      <c r="M29" s="2"/>
    </row>
    <row r="30" spans="1:13" ht="7.5" customHeight="1" x14ac:dyDescent="0.25">
      <c r="K30" s="2"/>
      <c r="L30" s="2"/>
      <c r="M30" s="2"/>
    </row>
    <row r="31" spans="1:13" ht="45" customHeight="1" x14ac:dyDescent="0.25">
      <c r="A31" t="str">
        <f>'DCB - Mag - True'!C31</f>
        <v>DCB_0_1_alpha_b_25_P/N</v>
      </c>
      <c r="B31" s="14" t="str">
        <f t="shared" si="0"/>
        <v>DCB_0_1_alpha_b_25</v>
      </c>
      <c r="C31" s="163" t="str">
        <f>'DCB - Mag - True'!E31</f>
        <v>P24 - 1/9</v>
      </c>
      <c r="D31" s="163" t="str">
        <f>'DCB - Mag - True'!F31</f>
        <v>2.5V: 34 - J13 - 2/1</v>
      </c>
      <c r="E31" s="163" t="str">
        <f>'DCB - Mag - True'!L31</f>
        <v>1a</v>
      </c>
      <c r="F31" s="163" t="str">
        <f t="shared" si="1"/>
        <v xml:space="preserve"> 34 - J13 - 2/1   1a</v>
      </c>
      <c r="H31" s="163">
        <f>'DCB - Mag - True'!N31</f>
        <v>9.1999999999999993</v>
      </c>
      <c r="I31" s="163">
        <f>'DCB - Mag - True'!O31</f>
        <v>8</v>
      </c>
      <c r="K31" s="69"/>
      <c r="L31" s="2"/>
      <c r="M31" s="2"/>
    </row>
    <row r="32" spans="1:13" ht="45" customHeight="1" x14ac:dyDescent="0.25">
      <c r="A32" t="str">
        <f>'DCB - Mag - True'!C32</f>
        <v>DCB_3_alpha_b_P/N</v>
      </c>
      <c r="B32" s="14" t="str">
        <f t="shared" si="0"/>
        <v>DCB_3_alpha_b</v>
      </c>
      <c r="C32" s="163" t="str">
        <f>'DCB - Mag - True'!E32</f>
        <v>P24 - 2/10</v>
      </c>
      <c r="D32" s="163" t="str">
        <f>'DCB - Mag - True'!F32</f>
        <v>26 - J13 - 8/7</v>
      </c>
      <c r="E32" s="163" t="str">
        <f>'DCB - Mag - True'!L32</f>
        <v>1a</v>
      </c>
      <c r="F32" s="163" t="str">
        <f t="shared" si="1"/>
        <v>26 - J13 - 8/7   1a</v>
      </c>
      <c r="H32" s="163">
        <f>'DCB - Mag - True'!N32</f>
        <v>9.1999999999999993</v>
      </c>
      <c r="I32" s="163">
        <f>'DCB - Mag - True'!O32</f>
        <v>8</v>
      </c>
      <c r="K32" s="69"/>
      <c r="L32" s="2"/>
      <c r="M32" s="2"/>
    </row>
    <row r="33" spans="1:13" ht="45" customHeight="1" x14ac:dyDescent="0.25">
      <c r="A33" t="str">
        <f>'DCB - Mag - True'!C33</f>
        <v>DCB_5_alpha_b_P/N_S</v>
      </c>
      <c r="B33" s="14" t="str">
        <f t="shared" si="0"/>
        <v>DCB_5_alpha_b_S</v>
      </c>
      <c r="C33" s="163" t="str">
        <f>'DCB - Mag - True'!E33</f>
        <v>P24 - 3/11</v>
      </c>
      <c r="D33" s="163" t="str">
        <f>'DCB - Mag - True'!F33</f>
        <v>27 - J12 - 6/5</v>
      </c>
      <c r="E33" s="163" t="str">
        <f>'DCB - Mag - True'!L33</f>
        <v>1a</v>
      </c>
      <c r="F33" s="163" t="str">
        <f t="shared" si="1"/>
        <v>27 - J12 - 6/5   1a</v>
      </c>
      <c r="H33" s="163">
        <f>'DCB - Mag - True'!N33</f>
        <v>9.1999999999999993</v>
      </c>
      <c r="I33" s="163">
        <f>'DCB - Mag - True'!O33</f>
        <v>8</v>
      </c>
      <c r="K33" s="69"/>
      <c r="L33" s="2"/>
      <c r="M33" s="2"/>
    </row>
    <row r="34" spans="1:13" ht="45" customHeight="1" x14ac:dyDescent="0.25">
      <c r="A34" t="str">
        <f>'DCB - Mag - True'!C34</f>
        <v>DCB_4_5_alpha_b_25_P/N</v>
      </c>
      <c r="B34" s="14" t="str">
        <f t="shared" si="0"/>
        <v>DCB_4_5_alpha_b_25</v>
      </c>
      <c r="C34" s="163" t="str">
        <f>'DCB - Mag - True'!E34</f>
        <v>P24 - 4/12</v>
      </c>
      <c r="D34" s="163" t="str">
        <f>'DCB - Mag - True'!F34</f>
        <v>2.5V: 34 - J13 - 4/3</v>
      </c>
      <c r="E34" s="163" t="str">
        <f>'DCB - Mag - True'!L34</f>
        <v>1a</v>
      </c>
      <c r="F34" s="163" t="str">
        <f t="shared" si="1"/>
        <v xml:space="preserve"> 34 - J13 - 4/3   1a</v>
      </c>
      <c r="H34" s="163">
        <f>'DCB - Mag - True'!N34</f>
        <v>9.1999999999999993</v>
      </c>
      <c r="I34" s="163">
        <f>'DCB - Mag - True'!O34</f>
        <v>8</v>
      </c>
      <c r="K34" s="69"/>
      <c r="L34" s="2"/>
      <c r="M34" s="2"/>
    </row>
    <row r="35" spans="1:13" ht="45" customHeight="1" x14ac:dyDescent="0.25">
      <c r="A35" t="str">
        <f>'DCB - Mag - True'!C35</f>
        <v>DCB_5_alpha_b_P/N</v>
      </c>
      <c r="B35" s="14" t="str">
        <f t="shared" si="0"/>
        <v>DCB_5_alpha_b</v>
      </c>
      <c r="C35" s="163" t="str">
        <f>'DCB - Mag - True'!E35</f>
        <v>P24 - 5/13</v>
      </c>
      <c r="D35" s="163" t="str">
        <f>'DCB - Mag - True'!F35</f>
        <v>27 - J12 - 8/7</v>
      </c>
      <c r="E35" s="163" t="str">
        <f>'DCB - Mag - True'!L35</f>
        <v>1a</v>
      </c>
      <c r="F35" s="163" t="str">
        <f t="shared" si="1"/>
        <v>27 - J12 - 8/7   1a</v>
      </c>
      <c r="H35" s="163">
        <f>'DCB - Mag - True'!N35</f>
        <v>9.1999999999999993</v>
      </c>
      <c r="I35" s="163">
        <f>'DCB - Mag - True'!O35</f>
        <v>8</v>
      </c>
      <c r="K35" s="69"/>
      <c r="L35" s="2"/>
      <c r="M35" s="2"/>
    </row>
    <row r="36" spans="1:13" ht="45" customHeight="1" x14ac:dyDescent="0.25">
      <c r="A36" t="str">
        <f>'DCB - Mag - True'!C36</f>
        <v>DCB_3_alpha_b_P/N_S</v>
      </c>
      <c r="B36" s="14" t="str">
        <f t="shared" si="0"/>
        <v>DCB_3_alpha_b_S</v>
      </c>
      <c r="C36" s="163" t="str">
        <f>'DCB - Mag - True'!E36</f>
        <v>P24 - 6/14</v>
      </c>
      <c r="D36" s="163" t="str">
        <f>'DCB - Mag - True'!F36</f>
        <v>26 - J13 - 6/5</v>
      </c>
      <c r="E36" s="163" t="str">
        <f>'DCB - Mag - True'!L36</f>
        <v>1a</v>
      </c>
      <c r="F36" s="163" t="str">
        <f t="shared" si="1"/>
        <v>26 - J13 - 6/5   1a</v>
      </c>
      <c r="H36" s="163">
        <f>'DCB - Mag - True'!N36</f>
        <v>9.1999999999999993</v>
      </c>
      <c r="I36" s="163">
        <f>'DCB - Mag - True'!O36</f>
        <v>8</v>
      </c>
      <c r="K36" s="69"/>
      <c r="L36" s="2"/>
      <c r="M36" s="2"/>
    </row>
    <row r="37" spans="1:13" ht="45" customHeight="1" x14ac:dyDescent="0.25">
      <c r="A37" t="str">
        <f>'DCB - Mag - True'!C37</f>
        <v>DCB_2_alpha_b_P/N</v>
      </c>
      <c r="B37" s="14" t="str">
        <f t="shared" si="0"/>
        <v>DCB_2_alpha_b</v>
      </c>
      <c r="C37" s="163" t="str">
        <f>'DCB - Mag - True'!E37</f>
        <v>P24 - 7/15</v>
      </c>
      <c r="D37" s="163" t="str">
        <f>'DCB - Mag - True'!F37</f>
        <v>26 - J12 - 8/7</v>
      </c>
      <c r="E37" s="163" t="str">
        <f>'DCB - Mag - True'!L37</f>
        <v>1a</v>
      </c>
      <c r="F37" s="163" t="str">
        <f t="shared" si="1"/>
        <v>26 - J12 - 8/7   1a</v>
      </c>
      <c r="H37" s="163">
        <f>'DCB - Mag - True'!N37</f>
        <v>9.1999999999999993</v>
      </c>
      <c r="I37" s="163">
        <f>'DCB - Mag - True'!O37</f>
        <v>8</v>
      </c>
      <c r="K37" s="69"/>
      <c r="L37" s="2"/>
      <c r="M37" s="2"/>
    </row>
    <row r="38" spans="1:13" ht="45" customHeight="1" x14ac:dyDescent="0.25">
      <c r="A38" t="str">
        <f>'DCB - Mag - True'!C38</f>
        <v>DCB_2_alpha_b_P/N_S</v>
      </c>
      <c r="B38" s="14" t="str">
        <f t="shared" si="0"/>
        <v>DCB_2_alpha_b_S</v>
      </c>
      <c r="C38" s="163" t="str">
        <f>'DCB - Mag - True'!E38</f>
        <v>P24 - 8/16</v>
      </c>
      <c r="D38" s="163" t="str">
        <f>'DCB - Mag - True'!F38</f>
        <v>26 - J12 - 6/5</v>
      </c>
      <c r="E38" s="163" t="str">
        <f>'DCB - Mag - True'!L38</f>
        <v>1a</v>
      </c>
      <c r="F38" s="163" t="str">
        <f t="shared" si="1"/>
        <v>26 - J12 - 6/5   1a</v>
      </c>
      <c r="H38" s="163">
        <f>'DCB - Mag - True'!N38</f>
        <v>9.1999999999999993</v>
      </c>
      <c r="I38" s="163">
        <f>'DCB - Mag - True'!O38</f>
        <v>8</v>
      </c>
      <c r="K38" s="69"/>
      <c r="L38" s="2"/>
      <c r="M38" s="2"/>
    </row>
    <row r="39" spans="1:13" ht="12" customHeight="1" x14ac:dyDescent="0.25">
      <c r="K39" s="2"/>
      <c r="L39" s="2"/>
      <c r="M39" s="2"/>
    </row>
    <row r="40" spans="1:13" ht="45" customHeight="1" x14ac:dyDescent="0.25">
      <c r="A40" t="str">
        <f>'DCB - Mag - True'!C40</f>
        <v>DCB_7_beta_b_P/N</v>
      </c>
      <c r="B40" s="14" t="str">
        <f t="shared" si="0"/>
        <v>DCB_7_beta_b</v>
      </c>
      <c r="C40" s="163" t="str">
        <f>'DCB - Mag - True'!E40</f>
        <v>P26 - 1/9</v>
      </c>
      <c r="D40" s="163" t="str">
        <f>'DCB - Mag - True'!F40</f>
        <v>28 - J13 - 8/7</v>
      </c>
      <c r="E40" s="163" t="str">
        <f>'DCB - Mag - True'!L40</f>
        <v>1a</v>
      </c>
      <c r="F40" s="163" t="str">
        <f t="shared" si="1"/>
        <v>28 - J13 - 8/7   1a</v>
      </c>
      <c r="H40" s="163">
        <f>'DCB - Mag - True'!N40</f>
        <v>9.1999999999999993</v>
      </c>
      <c r="I40" s="163">
        <f>'DCB - Mag - True'!O40</f>
        <v>8</v>
      </c>
      <c r="K40" s="69"/>
      <c r="L40" s="2"/>
      <c r="M40" s="2"/>
    </row>
    <row r="41" spans="1:13" ht="45" customHeight="1" x14ac:dyDescent="0.25">
      <c r="A41" t="str">
        <f>'DCB - Mag - True'!C41</f>
        <v>DCB_7_beta_b_P/N_S</v>
      </c>
      <c r="B41" s="14" t="str">
        <f t="shared" si="0"/>
        <v>DCB_7_beta_b_S</v>
      </c>
      <c r="C41" s="163" t="str">
        <f>'DCB - Mag - True'!E41</f>
        <v>P26 - 2/10</v>
      </c>
      <c r="D41" s="163" t="str">
        <f>'DCB - Mag - True'!F41</f>
        <v>28 - J13 - 6/5</v>
      </c>
      <c r="E41" s="163" t="str">
        <f>'DCB - Mag - True'!L41</f>
        <v>1a</v>
      </c>
      <c r="F41" s="163" t="str">
        <f t="shared" si="1"/>
        <v>28 - J13 - 6/5   1a</v>
      </c>
      <c r="H41" s="163">
        <f>'DCB - Mag - True'!N41</f>
        <v>9.1999999999999993</v>
      </c>
      <c r="I41" s="163">
        <f>'DCB - Mag - True'!O41</f>
        <v>8</v>
      </c>
      <c r="K41" s="69"/>
      <c r="L41" s="2"/>
      <c r="M41" s="2"/>
    </row>
    <row r="42" spans="1:13" ht="45" customHeight="1" x14ac:dyDescent="0.25">
      <c r="A42" t="str">
        <f>'DCB - Mag - True'!C42</f>
        <v>DCB_6_7_beta_b_25_P/N</v>
      </c>
      <c r="B42" s="14" t="str">
        <f t="shared" si="0"/>
        <v>DCB_6_7_beta_b_25</v>
      </c>
      <c r="C42" s="163" t="str">
        <f>'DCB - Mag - True'!E42</f>
        <v>P26 - 3/11</v>
      </c>
      <c r="D42" s="163" t="str">
        <f>'DCB - Mag - True'!F42</f>
        <v>2.5V: 35 - J13 - 8/7</v>
      </c>
      <c r="E42" s="163" t="str">
        <f>'DCB - Mag - True'!L42</f>
        <v>3a</v>
      </c>
      <c r="F42" s="163" t="str">
        <f t="shared" si="1"/>
        <v xml:space="preserve"> 35 - J13 - 8/7   3a</v>
      </c>
      <c r="H42" s="163">
        <f>'DCB - Mag - True'!N42</f>
        <v>7.6000000000000005</v>
      </c>
      <c r="I42" s="163" t="str">
        <f>'DCB - Mag - True'!O42</f>
        <v>|7.2|</v>
      </c>
      <c r="K42" s="69"/>
      <c r="L42" s="2"/>
      <c r="M42" s="69"/>
    </row>
    <row r="43" spans="1:13" ht="45" customHeight="1" x14ac:dyDescent="0.25">
      <c r="A43" t="str">
        <f>'DCB - Mag - True'!C43</f>
        <v>DCB_8_beta_b_P/N</v>
      </c>
      <c r="B43" s="14" t="str">
        <f t="shared" si="0"/>
        <v>DCB_8_beta_b</v>
      </c>
      <c r="C43" s="163" t="str">
        <f>'DCB - Mag - True'!E43</f>
        <v>P26 - 4/12</v>
      </c>
      <c r="D43" s="163" t="str">
        <f>'DCB - Mag - True'!F43</f>
        <v>30 - J13 - 4/3</v>
      </c>
      <c r="E43" s="163" t="str">
        <f>'DCB - Mag - True'!L43</f>
        <v>1a</v>
      </c>
      <c r="F43" s="163" t="str">
        <f t="shared" si="1"/>
        <v>30 - J13 - 4/3   1a</v>
      </c>
      <c r="H43" s="163">
        <f>'DCB - Mag - True'!N43</f>
        <v>9.1999999999999993</v>
      </c>
      <c r="I43" s="163">
        <f>'DCB - Mag - True'!O43</f>
        <v>8</v>
      </c>
      <c r="K43" s="69"/>
      <c r="L43" s="2"/>
      <c r="M43" s="2"/>
    </row>
    <row r="44" spans="1:13" ht="45" customHeight="1" x14ac:dyDescent="0.25">
      <c r="A44" t="str">
        <f>'DCB - Mag - True'!C44</f>
        <v>DCB_8_beta_b_P/N_S</v>
      </c>
      <c r="B44" s="14" t="str">
        <f t="shared" si="0"/>
        <v>DCB_8_beta_b_S</v>
      </c>
      <c r="C44" s="163" t="str">
        <f>'DCB - Mag - True'!E44</f>
        <v>P26 - 5/13</v>
      </c>
      <c r="D44" s="163" t="str">
        <f>'DCB - Mag - True'!F44</f>
        <v>30 - J13 - 2/1</v>
      </c>
      <c r="E44" s="163" t="str">
        <f>'DCB - Mag - True'!L44</f>
        <v>1a</v>
      </c>
      <c r="F44" s="163" t="str">
        <f t="shared" si="1"/>
        <v>30 - J13 - 2/1   1a</v>
      </c>
      <c r="H44" s="163">
        <f>'DCB - Mag - True'!N44</f>
        <v>9.1999999999999993</v>
      </c>
      <c r="I44" s="163">
        <f>'DCB - Mag - True'!O44</f>
        <v>8</v>
      </c>
      <c r="K44" s="69"/>
      <c r="L44" s="2"/>
      <c r="M44" s="2"/>
    </row>
    <row r="45" spans="1:13" ht="45" customHeight="1" x14ac:dyDescent="0.25">
      <c r="A45" t="str">
        <f>'DCB - Mag - True'!C45</f>
        <v>DCB_10_11_beta_b_25_P/N</v>
      </c>
      <c r="B45" s="14" t="str">
        <f t="shared" si="0"/>
        <v>DCB_10_11_beta_b_25</v>
      </c>
      <c r="C45" s="163" t="str">
        <f>'DCB - Mag - True'!E45</f>
        <v>P26 - 6/14</v>
      </c>
      <c r="D45" s="163" t="str">
        <f>'DCB - Mag - True'!F45</f>
        <v>2.5V: 35 - J12 - 6/5</v>
      </c>
      <c r="E45" s="163" t="str">
        <f>'DCB - Mag - True'!L45</f>
        <v>3a</v>
      </c>
      <c r="F45" s="163" t="str">
        <f t="shared" si="1"/>
        <v xml:space="preserve"> 35 - J12 - 6/5   3a</v>
      </c>
      <c r="H45" s="163">
        <f>'DCB - Mag - True'!N45</f>
        <v>7.6000000000000005</v>
      </c>
      <c r="I45" s="163" t="str">
        <f>'DCB - Mag - True'!O45</f>
        <v>|7.2|</v>
      </c>
      <c r="K45" s="69"/>
      <c r="L45" s="2"/>
      <c r="M45" s="69"/>
    </row>
    <row r="46" spans="1:13" ht="45" customHeight="1" x14ac:dyDescent="0.25">
      <c r="A46" t="str">
        <f>'DCB - Mag - True'!C46</f>
        <v>DCB_11_beta_b_P/N</v>
      </c>
      <c r="B46" s="14" t="str">
        <f t="shared" si="0"/>
        <v>DCB_11_beta_b</v>
      </c>
      <c r="C46" s="163" t="str">
        <f>'DCB - Mag - True'!E46</f>
        <v>P26 - 7/15</v>
      </c>
      <c r="D46" s="163" t="str">
        <f>'DCB - Mag - True'!F46</f>
        <v>32 - J13 - 4/3</v>
      </c>
      <c r="E46" s="163" t="str">
        <f>'DCB - Mag - True'!L46</f>
        <v>1a</v>
      </c>
      <c r="F46" s="163" t="str">
        <f t="shared" si="1"/>
        <v>32 - J13 - 4/3   1a</v>
      </c>
      <c r="H46" s="163">
        <f>'DCB - Mag - True'!N46</f>
        <v>9.1999999999999993</v>
      </c>
      <c r="I46" s="163">
        <f>'DCB - Mag - True'!O46</f>
        <v>8</v>
      </c>
      <c r="K46" s="69"/>
      <c r="L46" s="2"/>
      <c r="M46" s="2"/>
    </row>
    <row r="47" spans="1:13" ht="45" customHeight="1" x14ac:dyDescent="0.25">
      <c r="A47" t="str">
        <f>'DCB - Mag - True'!C47</f>
        <v>Depopulated</v>
      </c>
      <c r="B47" s="14" t="str">
        <f t="shared" si="0"/>
        <v/>
      </c>
      <c r="C47" s="163" t="str">
        <f>'DCB - Mag - True'!E47</f>
        <v>P26 - 8/16</v>
      </c>
      <c r="D47" s="163">
        <f>'DCB - Mag - True'!F47</f>
        <v>0</v>
      </c>
      <c r="E47" s="163">
        <f>'DCB - Mag - True'!L47</f>
        <v>0</v>
      </c>
      <c r="F47" s="163" t="str">
        <f t="shared" si="1"/>
        <v>0   0</v>
      </c>
      <c r="H47" s="163">
        <f>'DCB - Mag - True'!N47</f>
        <v>0</v>
      </c>
      <c r="I47" s="163">
        <f>'DCB - Mag - True'!O47</f>
        <v>0</v>
      </c>
      <c r="K47" s="2"/>
      <c r="L47" s="2"/>
      <c r="M47" s="2"/>
    </row>
    <row r="48" spans="1:13" ht="12" customHeight="1" x14ac:dyDescent="0.25">
      <c r="K48" s="2"/>
      <c r="L48" s="2"/>
      <c r="M48" s="2"/>
    </row>
    <row r="49" spans="1:13" ht="45" customHeight="1" x14ac:dyDescent="0.25">
      <c r="A49" t="str">
        <f>'DCB - Mag - True'!C49</f>
        <v>DCB_0_beta_b_P/N</v>
      </c>
      <c r="B49" s="14" t="str">
        <f t="shared" si="0"/>
        <v>DCB_0_beta_b</v>
      </c>
      <c r="C49" s="163" t="str">
        <f>'DCB - Mag - True'!E49</f>
        <v>P27 - 1/9</v>
      </c>
      <c r="D49" s="163" t="str">
        <f>'DCB - Mag - True'!F49</f>
        <v>30 - J12 - 4/3</v>
      </c>
      <c r="E49" s="163" t="str">
        <f>'DCB - Mag - True'!L49</f>
        <v>1a</v>
      </c>
      <c r="F49" s="163" t="str">
        <f t="shared" si="1"/>
        <v>30 - J12 - 4/3   1a</v>
      </c>
      <c r="H49" s="163">
        <f>'DCB - Mag - True'!N49</f>
        <v>9.1999999999999993</v>
      </c>
      <c r="I49" s="163">
        <f>'DCB - Mag - True'!O49</f>
        <v>8</v>
      </c>
      <c r="K49" s="69"/>
      <c r="L49" s="2"/>
      <c r="M49" s="2"/>
    </row>
    <row r="50" spans="1:13" ht="45" customHeight="1" x14ac:dyDescent="0.25">
      <c r="A50" t="str">
        <f>'DCB - Mag - True'!C50</f>
        <v>DCB_1_beta_b_P/N_S</v>
      </c>
      <c r="B50" s="14" t="str">
        <f t="shared" si="0"/>
        <v>DCB_1_beta_b_S</v>
      </c>
      <c r="C50" s="163" t="str">
        <f>'DCB - Mag - True'!E50</f>
        <v>P27 - 2/10</v>
      </c>
      <c r="D50" s="163" t="str">
        <f>'DCB - Mag - True'!F50</f>
        <v>30 - J12 - 6/5</v>
      </c>
      <c r="E50" s="163" t="str">
        <f>'DCB - Mag - True'!L50</f>
        <v>1a</v>
      </c>
      <c r="F50" s="163" t="str">
        <f t="shared" si="1"/>
        <v>30 - J12 - 6/5   1a</v>
      </c>
      <c r="H50" s="163">
        <f>'DCB - Mag - True'!N50</f>
        <v>9.1999999999999993</v>
      </c>
      <c r="I50" s="163">
        <f>'DCB - Mag - True'!O50</f>
        <v>8</v>
      </c>
      <c r="K50" s="69"/>
      <c r="L50" s="2"/>
      <c r="M50" s="2"/>
    </row>
    <row r="51" spans="1:13" ht="45" customHeight="1" x14ac:dyDescent="0.25">
      <c r="A51" t="str">
        <f>'DCB - Mag - True'!C51</f>
        <v>DCB_1_beta_b_P/N</v>
      </c>
      <c r="B51" s="14" t="str">
        <f t="shared" si="0"/>
        <v>DCB_1_beta_b</v>
      </c>
      <c r="C51" s="163" t="str">
        <f>'DCB - Mag - True'!E51</f>
        <v>P27 - 3/11</v>
      </c>
      <c r="D51" s="163" t="str">
        <f>'DCB - Mag - True'!F51</f>
        <v>30 - J12 - 8/7</v>
      </c>
      <c r="E51" s="163" t="str">
        <f>'DCB - Mag - True'!L51</f>
        <v>1a</v>
      </c>
      <c r="F51" s="163" t="str">
        <f t="shared" si="1"/>
        <v>30 - J12 - 8/7   1a</v>
      </c>
      <c r="H51" s="163">
        <f>'DCB - Mag - True'!N51</f>
        <v>9.1999999999999993</v>
      </c>
      <c r="I51" s="163">
        <f>'DCB - Mag - True'!O51</f>
        <v>8</v>
      </c>
      <c r="K51" s="69"/>
      <c r="L51" s="2"/>
      <c r="M51" s="2"/>
    </row>
    <row r="52" spans="1:13" ht="45" customHeight="1" x14ac:dyDescent="0.25">
      <c r="A52" t="str">
        <f>'DCB - Mag - True'!C52</f>
        <v>DCB_4_beta_b_P/N</v>
      </c>
      <c r="B52" s="14" t="str">
        <f t="shared" si="0"/>
        <v>DCB_4_beta_b</v>
      </c>
      <c r="C52" s="163" t="str">
        <f>'DCB - Mag - True'!E52</f>
        <v>P27 - 4/12</v>
      </c>
      <c r="D52" s="163" t="str">
        <f>'DCB - Mag - True'!F52</f>
        <v>28 - J12 - 4/3</v>
      </c>
      <c r="E52" s="163" t="str">
        <f>'DCB - Mag - True'!L52</f>
        <v>1a</v>
      </c>
      <c r="F52" s="163" t="str">
        <f t="shared" si="1"/>
        <v>28 - J12 - 4/3   1a</v>
      </c>
      <c r="H52" s="163">
        <f>'DCB - Mag - True'!N52</f>
        <v>9.1999999999999993</v>
      </c>
      <c r="I52" s="163">
        <f>'DCB - Mag - True'!O52</f>
        <v>8</v>
      </c>
      <c r="K52" s="69"/>
      <c r="L52" s="2"/>
      <c r="M52" s="2"/>
    </row>
    <row r="53" spans="1:13" ht="45" customHeight="1" x14ac:dyDescent="0.25">
      <c r="A53" t="str">
        <f>'DCB - Mag - True'!C53</f>
        <v>DCB_4_beta_b_P/N_S</v>
      </c>
      <c r="B53" s="14" t="str">
        <f t="shared" si="0"/>
        <v>DCB_4_beta_b_S</v>
      </c>
      <c r="C53" s="163" t="str">
        <f>'DCB - Mag - True'!E53</f>
        <v>P27 - 5/13</v>
      </c>
      <c r="D53" s="163" t="str">
        <f>'DCB - Mag - True'!F53</f>
        <v>28 - J12 - 2/1</v>
      </c>
      <c r="E53" s="163" t="str">
        <f>'DCB - Mag - True'!L53</f>
        <v>1a</v>
      </c>
      <c r="F53" s="163" t="str">
        <f t="shared" si="1"/>
        <v>28 - J12 - 2/1   1a</v>
      </c>
      <c r="H53" s="163">
        <f>'DCB - Mag - True'!N53</f>
        <v>9.1999999999999993</v>
      </c>
      <c r="I53" s="163">
        <f>'DCB - Mag - True'!O53</f>
        <v>8</v>
      </c>
      <c r="K53" s="69"/>
      <c r="L53" s="2"/>
      <c r="M53" s="2"/>
    </row>
    <row r="54" spans="1:13" ht="45" customHeight="1" x14ac:dyDescent="0.25">
      <c r="A54" t="str">
        <f>'DCB - Mag - True'!C54</f>
        <v>DCB_0_beta_b_P/N_S</v>
      </c>
      <c r="B54" s="14" t="str">
        <f t="shared" si="0"/>
        <v>DCB_0_beta_b_S</v>
      </c>
      <c r="C54" s="163" t="str">
        <f>'DCB - Mag - True'!E54</f>
        <v>P27 - 6/14</v>
      </c>
      <c r="D54" s="163" t="str">
        <f>'DCB - Mag - True'!F54</f>
        <v>30 - J12 - 2/1</v>
      </c>
      <c r="E54" s="163" t="str">
        <f>'DCB - Mag - True'!L54</f>
        <v>1a</v>
      </c>
      <c r="F54" s="163" t="str">
        <f t="shared" si="1"/>
        <v>30 - J12 - 2/1   1a</v>
      </c>
      <c r="H54" s="163">
        <f>'DCB - Mag - True'!N54</f>
        <v>9.1999999999999993</v>
      </c>
      <c r="I54" s="163">
        <f>'DCB - Mag - True'!O54</f>
        <v>8</v>
      </c>
      <c r="K54" s="69"/>
      <c r="L54" s="2"/>
      <c r="M54" s="2"/>
    </row>
    <row r="55" spans="1:13" ht="45" customHeight="1" x14ac:dyDescent="0.25">
      <c r="A55" t="str">
        <f>'DCB - Mag - True'!C55</f>
        <v>Depopulated</v>
      </c>
      <c r="B55" s="14" t="str">
        <f t="shared" si="0"/>
        <v/>
      </c>
      <c r="C55" s="163" t="str">
        <f>'DCB - Mag - True'!E55</f>
        <v>P27 - 7/15</v>
      </c>
      <c r="D55" s="163">
        <f>'DCB - Mag - True'!F55</f>
        <v>0</v>
      </c>
      <c r="E55" s="163">
        <f>'DCB - Mag - True'!L55</f>
        <v>0</v>
      </c>
      <c r="F55" s="163" t="str">
        <f t="shared" si="1"/>
        <v>0   0</v>
      </c>
      <c r="H55" s="163">
        <f>'DCB - Mag - True'!N55</f>
        <v>0</v>
      </c>
      <c r="I55" s="163">
        <f>'DCB - Mag - True'!O55</f>
        <v>0</v>
      </c>
      <c r="K55" s="2"/>
      <c r="L55" s="2"/>
      <c r="M55" s="2"/>
    </row>
    <row r="56" spans="1:13" ht="45" customHeight="1" x14ac:dyDescent="0.25">
      <c r="A56" t="str">
        <f>'DCB - Mag - True'!C56</f>
        <v>Depopulated</v>
      </c>
      <c r="B56" s="14" t="str">
        <f t="shared" si="0"/>
        <v/>
      </c>
      <c r="C56" s="163" t="str">
        <f>'DCB - Mag - True'!E56</f>
        <v>P27 - 8/16</v>
      </c>
      <c r="D56" s="163">
        <f>'DCB - Mag - True'!F56</f>
        <v>0</v>
      </c>
      <c r="E56" s="163">
        <f>'DCB - Mag - True'!L56</f>
        <v>0</v>
      </c>
      <c r="F56" s="163" t="str">
        <f t="shared" si="1"/>
        <v>0   0</v>
      </c>
      <c r="H56" s="163">
        <f>'DCB - Mag - True'!N56</f>
        <v>0</v>
      </c>
      <c r="I56" s="163">
        <f>'DCB - Mag - True'!O56</f>
        <v>0</v>
      </c>
      <c r="K56" s="2"/>
      <c r="L56" s="2"/>
      <c r="M56" s="2"/>
    </row>
    <row r="57" spans="1:13" ht="24.75" customHeight="1" x14ac:dyDescent="0.25">
      <c r="K57" s="2"/>
      <c r="L57" s="2"/>
      <c r="M57" s="2"/>
    </row>
    <row r="58" spans="1:13" ht="45" customHeight="1" x14ac:dyDescent="0.25">
      <c r="A58" t="str">
        <f>'DCB - Mag - True'!C58</f>
        <v>DCB_6_beta_b_P/N_S</v>
      </c>
      <c r="B58" s="14" t="str">
        <f t="shared" si="0"/>
        <v>DCB_6_beta_b_S</v>
      </c>
      <c r="C58" s="163" t="str">
        <f>'DCB - Mag - True'!E58</f>
        <v>P29 - 1/9</v>
      </c>
      <c r="D58" s="163" t="str">
        <f>'DCB - Mag - True'!F58</f>
        <v>28 - J13 - 2/1</v>
      </c>
      <c r="E58" s="163" t="str">
        <f>'DCB - Mag - True'!L58</f>
        <v>1a</v>
      </c>
      <c r="F58" s="163" t="str">
        <f t="shared" si="1"/>
        <v>28 - J13 - 2/1   1a</v>
      </c>
      <c r="H58" s="163">
        <f>'DCB - Mag - True'!N58</f>
        <v>9.1999999999999993</v>
      </c>
      <c r="I58" s="163">
        <f>'DCB - Mag - True'!O58</f>
        <v>8</v>
      </c>
      <c r="K58" s="69"/>
      <c r="L58" s="2"/>
      <c r="M58" s="2"/>
    </row>
    <row r="59" spans="1:13" ht="45" customHeight="1" x14ac:dyDescent="0.25">
      <c r="A59" t="str">
        <f>'DCB - Mag - True'!C59</f>
        <v>DCB_6_beta_b_P/N</v>
      </c>
      <c r="B59" s="14" t="str">
        <f t="shared" si="0"/>
        <v>DCB_6_beta_b</v>
      </c>
      <c r="C59" s="163" t="str">
        <f>'DCB - Mag - True'!E59</f>
        <v>P29 - 2/10</v>
      </c>
      <c r="D59" s="163" t="str">
        <f>'DCB - Mag - True'!F59</f>
        <v>28 - J13 - 4/3</v>
      </c>
      <c r="E59" s="163" t="str">
        <f>'DCB - Mag - True'!L59</f>
        <v>1a</v>
      </c>
      <c r="F59" s="163" t="str">
        <f t="shared" si="1"/>
        <v>28 - J13 - 4/3   1a</v>
      </c>
      <c r="H59" s="163">
        <f>'DCB - Mag - True'!N59</f>
        <v>9.1999999999999993</v>
      </c>
      <c r="I59" s="163">
        <f>'DCB - Mag - True'!O59</f>
        <v>8</v>
      </c>
      <c r="K59" s="69"/>
      <c r="L59" s="2"/>
      <c r="M59" s="2"/>
    </row>
    <row r="60" spans="1:13" ht="45" customHeight="1" x14ac:dyDescent="0.25">
      <c r="A60" t="str">
        <f>'DCB - Mag - True'!C60</f>
        <v>DCB_9_beta_b_P/N_S</v>
      </c>
      <c r="B60" s="14" t="str">
        <f t="shared" si="0"/>
        <v>DCB_9_beta_b_S</v>
      </c>
      <c r="C60" s="163" t="str">
        <f>'DCB - Mag - True'!E60</f>
        <v>P29 - 3/11</v>
      </c>
      <c r="D60" s="163" t="str">
        <f>'DCB - Mag - True'!F60</f>
        <v>30 - J13 - 6/5</v>
      </c>
      <c r="E60" s="163" t="str">
        <f>'DCB - Mag - True'!L60</f>
        <v>1a</v>
      </c>
      <c r="F60" s="163" t="str">
        <f t="shared" si="1"/>
        <v>30 - J13 - 6/5   1a</v>
      </c>
      <c r="H60" s="163">
        <f>'DCB - Mag - True'!N60</f>
        <v>9.1999999999999993</v>
      </c>
      <c r="I60" s="163">
        <f>'DCB - Mag - True'!O60</f>
        <v>8</v>
      </c>
      <c r="K60" s="69"/>
      <c r="L60" s="2"/>
      <c r="M60" s="2"/>
    </row>
    <row r="61" spans="1:13" ht="45" customHeight="1" x14ac:dyDescent="0.25">
      <c r="A61" t="str">
        <f>'DCB - Mag - True'!C61</f>
        <v>DCB_8_9_beta_b_25_P/N</v>
      </c>
      <c r="B61" s="14" t="str">
        <f t="shared" si="0"/>
        <v>DCB_8_9_beta_b_25</v>
      </c>
      <c r="C61" s="163" t="str">
        <f>'DCB - Mag - True'!E61</f>
        <v>P29 - 4/12</v>
      </c>
      <c r="D61" s="163" t="str">
        <f>'DCB - Mag - True'!F61</f>
        <v>2.5V: 35 - J13 - 6/5</v>
      </c>
      <c r="E61" s="163" t="str">
        <f>'DCB - Mag - True'!L61</f>
        <v>3a</v>
      </c>
      <c r="F61" s="163" t="str">
        <f t="shared" si="1"/>
        <v xml:space="preserve"> 35 - J13 - 6/5   3a</v>
      </c>
      <c r="H61" s="163">
        <f>'DCB - Mag - True'!N61</f>
        <v>7.6000000000000005</v>
      </c>
      <c r="I61" s="163" t="str">
        <f>'DCB - Mag - True'!O61</f>
        <v>|7.2|</v>
      </c>
      <c r="K61" s="69"/>
      <c r="L61" s="2"/>
      <c r="M61" s="69"/>
    </row>
    <row r="62" spans="1:13" ht="45" customHeight="1" x14ac:dyDescent="0.25">
      <c r="A62" t="str">
        <f>'DCB - Mag - True'!C62</f>
        <v>DCB_9_beta_b_P/N</v>
      </c>
      <c r="B62" s="14" t="str">
        <f t="shared" si="0"/>
        <v>DCB_9_beta_b</v>
      </c>
      <c r="C62" s="163" t="str">
        <f>'DCB - Mag - True'!E62</f>
        <v>P29 - 5/13</v>
      </c>
      <c r="D62" s="163" t="str">
        <f>'DCB - Mag - True'!F62</f>
        <v>30 - J13 - 8/7</v>
      </c>
      <c r="E62" s="163" t="str">
        <f>'DCB - Mag - True'!L62</f>
        <v>1a</v>
      </c>
      <c r="F62" s="163" t="str">
        <f t="shared" si="1"/>
        <v>30 - J13 - 8/7   1a</v>
      </c>
      <c r="H62" s="163">
        <f>'DCB - Mag - True'!N62</f>
        <v>9.1999999999999993</v>
      </c>
      <c r="I62" s="163">
        <f>'DCB - Mag - True'!O62</f>
        <v>8</v>
      </c>
      <c r="K62" s="69"/>
      <c r="L62" s="2"/>
      <c r="M62" s="2"/>
    </row>
    <row r="63" spans="1:13" ht="45" customHeight="1" x14ac:dyDescent="0.25">
      <c r="A63" t="str">
        <f>'DCB - Mag - True'!C63</f>
        <v>DCB_10_beta_b_P/N_S</v>
      </c>
      <c r="B63" s="14" t="str">
        <f t="shared" si="0"/>
        <v>DCB_10_beta_b_S</v>
      </c>
      <c r="C63" s="163" t="str">
        <f>'DCB - Mag - True'!E63</f>
        <v>P29 - 6/14</v>
      </c>
      <c r="D63" s="163" t="str">
        <f>'DCB - Mag - True'!F63</f>
        <v>32 - J12 - 2/1</v>
      </c>
      <c r="E63" s="163" t="str">
        <f>'DCB - Mag - True'!L63</f>
        <v>1a</v>
      </c>
      <c r="F63" s="163" t="str">
        <f t="shared" si="1"/>
        <v>32 - J12 - 2/1   1a</v>
      </c>
      <c r="H63" s="163">
        <f>'DCB - Mag - True'!N63</f>
        <v>9.1999999999999993</v>
      </c>
      <c r="I63" s="163">
        <f>'DCB - Mag - True'!O63</f>
        <v>8</v>
      </c>
      <c r="K63" s="69"/>
      <c r="L63" s="2"/>
      <c r="M63" s="2"/>
    </row>
    <row r="64" spans="1:13" ht="45" customHeight="1" x14ac:dyDescent="0.25">
      <c r="A64" t="str">
        <f>'DCB - Mag - True'!C64</f>
        <v>DCB_10_beta_b_P/N</v>
      </c>
      <c r="B64" s="14" t="str">
        <f t="shared" si="0"/>
        <v>DCB_10_beta_b</v>
      </c>
      <c r="C64" s="163" t="str">
        <f>'DCB - Mag - True'!E64</f>
        <v>P29 - 7/15</v>
      </c>
      <c r="D64" s="163" t="str">
        <f>'DCB - Mag - True'!F64</f>
        <v>32 - J12 - 4/3</v>
      </c>
      <c r="E64" s="163" t="str">
        <f>'DCB - Mag - True'!L64</f>
        <v>1a</v>
      </c>
      <c r="F64" s="163" t="str">
        <f t="shared" si="1"/>
        <v>32 - J12 - 4/3   1a</v>
      </c>
      <c r="H64" s="163">
        <f>'DCB - Mag - True'!N64</f>
        <v>9.1999999999999993</v>
      </c>
      <c r="I64" s="163">
        <f>'DCB - Mag - True'!O64</f>
        <v>8</v>
      </c>
      <c r="K64" s="69"/>
      <c r="L64" s="2"/>
      <c r="M64" s="2"/>
    </row>
    <row r="65" spans="1:13" ht="45" customHeight="1" x14ac:dyDescent="0.25">
      <c r="A65" t="str">
        <f>'DCB - Mag - True'!C65</f>
        <v>DCB_11_beta_b_P/N_S</v>
      </c>
      <c r="B65" s="14" t="str">
        <f t="shared" si="0"/>
        <v>DCB_11_beta_b_S</v>
      </c>
      <c r="C65" s="163" t="str">
        <f>'DCB - Mag - True'!E65</f>
        <v>P29 - 8/16</v>
      </c>
      <c r="D65" s="163" t="str">
        <f>'DCB - Mag - True'!F65</f>
        <v>32 - J13 - 2/1</v>
      </c>
      <c r="E65" s="163" t="str">
        <f>'DCB - Mag - True'!L65</f>
        <v>1a</v>
      </c>
      <c r="F65" s="163" t="str">
        <f t="shared" si="1"/>
        <v>32 - J13 - 2/1   1a</v>
      </c>
      <c r="H65" s="163">
        <f>'DCB - Mag - True'!N65</f>
        <v>9.1999999999999993</v>
      </c>
      <c r="I65" s="163">
        <f>'DCB - Mag - True'!O65</f>
        <v>8</v>
      </c>
      <c r="K65" s="69"/>
      <c r="L65" s="2"/>
      <c r="M65" s="2"/>
    </row>
    <row r="66" spans="1:13" ht="45" customHeight="1" x14ac:dyDescent="0.25">
      <c r="K66" s="2"/>
      <c r="L66" s="2"/>
      <c r="M66" s="2"/>
    </row>
    <row r="67" spans="1:13" ht="45" customHeight="1" x14ac:dyDescent="0.25">
      <c r="A67" t="str">
        <f>'DCB - Mag - True'!C67</f>
        <v>DCB_0_1_beta_b_25_P/N</v>
      </c>
      <c r="B67" s="14" t="str">
        <f t="shared" si="0"/>
        <v>DCB_0_1_beta_b_25</v>
      </c>
      <c r="C67" s="163" t="str">
        <f>'DCB - Mag - True'!E67</f>
        <v>P30 - 1/9</v>
      </c>
      <c r="D67" s="163" t="str">
        <f>'DCB - Mag - True'!F67</f>
        <v>2.5V: 35 - J13 - 2/1</v>
      </c>
      <c r="E67" s="163" t="str">
        <f>'DCB - Mag - True'!L67</f>
        <v>3a</v>
      </c>
      <c r="F67" s="163" t="str">
        <f t="shared" si="1"/>
        <v xml:space="preserve"> 35 - J13 - 2/1   3a</v>
      </c>
      <c r="H67" s="163">
        <f>'DCB - Mag - True'!N67</f>
        <v>7.6000000000000005</v>
      </c>
      <c r="I67" s="163" t="str">
        <f>'DCB - Mag - True'!O67</f>
        <v>|7.2|</v>
      </c>
      <c r="K67" s="86"/>
      <c r="L67" s="2"/>
      <c r="M67" s="86"/>
    </row>
    <row r="68" spans="1:13" ht="45" customHeight="1" x14ac:dyDescent="0.25">
      <c r="A68" t="str">
        <f>'DCB - Mag - True'!C68</f>
        <v>Depopulated</v>
      </c>
      <c r="B68" s="14" t="str">
        <f t="shared" si="0"/>
        <v/>
      </c>
      <c r="C68" s="163" t="str">
        <f>'DCB - Mag - True'!E68</f>
        <v>P30 - 2/10</v>
      </c>
      <c r="D68" s="163">
        <f>'DCB - Mag - True'!F68</f>
        <v>0</v>
      </c>
      <c r="E68" s="163">
        <f>'DCB - Mag - True'!L68</f>
        <v>0</v>
      </c>
      <c r="F68" s="163" t="str">
        <f t="shared" si="1"/>
        <v>0   0</v>
      </c>
      <c r="H68" s="163">
        <f>'DCB - Mag - True'!N68</f>
        <v>0</v>
      </c>
      <c r="I68" s="163">
        <f>'DCB - Mag - True'!O68</f>
        <v>0</v>
      </c>
      <c r="K68" s="2"/>
      <c r="L68" s="2"/>
      <c r="M68" s="2"/>
    </row>
    <row r="69" spans="1:13" ht="45" customHeight="1" x14ac:dyDescent="0.25">
      <c r="A69" t="str">
        <f>'DCB - Mag - True'!C69</f>
        <v>DCB_5_beta_b_P/N_S</v>
      </c>
      <c r="B69" s="14" t="str">
        <f t="shared" ref="B69:B107" si="2">IF(ISNUMBER(SEARCH("_P/N",A69)),SUBSTITUTE(A69,"_P/N",""),"")</f>
        <v>DCB_5_beta_b_S</v>
      </c>
      <c r="C69" s="163" t="str">
        <f>'DCB - Mag - True'!E69</f>
        <v>P30 - 3/11</v>
      </c>
      <c r="D69" s="163" t="str">
        <f>'DCB - Mag - True'!F69</f>
        <v>28 - J12 - 6/5</v>
      </c>
      <c r="E69" s="163" t="str">
        <f>'DCB - Mag - True'!L69</f>
        <v>1a</v>
      </c>
      <c r="F69" s="163" t="str">
        <f t="shared" ref="F69:F107" si="3">CONCATENATE(IF(ISNUMBER(SEARCH("2.5V:",D69)),SUBSTITUTE(D69,"2.5V:",""),D69),"   ",E69)</f>
        <v>28 - J12 - 6/5   1a</v>
      </c>
      <c r="H69" s="163">
        <f>'DCB - Mag - True'!N69</f>
        <v>9.1999999999999993</v>
      </c>
      <c r="I69" s="163">
        <f>'DCB - Mag - True'!O69</f>
        <v>8</v>
      </c>
      <c r="K69" s="87"/>
      <c r="L69" s="2"/>
      <c r="M69" s="2"/>
    </row>
    <row r="70" spans="1:13" ht="45" customHeight="1" x14ac:dyDescent="0.25">
      <c r="A70" t="str">
        <f>'DCB - Mag - True'!C70</f>
        <v>DCB_4_5_beta_b_25_P/N</v>
      </c>
      <c r="B70" s="14" t="str">
        <f t="shared" si="2"/>
        <v>DCB_4_5_beta_b_25</v>
      </c>
      <c r="C70" s="163" t="str">
        <f>'DCB - Mag - True'!E70</f>
        <v>P30 - 4/12</v>
      </c>
      <c r="D70" s="163" t="str">
        <f>'DCB - Mag - True'!F70</f>
        <v>2.5V: 35 - J13 - 4/3</v>
      </c>
      <c r="E70" s="163" t="str">
        <f>'DCB - Mag - True'!L70</f>
        <v>3a</v>
      </c>
      <c r="F70" s="163" t="str">
        <f t="shared" si="3"/>
        <v xml:space="preserve"> 35 - J13 - 4/3   3a</v>
      </c>
      <c r="H70" s="163">
        <f>'DCB - Mag - True'!N70</f>
        <v>7.6000000000000005</v>
      </c>
      <c r="I70" s="163" t="str">
        <f>'DCB - Mag - True'!O70</f>
        <v>|7.2|</v>
      </c>
      <c r="K70" s="69"/>
      <c r="L70" s="2"/>
      <c r="M70" s="69"/>
    </row>
    <row r="71" spans="1:13" ht="45" customHeight="1" x14ac:dyDescent="0.25">
      <c r="A71" t="str">
        <f>'DCB - Mag - True'!C71</f>
        <v>DCB_5_beta_b_P/N</v>
      </c>
      <c r="B71" s="14" t="str">
        <f t="shared" si="2"/>
        <v>DCB_5_beta_b</v>
      </c>
      <c r="C71" s="163" t="str">
        <f>'DCB - Mag - True'!E71</f>
        <v>P30 - 5/13</v>
      </c>
      <c r="D71" s="163" t="str">
        <f>'DCB - Mag - True'!F71</f>
        <v>28 - J12 - 8/7</v>
      </c>
      <c r="E71" s="163" t="str">
        <f>'DCB - Mag - True'!L71</f>
        <v>1a</v>
      </c>
      <c r="F71" s="163" t="str">
        <f t="shared" si="3"/>
        <v>28 - J12 - 8/7   1a</v>
      </c>
      <c r="H71" s="163">
        <f>'DCB - Mag - True'!N71</f>
        <v>9.1999999999999993</v>
      </c>
      <c r="I71" s="163">
        <f>'DCB - Mag - True'!O71</f>
        <v>8</v>
      </c>
      <c r="K71" s="69"/>
      <c r="L71" s="2"/>
      <c r="M71" s="2"/>
    </row>
    <row r="72" spans="1:13" ht="45" customHeight="1" x14ac:dyDescent="0.25">
      <c r="K72" s="2"/>
      <c r="L72" s="2"/>
      <c r="M72" s="2"/>
    </row>
    <row r="73" spans="1:13" ht="45" customHeight="1" x14ac:dyDescent="0.25">
      <c r="K73" s="2"/>
      <c r="L73" s="2"/>
      <c r="M73" s="2"/>
    </row>
    <row r="74" spans="1:13" ht="24" customHeight="1" x14ac:dyDescent="0.25">
      <c r="K74" s="2"/>
      <c r="L74" s="2"/>
      <c r="M74" s="2"/>
    </row>
    <row r="75" spans="1:13" ht="19.5" customHeight="1" x14ac:dyDescent="0.25">
      <c r="K75" s="2"/>
      <c r="L75" s="2"/>
      <c r="M75" s="2"/>
    </row>
    <row r="76" spans="1:13" ht="45" customHeight="1" x14ac:dyDescent="0.25">
      <c r="A76" t="str">
        <f>'DCB - Mag - True'!C76</f>
        <v>DCB_7_gamma_b_P/N</v>
      </c>
      <c r="B76" s="14" t="str">
        <f t="shared" si="2"/>
        <v>DCB_7_gamma_b</v>
      </c>
      <c r="C76" s="163" t="str">
        <f>'DCB - Mag - True'!E76</f>
        <v>P32 - 1/9</v>
      </c>
      <c r="D76" s="163" t="str">
        <f>'DCB - Mag - True'!F76</f>
        <v>31 - J13 - 8/7</v>
      </c>
      <c r="E76" s="163" t="str">
        <f>'DCB - Mag - True'!L76</f>
        <v>1a</v>
      </c>
      <c r="F76" s="163" t="str">
        <f t="shared" si="3"/>
        <v>31 - J13 - 8/7   1a</v>
      </c>
      <c r="H76" s="163">
        <f>'DCB - Mag - True'!N76</f>
        <v>9.1999999999999993</v>
      </c>
      <c r="I76" s="163">
        <f>'DCB - Mag - True'!O76</f>
        <v>8</v>
      </c>
      <c r="K76" s="69"/>
      <c r="L76" s="2"/>
      <c r="M76" s="2"/>
    </row>
    <row r="77" spans="1:13" ht="45" customHeight="1" x14ac:dyDescent="0.25">
      <c r="A77" t="str">
        <f>'DCB - Mag - True'!C77</f>
        <v>DCB_7_gamma_b_P/N_S</v>
      </c>
      <c r="B77" s="14" t="str">
        <f t="shared" si="2"/>
        <v>DCB_7_gamma_b_S</v>
      </c>
      <c r="C77" s="163" t="str">
        <f>'DCB - Mag - True'!E77</f>
        <v>P32 - 2/10</v>
      </c>
      <c r="D77" s="163" t="str">
        <f>'DCB - Mag - True'!F77</f>
        <v>31 - J13 - 6/5</v>
      </c>
      <c r="E77" s="163" t="str">
        <f>'DCB - Mag - True'!L77</f>
        <v>1a</v>
      </c>
      <c r="F77" s="163" t="str">
        <f t="shared" si="3"/>
        <v>31 - J13 - 6/5   1a</v>
      </c>
      <c r="H77" s="163">
        <f>'DCB - Mag - True'!N77</f>
        <v>9.1999999999999993</v>
      </c>
      <c r="I77" s="163">
        <f>'DCB - Mag - True'!O77</f>
        <v>8</v>
      </c>
      <c r="K77" s="69"/>
      <c r="L77" s="2"/>
      <c r="M77" s="2"/>
    </row>
    <row r="78" spans="1:13" ht="45" customHeight="1" x14ac:dyDescent="0.25">
      <c r="A78" t="str">
        <f>'DCB - Mag - True'!C78</f>
        <v>DCB_6_7_gamma_b_25_P/N</v>
      </c>
      <c r="B78" s="14" t="str">
        <f t="shared" si="2"/>
        <v>DCB_6_7_gamma_b_25</v>
      </c>
      <c r="C78" s="163" t="str">
        <f>'DCB - Mag - True'!E78</f>
        <v>P32 - 3/11</v>
      </c>
      <c r="D78" s="163" t="str">
        <f>'DCB - Mag - True'!F78</f>
        <v>2.5V: 36 - J13 - 8/7</v>
      </c>
      <c r="E78" s="163" t="str">
        <f>'DCB - Mag - True'!L78</f>
        <v>3a</v>
      </c>
      <c r="F78" s="163" t="str">
        <f t="shared" si="3"/>
        <v xml:space="preserve"> 36 - J13 - 8/7   3a</v>
      </c>
      <c r="H78" s="163">
        <f>'DCB - Mag - True'!N78</f>
        <v>7.6000000000000005</v>
      </c>
      <c r="I78" s="163" t="str">
        <f>'DCB - Mag - True'!O78</f>
        <v>|7.2|</v>
      </c>
      <c r="K78" s="69"/>
      <c r="L78" s="2"/>
      <c r="M78" s="69"/>
    </row>
    <row r="79" spans="1:13" ht="45" customHeight="1" x14ac:dyDescent="0.25">
      <c r="A79" t="str">
        <f>'DCB - Mag - True'!C79</f>
        <v>DCB_8_gamma_b_P/N</v>
      </c>
      <c r="B79" s="14" t="str">
        <f t="shared" si="2"/>
        <v>DCB_8_gamma_b</v>
      </c>
      <c r="C79" s="163" t="str">
        <f>'DCB - Mag - True'!E79</f>
        <v>P32 - 4/12</v>
      </c>
      <c r="D79" s="163" t="str">
        <f>'DCB - Mag - True'!F79</f>
        <v>33 - J13 - 4/3</v>
      </c>
      <c r="E79" s="163" t="str">
        <f>'DCB - Mag - True'!L79</f>
        <v>1a</v>
      </c>
      <c r="F79" s="163" t="str">
        <f t="shared" si="3"/>
        <v>33 - J13 - 4/3   1a</v>
      </c>
      <c r="H79" s="163">
        <f>'DCB - Mag - True'!N79</f>
        <v>9.1999999999999993</v>
      </c>
      <c r="I79" s="163">
        <f>'DCB - Mag - True'!O79</f>
        <v>8</v>
      </c>
      <c r="K79" s="69"/>
      <c r="L79" s="2"/>
      <c r="M79" s="2"/>
    </row>
    <row r="80" spans="1:13" ht="45" customHeight="1" x14ac:dyDescent="0.25">
      <c r="A80" t="str">
        <f>'DCB - Mag - True'!C80</f>
        <v>DCB_8_gamma_b_P/N_S</v>
      </c>
      <c r="B80" s="14" t="str">
        <f t="shared" si="2"/>
        <v>DCB_8_gamma_b_S</v>
      </c>
      <c r="C80" s="163" t="str">
        <f>'DCB - Mag - True'!E80</f>
        <v>P32 - 5/13</v>
      </c>
      <c r="D80" s="163" t="str">
        <f>'DCB - Mag - True'!F80</f>
        <v>33 - J13 - 2/1</v>
      </c>
      <c r="E80" s="163" t="str">
        <f>'DCB - Mag - True'!L80</f>
        <v>1a</v>
      </c>
      <c r="F80" s="163" t="str">
        <f t="shared" si="3"/>
        <v>33 - J13 - 2/1   1a</v>
      </c>
      <c r="H80" s="163">
        <f>'DCB - Mag - True'!N80</f>
        <v>9.1999999999999993</v>
      </c>
      <c r="I80" s="163">
        <f>'DCB - Mag - True'!O80</f>
        <v>8</v>
      </c>
      <c r="K80" s="69"/>
      <c r="L80" s="2"/>
      <c r="M80" s="2"/>
    </row>
    <row r="81" spans="1:13" ht="45" customHeight="1" x14ac:dyDescent="0.25">
      <c r="A81" t="str">
        <f>'DCB - Mag - True'!C81</f>
        <v>DCB_10_11_gamma_b_25_P/N</v>
      </c>
      <c r="B81" s="14" t="str">
        <f t="shared" si="2"/>
        <v>DCB_10_11_gamma_b_25</v>
      </c>
      <c r="C81" s="163" t="str">
        <f>'DCB - Mag - True'!E81</f>
        <v>P32 - 6/14</v>
      </c>
      <c r="D81" s="163" t="str">
        <f>'DCB - Mag - True'!F81</f>
        <v>2.5V: 36 - J12 - 6/5</v>
      </c>
      <c r="E81" s="163" t="str">
        <f>'DCB - Mag - True'!L81</f>
        <v>3a</v>
      </c>
      <c r="F81" s="163" t="str">
        <f t="shared" si="3"/>
        <v xml:space="preserve"> 36 - J12 - 6/5   3a</v>
      </c>
      <c r="H81" s="163">
        <f>'DCB - Mag - True'!N81</f>
        <v>7.6000000000000005</v>
      </c>
      <c r="I81" s="163" t="str">
        <f>'DCB - Mag - True'!O81</f>
        <v>|7.2|</v>
      </c>
      <c r="K81" s="69"/>
      <c r="L81" s="2"/>
      <c r="M81" s="69"/>
    </row>
    <row r="82" spans="1:13" ht="45" customHeight="1" x14ac:dyDescent="0.25">
      <c r="A82" t="str">
        <f>'DCB - Mag - True'!C82</f>
        <v>DCB_11_gamma_b_P/N</v>
      </c>
      <c r="B82" s="14" t="str">
        <f t="shared" si="2"/>
        <v>DCB_11_gamma_b</v>
      </c>
      <c r="C82" s="163" t="str">
        <f>'DCB - Mag - True'!E82</f>
        <v>P32 - 7/15</v>
      </c>
      <c r="D82" s="163" t="str">
        <f>'DCB - Mag - True'!F82</f>
        <v>29 - J13 - 4/3</v>
      </c>
      <c r="E82" s="163" t="str">
        <f>'DCB - Mag - True'!L82</f>
        <v>1a</v>
      </c>
      <c r="F82" s="163" t="str">
        <f t="shared" si="3"/>
        <v>29 - J13 - 4/3   1a</v>
      </c>
      <c r="H82" s="163">
        <f>'DCB - Mag - True'!N82</f>
        <v>9.1999999999999993</v>
      </c>
      <c r="I82" s="163">
        <f>'DCB - Mag - True'!O82</f>
        <v>8</v>
      </c>
      <c r="K82" s="69"/>
      <c r="L82" s="2"/>
      <c r="M82" s="2"/>
    </row>
    <row r="83" spans="1:13" ht="45" customHeight="1" x14ac:dyDescent="0.25">
      <c r="K83" s="2"/>
      <c r="L83" s="2"/>
      <c r="M83" s="2"/>
    </row>
    <row r="84" spans="1:13" ht="45" customHeight="1" x14ac:dyDescent="0.25">
      <c r="K84" s="2"/>
      <c r="L84" s="2"/>
      <c r="M84" s="2"/>
    </row>
    <row r="85" spans="1:13" ht="45" customHeight="1" x14ac:dyDescent="0.25">
      <c r="A85" t="str">
        <f>'DCB - Mag - True'!C85</f>
        <v>DCB_0_gamma_b_P/N</v>
      </c>
      <c r="B85" s="14" t="str">
        <f t="shared" si="2"/>
        <v>DCB_0_gamma_b</v>
      </c>
      <c r="C85" s="163" t="str">
        <f>'DCB - Mag - True'!E85</f>
        <v>P33 - 1/9</v>
      </c>
      <c r="D85" s="163" t="str">
        <f>'DCB - Mag - True'!F85</f>
        <v>33 - J12 - 4/3</v>
      </c>
      <c r="E85" s="163" t="str">
        <f>'DCB - Mag - True'!L85</f>
        <v>1a</v>
      </c>
      <c r="F85" s="163" t="str">
        <f t="shared" si="3"/>
        <v>33 - J12 - 4/3   1a</v>
      </c>
      <c r="H85" s="163">
        <f>'DCB - Mag - True'!N85</f>
        <v>9.1999999999999993</v>
      </c>
      <c r="I85" s="163">
        <f>'DCB - Mag - True'!O85</f>
        <v>8</v>
      </c>
      <c r="K85" s="69"/>
      <c r="L85" s="2"/>
      <c r="M85" s="2"/>
    </row>
    <row r="86" spans="1:13" ht="45" customHeight="1" x14ac:dyDescent="0.25">
      <c r="A86" t="str">
        <f>'DCB - Mag - True'!C86</f>
        <v>DCB_1_gamma_b_P/N_S</v>
      </c>
      <c r="B86" s="14" t="str">
        <f t="shared" si="2"/>
        <v>DCB_1_gamma_b_S</v>
      </c>
      <c r="C86" s="163" t="str">
        <f>'DCB - Mag - True'!E86</f>
        <v>P33 - 2/10</v>
      </c>
      <c r="D86" s="163" t="str">
        <f>'DCB - Mag - True'!F86</f>
        <v>33 - J12 - 6/5</v>
      </c>
      <c r="E86" s="163" t="str">
        <f>'DCB - Mag - True'!L86</f>
        <v>1a</v>
      </c>
      <c r="F86" s="163" t="str">
        <f t="shared" si="3"/>
        <v>33 - J12 - 6/5   1a</v>
      </c>
      <c r="H86" s="163">
        <f>'DCB - Mag - True'!N86</f>
        <v>9.1999999999999993</v>
      </c>
      <c r="I86" s="163">
        <f>'DCB - Mag - True'!O86</f>
        <v>8</v>
      </c>
      <c r="K86" s="69"/>
      <c r="L86" s="2"/>
      <c r="M86" s="2"/>
    </row>
    <row r="87" spans="1:13" ht="45" customHeight="1" x14ac:dyDescent="0.25">
      <c r="A87" t="str">
        <f>'DCB - Mag - True'!C87</f>
        <v>DCB_1_gamma_b_P/N</v>
      </c>
      <c r="B87" s="14" t="str">
        <f t="shared" si="2"/>
        <v>DCB_1_gamma_b</v>
      </c>
      <c r="C87" s="163" t="str">
        <f>'DCB - Mag - True'!E87</f>
        <v>P33 - 3/11</v>
      </c>
      <c r="D87" s="163" t="str">
        <f>'DCB - Mag - True'!F87</f>
        <v>33 - J12 - 8/7</v>
      </c>
      <c r="E87" s="163" t="str">
        <f>'DCB - Mag - True'!L87</f>
        <v>1a</v>
      </c>
      <c r="F87" s="163" t="str">
        <f t="shared" si="3"/>
        <v>33 - J12 - 8/7   1a</v>
      </c>
      <c r="H87" s="163">
        <f>'DCB - Mag - True'!N87</f>
        <v>9.1999999999999993</v>
      </c>
      <c r="I87" s="163">
        <f>'DCB - Mag - True'!O87</f>
        <v>8</v>
      </c>
      <c r="K87" s="69"/>
      <c r="L87" s="2"/>
      <c r="M87" s="2"/>
    </row>
    <row r="88" spans="1:13" ht="45" customHeight="1" x14ac:dyDescent="0.25">
      <c r="A88" t="str">
        <f>'DCB - Mag - True'!C88</f>
        <v>DCB_4_gamma_b_P/N</v>
      </c>
      <c r="B88" s="14" t="str">
        <f t="shared" si="2"/>
        <v>DCB_4_gamma_b</v>
      </c>
      <c r="C88" s="163" t="str">
        <f>'DCB - Mag - True'!E88</f>
        <v>P33 - 4/12</v>
      </c>
      <c r="D88" s="163" t="str">
        <f>'DCB - Mag - True'!F88</f>
        <v>31 - J12 - 4/3</v>
      </c>
      <c r="E88" s="163" t="str">
        <f>'DCB - Mag - True'!L88</f>
        <v>1a</v>
      </c>
      <c r="F88" s="163" t="str">
        <f t="shared" si="3"/>
        <v>31 - J12 - 4/3   1a</v>
      </c>
      <c r="H88" s="163">
        <f>'DCB - Mag - True'!N88</f>
        <v>9.1999999999999993</v>
      </c>
      <c r="I88" s="163">
        <f>'DCB - Mag - True'!O88</f>
        <v>8</v>
      </c>
      <c r="K88" s="69"/>
      <c r="L88" s="2"/>
      <c r="M88" s="2"/>
    </row>
    <row r="89" spans="1:13" ht="45" customHeight="1" x14ac:dyDescent="0.25">
      <c r="A89" t="str">
        <f>'DCB - Mag - True'!C89</f>
        <v>DCB_4_gamma_b_P/N_S</v>
      </c>
      <c r="B89" s="14" t="str">
        <f t="shared" si="2"/>
        <v>DCB_4_gamma_b_S</v>
      </c>
      <c r="C89" s="163" t="str">
        <f>'DCB - Mag - True'!E89</f>
        <v>P33 - 5/13</v>
      </c>
      <c r="D89" s="163" t="str">
        <f>'DCB - Mag - True'!F89</f>
        <v>31 - J12 - 2/1</v>
      </c>
      <c r="E89" s="163" t="str">
        <f>'DCB - Mag - True'!L89</f>
        <v>1a</v>
      </c>
      <c r="F89" s="163" t="str">
        <f t="shared" si="3"/>
        <v>31 - J12 - 2/1   1a</v>
      </c>
      <c r="H89" s="163">
        <f>'DCB - Mag - True'!N89</f>
        <v>9.1999999999999993</v>
      </c>
      <c r="I89" s="163">
        <f>'DCB - Mag - True'!O89</f>
        <v>8</v>
      </c>
      <c r="K89" s="69"/>
      <c r="L89" s="2"/>
      <c r="M89" s="2"/>
    </row>
    <row r="90" spans="1:13" ht="45" customHeight="1" x14ac:dyDescent="0.25">
      <c r="A90" t="str">
        <f>'DCB - Mag - True'!C90</f>
        <v>DCB_0_gamma_b_P/N_S</v>
      </c>
      <c r="B90" s="14" t="str">
        <f t="shared" si="2"/>
        <v>DCB_0_gamma_b_S</v>
      </c>
      <c r="C90" s="163" t="str">
        <f>'DCB - Mag - True'!E90</f>
        <v>P33 - 6/14</v>
      </c>
      <c r="D90" s="163" t="str">
        <f>'DCB - Mag - True'!F90</f>
        <v>33 - J12 - 2/1</v>
      </c>
      <c r="E90" s="163" t="str">
        <f>'DCB - Mag - True'!L90</f>
        <v>1a</v>
      </c>
      <c r="F90" s="163" t="str">
        <f t="shared" si="3"/>
        <v>33 - J12 - 2/1   1a</v>
      </c>
      <c r="H90" s="163">
        <f>'DCB - Mag - True'!N90</f>
        <v>9.1999999999999993</v>
      </c>
      <c r="I90" s="163">
        <f>'DCB - Mag - True'!O90</f>
        <v>8</v>
      </c>
      <c r="K90" s="69"/>
      <c r="L90" s="2"/>
      <c r="M90" s="2"/>
    </row>
    <row r="91" spans="1:13" ht="27" customHeight="1" x14ac:dyDescent="0.25">
      <c r="K91" s="2"/>
      <c r="L91" s="2"/>
      <c r="M91" s="2"/>
    </row>
    <row r="92" spans="1:13" ht="45" customHeight="1" x14ac:dyDescent="0.25">
      <c r="K92" s="2"/>
      <c r="L92" s="2"/>
      <c r="M92" s="2"/>
    </row>
    <row r="93" spans="1:13" ht="45" customHeight="1" x14ac:dyDescent="0.25">
      <c r="K93" s="2"/>
      <c r="L93" s="2"/>
      <c r="M93" s="2"/>
    </row>
    <row r="94" spans="1:13" ht="45" customHeight="1" x14ac:dyDescent="0.25">
      <c r="A94" t="str">
        <f>'DCB - Mag - True'!C94</f>
        <v>DCB_6_gamma_b_P/N_S</v>
      </c>
      <c r="B94" s="14" t="str">
        <f t="shared" si="2"/>
        <v>DCB_6_gamma_b_S</v>
      </c>
      <c r="C94" s="163" t="str">
        <f>'DCB - Mag - True'!E94</f>
        <v>P35 - 1/9</v>
      </c>
      <c r="D94" s="163" t="str">
        <f>'DCB - Mag - True'!F94</f>
        <v>31 - J13 - 2/1</v>
      </c>
      <c r="E94" s="163" t="str">
        <f>'DCB - Mag - True'!L94</f>
        <v>1a</v>
      </c>
      <c r="F94" s="163" t="str">
        <f t="shared" si="3"/>
        <v>31 - J13 - 2/1   1a</v>
      </c>
      <c r="H94" s="163">
        <f>'DCB - Mag - True'!N94</f>
        <v>9.1999999999999993</v>
      </c>
      <c r="I94" s="163">
        <f>'DCB - Mag - True'!O94</f>
        <v>8</v>
      </c>
      <c r="K94" s="69"/>
      <c r="L94" s="2"/>
      <c r="M94" s="2"/>
    </row>
    <row r="95" spans="1:13" ht="45" customHeight="1" x14ac:dyDescent="0.25">
      <c r="A95" t="str">
        <f>'DCB - Mag - True'!C95</f>
        <v>DCB_6_gamma_b_P/N</v>
      </c>
      <c r="B95" s="14" t="str">
        <f t="shared" si="2"/>
        <v>DCB_6_gamma_b</v>
      </c>
      <c r="C95" s="163" t="str">
        <f>'DCB - Mag - True'!E95</f>
        <v>P35 - 2/10</v>
      </c>
      <c r="D95" s="163" t="str">
        <f>'DCB - Mag - True'!F95</f>
        <v>31 - J13 - 4/3</v>
      </c>
      <c r="E95" s="163" t="str">
        <f>'DCB - Mag - True'!L95</f>
        <v>1a</v>
      </c>
      <c r="F95" s="163" t="str">
        <f t="shared" si="3"/>
        <v>31 - J13 - 4/3   1a</v>
      </c>
      <c r="H95" s="163">
        <f>'DCB - Mag - True'!N95</f>
        <v>9.1999999999999993</v>
      </c>
      <c r="I95" s="163">
        <f>'DCB - Mag - True'!O95</f>
        <v>8</v>
      </c>
      <c r="K95" s="69"/>
      <c r="L95" s="2"/>
      <c r="M95" s="2"/>
    </row>
    <row r="96" spans="1:13" ht="45" customHeight="1" x14ac:dyDescent="0.25">
      <c r="A96" t="str">
        <f>'DCB - Mag - True'!C96</f>
        <v>DCB_9_gamma_b_P/N_S</v>
      </c>
      <c r="B96" s="14" t="str">
        <f t="shared" si="2"/>
        <v>DCB_9_gamma_b_S</v>
      </c>
      <c r="C96" s="163" t="str">
        <f>'DCB - Mag - True'!E96</f>
        <v>P35 - 3/11</v>
      </c>
      <c r="D96" s="163" t="str">
        <f>'DCB - Mag - True'!F96</f>
        <v>33 - J13 - 6/5</v>
      </c>
      <c r="E96" s="163" t="str">
        <f>'DCB - Mag - True'!L96</f>
        <v>1a</v>
      </c>
      <c r="F96" s="163" t="str">
        <f t="shared" si="3"/>
        <v>33 - J13 - 6/5   1a</v>
      </c>
      <c r="H96" s="163">
        <f>'DCB - Mag - True'!N96</f>
        <v>9.1999999999999993</v>
      </c>
      <c r="I96" s="163">
        <f>'DCB - Mag - True'!O96</f>
        <v>8</v>
      </c>
      <c r="K96" s="69"/>
      <c r="L96" s="2"/>
      <c r="M96" s="2"/>
    </row>
    <row r="97" spans="1:13" ht="45" customHeight="1" x14ac:dyDescent="0.25">
      <c r="A97" t="str">
        <f>'DCB - Mag - True'!C97</f>
        <v>DCB_8_9_gamma_b_25_P/N</v>
      </c>
      <c r="B97" s="14" t="str">
        <f t="shared" si="2"/>
        <v>DCB_8_9_gamma_b_25</v>
      </c>
      <c r="C97" s="163" t="str">
        <f>'DCB - Mag - True'!E97</f>
        <v>P35 - 4/12</v>
      </c>
      <c r="D97" s="163" t="str">
        <f>'DCB - Mag - True'!F97</f>
        <v>2.5V: 36 - J13 - 6/5</v>
      </c>
      <c r="E97" s="163" t="str">
        <f>'DCB - Mag - True'!L97</f>
        <v>3a</v>
      </c>
      <c r="F97" s="163" t="str">
        <f t="shared" si="3"/>
        <v xml:space="preserve"> 36 - J13 - 6/5   3a</v>
      </c>
      <c r="H97" s="163">
        <f>'DCB - Mag - True'!N97</f>
        <v>7.6000000000000005</v>
      </c>
      <c r="I97" s="163" t="str">
        <f>'DCB - Mag - True'!O97</f>
        <v>|7.2|</v>
      </c>
      <c r="K97" s="69"/>
      <c r="L97" s="2"/>
      <c r="M97" s="2"/>
    </row>
    <row r="98" spans="1:13" ht="45" customHeight="1" x14ac:dyDescent="0.25">
      <c r="A98" t="str">
        <f>'DCB - Mag - True'!C98</f>
        <v>DCB_9_gamma_b_P/N</v>
      </c>
      <c r="B98" s="14" t="str">
        <f t="shared" si="2"/>
        <v>DCB_9_gamma_b</v>
      </c>
      <c r="C98" s="163" t="str">
        <f>'DCB - Mag - True'!E98</f>
        <v>P35 - 5/13</v>
      </c>
      <c r="D98" s="163" t="str">
        <f>'DCB - Mag - True'!F98</f>
        <v>33 - J13 - 8/7</v>
      </c>
      <c r="E98" s="163" t="str">
        <f>'DCB - Mag - True'!L98</f>
        <v>1a</v>
      </c>
      <c r="F98" s="163" t="str">
        <f t="shared" si="3"/>
        <v>33 - J13 - 8/7   1a</v>
      </c>
      <c r="H98" s="163">
        <f>'DCB - Mag - True'!N98</f>
        <v>9.1999999999999993</v>
      </c>
      <c r="I98" s="163">
        <f>'DCB - Mag - True'!O98</f>
        <v>8</v>
      </c>
      <c r="K98" s="69"/>
      <c r="L98" s="2"/>
      <c r="M98" s="2"/>
    </row>
    <row r="99" spans="1:13" ht="45" customHeight="1" x14ac:dyDescent="0.25">
      <c r="A99" t="str">
        <f>'DCB - Mag - True'!C99</f>
        <v>DCB_10_gamma_b_P/N_S</v>
      </c>
      <c r="B99" s="14" t="str">
        <f t="shared" si="2"/>
        <v>DCB_10_gamma_b_S</v>
      </c>
      <c r="C99" s="163" t="str">
        <f>'DCB - Mag - True'!E99</f>
        <v>P35 - 6/14</v>
      </c>
      <c r="D99" s="163" t="str">
        <f>'DCB - Mag - True'!F99</f>
        <v>29 - J12 - 2/1</v>
      </c>
      <c r="E99" s="163" t="str">
        <f>'DCB - Mag - True'!L99</f>
        <v>1a</v>
      </c>
      <c r="F99" s="163" t="str">
        <f t="shared" si="3"/>
        <v>29 - J12 - 2/1   1a</v>
      </c>
      <c r="H99" s="163">
        <f>'DCB - Mag - True'!N99</f>
        <v>9.1999999999999993</v>
      </c>
      <c r="I99" s="163">
        <f>'DCB - Mag - True'!O99</f>
        <v>8</v>
      </c>
      <c r="K99" s="69"/>
      <c r="L99" s="2"/>
      <c r="M99" s="2"/>
    </row>
    <row r="100" spans="1:13" ht="45" customHeight="1" x14ac:dyDescent="0.25">
      <c r="A100" t="str">
        <f>'DCB - Mag - True'!C100</f>
        <v>DCB_10_gamma_b_P/N</v>
      </c>
      <c r="B100" s="14" t="str">
        <f t="shared" si="2"/>
        <v>DCB_10_gamma_b</v>
      </c>
      <c r="C100" s="163" t="str">
        <f>'DCB - Mag - True'!E100</f>
        <v>P35 - 7/15</v>
      </c>
      <c r="D100" s="163" t="str">
        <f>'DCB - Mag - True'!F100</f>
        <v>29 - J12 - 4/3</v>
      </c>
      <c r="E100" s="163" t="str">
        <f>'DCB - Mag - True'!L100</f>
        <v>1a</v>
      </c>
      <c r="F100" s="163" t="str">
        <f t="shared" si="3"/>
        <v>29 - J12 - 4/3   1a</v>
      </c>
      <c r="H100" s="163">
        <f>'DCB - Mag - True'!N100</f>
        <v>9.1999999999999993</v>
      </c>
      <c r="I100" s="163">
        <f>'DCB - Mag - True'!O100</f>
        <v>8</v>
      </c>
      <c r="K100" s="69"/>
      <c r="L100" s="2"/>
      <c r="M100" s="2"/>
    </row>
    <row r="101" spans="1:13" ht="45" customHeight="1" x14ac:dyDescent="0.25">
      <c r="A101" t="str">
        <f>'DCB - Mag - True'!C101</f>
        <v>DCB_11_gamma_b_P/N_S</v>
      </c>
      <c r="B101" s="14" t="str">
        <f t="shared" si="2"/>
        <v>DCB_11_gamma_b_S</v>
      </c>
      <c r="C101" s="163" t="str">
        <f>'DCB - Mag - True'!E101</f>
        <v>P35 - 8/16</v>
      </c>
      <c r="D101" s="163" t="str">
        <f>'DCB - Mag - True'!F101</f>
        <v>29 - J13 - 2/1</v>
      </c>
      <c r="E101" s="163" t="str">
        <f>'DCB - Mag - True'!L101</f>
        <v>1a</v>
      </c>
      <c r="F101" s="163" t="str">
        <f t="shared" si="3"/>
        <v>29 - J13 - 2/1   1a</v>
      </c>
      <c r="H101" s="163">
        <f>'DCB - Mag - True'!N101</f>
        <v>9.1999999999999993</v>
      </c>
      <c r="I101" s="163">
        <f>'DCB - Mag - True'!O101</f>
        <v>8</v>
      </c>
      <c r="K101" s="69"/>
      <c r="L101" s="2"/>
      <c r="M101" s="2"/>
    </row>
    <row r="102" spans="1:13" ht="45" customHeight="1" x14ac:dyDescent="0.25">
      <c r="K102" s="2"/>
      <c r="L102" s="2"/>
      <c r="M102" s="2"/>
    </row>
    <row r="103" spans="1:13" ht="45" customHeight="1" x14ac:dyDescent="0.25">
      <c r="A103" t="str">
        <f>'DCB - Mag - True'!C103</f>
        <v>DCB_0_1_gamma_b_25_P/N</v>
      </c>
      <c r="B103" s="14" t="str">
        <f t="shared" si="2"/>
        <v>DCB_0_1_gamma_b_25</v>
      </c>
      <c r="C103" s="163" t="str">
        <f>'DCB - Mag - True'!E103</f>
        <v>P36 - 1/9</v>
      </c>
      <c r="D103" s="163" t="str">
        <f>'DCB - Mag - True'!F103</f>
        <v>2.5V: 36 - J13 - 2/1</v>
      </c>
      <c r="E103" s="163" t="str">
        <f>'DCB - Mag - True'!L103</f>
        <v>3a</v>
      </c>
      <c r="F103" s="163" t="str">
        <f t="shared" si="3"/>
        <v xml:space="preserve"> 36 - J13 - 2/1   3a</v>
      </c>
      <c r="H103" s="163">
        <f>'DCB - Mag - True'!N103</f>
        <v>7.6000000000000005</v>
      </c>
      <c r="I103" s="163" t="str">
        <f>'DCB - Mag - True'!O103</f>
        <v>|7.2|</v>
      </c>
      <c r="K103" s="86"/>
      <c r="L103" s="2"/>
      <c r="M103" s="86"/>
    </row>
    <row r="104" spans="1:13" ht="45" customHeight="1" x14ac:dyDescent="0.25">
      <c r="K104" s="2"/>
      <c r="L104" s="2"/>
      <c r="M104" s="2"/>
    </row>
    <row r="105" spans="1:13" ht="45" customHeight="1" x14ac:dyDescent="0.25">
      <c r="A105" t="str">
        <f>'DCB - Mag - True'!C105</f>
        <v>DCB_5_gamma_b_P/N_S</v>
      </c>
      <c r="B105" s="14" t="str">
        <f t="shared" si="2"/>
        <v>DCB_5_gamma_b_S</v>
      </c>
      <c r="C105" s="163" t="str">
        <f>'DCB - Mag - True'!E105</f>
        <v>P36 - 3/11</v>
      </c>
      <c r="D105" s="163" t="str">
        <f>'DCB - Mag - True'!F105</f>
        <v>31 - J12 - 6/5</v>
      </c>
      <c r="E105" s="163" t="str">
        <f>'DCB - Mag - True'!L105</f>
        <v>1a</v>
      </c>
      <c r="F105" s="163" t="str">
        <f t="shared" si="3"/>
        <v>31 - J12 - 6/5   1a</v>
      </c>
      <c r="H105" s="163">
        <f>'DCB - Mag - True'!N105</f>
        <v>9.1999999999999993</v>
      </c>
      <c r="I105" s="163">
        <f>'DCB - Mag - True'!O105</f>
        <v>8</v>
      </c>
      <c r="K105" s="87"/>
      <c r="L105" s="2"/>
      <c r="M105" s="2"/>
    </row>
    <row r="106" spans="1:13" ht="45" customHeight="1" x14ac:dyDescent="0.25">
      <c r="A106" t="str">
        <f>'DCB - Mag - True'!C106</f>
        <v>DCB_4_5_gamma_b_25_P/N</v>
      </c>
      <c r="B106" s="14" t="str">
        <f t="shared" si="2"/>
        <v>DCB_4_5_gamma_b_25</v>
      </c>
      <c r="C106" s="163" t="str">
        <f>'DCB - Mag - True'!E106</f>
        <v>P36 - 4/12</v>
      </c>
      <c r="D106" s="163" t="str">
        <f>'DCB - Mag - True'!F106</f>
        <v>2.5V: 36 - J13 - 4/3</v>
      </c>
      <c r="E106" s="163" t="str">
        <f>'DCB - Mag - True'!L106</f>
        <v>3a</v>
      </c>
      <c r="F106" s="163" t="str">
        <f t="shared" si="3"/>
        <v xml:space="preserve"> 36 - J13 - 4/3   3a</v>
      </c>
      <c r="H106" s="163">
        <f>'DCB - Mag - True'!N106</f>
        <v>7.6000000000000005</v>
      </c>
      <c r="I106" s="163" t="str">
        <f>'DCB - Mag - True'!O106</f>
        <v>|7.2|</v>
      </c>
      <c r="K106" s="69"/>
      <c r="L106" s="2"/>
      <c r="M106" s="69"/>
    </row>
    <row r="107" spans="1:13" ht="45" customHeight="1" x14ac:dyDescent="0.25">
      <c r="A107" t="str">
        <f>'DCB - Mag - True'!C107</f>
        <v>DCB_5_gamma_b_P/N</v>
      </c>
      <c r="B107" s="14" t="str">
        <f t="shared" si="2"/>
        <v>DCB_5_gamma_b</v>
      </c>
      <c r="C107" s="163" t="str">
        <f>'DCB - Mag - True'!E107</f>
        <v>P36 - 5/13</v>
      </c>
      <c r="D107" s="163" t="str">
        <f>'DCB - Mag - True'!F107</f>
        <v>31 - J12 - 8/7</v>
      </c>
      <c r="E107" s="163" t="str">
        <f>'DCB - Mag - True'!L107</f>
        <v>1a</v>
      </c>
      <c r="F107" s="163" t="str">
        <f t="shared" si="3"/>
        <v>31 - J12 - 8/7   1a</v>
      </c>
      <c r="H107" s="163">
        <f>'DCB - Mag - True'!N107</f>
        <v>9.1999999999999993</v>
      </c>
      <c r="I107" s="163">
        <f>'DCB - Mag - True'!O107</f>
        <v>8</v>
      </c>
      <c r="K107" s="86"/>
      <c r="L107" s="2"/>
      <c r="M107" s="2"/>
    </row>
    <row r="108" spans="1:13" ht="45" customHeight="1" x14ac:dyDescent="0.25">
      <c r="K108" s="2"/>
      <c r="L108" s="2"/>
      <c r="M108" s="2"/>
    </row>
    <row r="109" spans="1:13" ht="45" customHeight="1" x14ac:dyDescent="0.25">
      <c r="K109" s="2"/>
      <c r="L109" s="2"/>
      <c r="M109" s="2"/>
    </row>
    <row r="110" spans="1:13" ht="45" customHeight="1" x14ac:dyDescent="0.25">
      <c r="K110" s="2"/>
      <c r="L110" s="2"/>
      <c r="M110" s="2"/>
    </row>
  </sheetData>
  <mergeCells count="1">
    <mergeCell ref="K2:M2"/>
  </mergeCells>
  <pageMargins left="0.25" right="0.25" top="0.75" bottom="0.75" header="0.3" footer="0.3"/>
  <pageSetup paperSize="9" scale="74"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0EAB-F810-43AF-85CA-54204BC40DF5}">
  <dimension ref="C1:V166"/>
  <sheetViews>
    <sheetView zoomScaleNormal="100" workbookViewId="0">
      <selection activeCell="O4" sqref="O4"/>
    </sheetView>
  </sheetViews>
  <sheetFormatPr defaultRowHeight="15" x14ac:dyDescent="0.25"/>
  <cols>
    <col min="1" max="1" width="5.140625" customWidth="1"/>
    <col min="2" max="2" width="5.85546875" customWidth="1"/>
    <col min="3" max="3" width="30" customWidth="1"/>
    <col min="4" max="4" width="28.28515625" customWidth="1"/>
    <col min="5" max="5" width="15.42578125" customWidth="1"/>
    <col min="6" max="6" width="18.85546875" customWidth="1"/>
    <col min="7" max="7" width="5.28515625" style="14" customWidth="1"/>
    <col min="8" max="8" width="7.140625" style="14" customWidth="1"/>
    <col min="9" max="9" width="1.7109375" style="14" customWidth="1"/>
    <col min="10" max="10" width="1.28515625" style="14" customWidth="1"/>
    <col min="11" max="11" width="1.7109375" style="14" customWidth="1"/>
    <col min="12" max="12" width="5.42578125" style="14" customWidth="1"/>
    <col min="13" max="13" width="5.42578125" style="21" customWidth="1"/>
    <col min="14" max="14" width="7.140625" style="14" customWidth="1"/>
    <col min="15" max="15" width="7.7109375" style="14" customWidth="1"/>
    <col min="16" max="16" width="8.28515625" style="14" customWidth="1"/>
    <col min="17" max="17" width="4.28515625" style="14" customWidth="1"/>
    <col min="18" max="18" width="7.28515625" style="14" customWidth="1"/>
    <col min="19" max="19" width="4.85546875" style="14" customWidth="1"/>
    <col min="21" max="21" width="15.42578125" customWidth="1"/>
  </cols>
  <sheetData>
    <row r="1" spans="3:22" ht="15" customHeight="1" x14ac:dyDescent="0.25">
      <c r="H1" s="336" t="s">
        <v>1391</v>
      </c>
      <c r="L1" s="189"/>
      <c r="M1" s="337" t="s">
        <v>1390</v>
      </c>
    </row>
    <row r="2" spans="3:22" ht="23.25" customHeight="1" x14ac:dyDescent="0.3">
      <c r="C2" s="350" t="s">
        <v>953</v>
      </c>
      <c r="D2" s="350"/>
      <c r="E2" s="350"/>
      <c r="F2" s="350"/>
      <c r="G2" s="21" t="s">
        <v>1363</v>
      </c>
      <c r="H2" s="336"/>
      <c r="I2" s="339" t="s">
        <v>1389</v>
      </c>
      <c r="J2" s="339"/>
      <c r="K2" s="339"/>
      <c r="L2" s="189"/>
      <c r="M2" s="338"/>
      <c r="N2" s="14" t="s">
        <v>1367</v>
      </c>
      <c r="O2" s="14" t="s">
        <v>1368</v>
      </c>
      <c r="P2" s="73" t="str">
        <f>N2</f>
        <v>A-top</v>
      </c>
      <c r="R2" s="73" t="str">
        <f>O2</f>
        <v>C-bot</v>
      </c>
      <c r="U2" s="1" t="s">
        <v>1282</v>
      </c>
    </row>
    <row r="3" spans="3:22" ht="62.25" customHeight="1" x14ac:dyDescent="0.25">
      <c r="C3" s="13" t="s">
        <v>237</v>
      </c>
      <c r="D3" s="13" t="s">
        <v>238</v>
      </c>
      <c r="E3" s="128" t="s">
        <v>239</v>
      </c>
      <c r="F3" s="128" t="s">
        <v>240</v>
      </c>
      <c r="H3" s="336"/>
      <c r="L3" s="189" t="s">
        <v>1434</v>
      </c>
      <c r="M3" s="338"/>
      <c r="N3" s="14" t="s">
        <v>1668</v>
      </c>
      <c r="O3" s="14" t="s">
        <v>1669</v>
      </c>
      <c r="P3" s="21" t="s">
        <v>1386</v>
      </c>
      <c r="Q3" s="14" t="s">
        <v>1387</v>
      </c>
      <c r="R3" s="21" t="s">
        <v>1388</v>
      </c>
      <c r="S3" s="14" t="s">
        <v>1387</v>
      </c>
      <c r="U3" s="2" t="s">
        <v>546</v>
      </c>
      <c r="V3" t="b">
        <v>1</v>
      </c>
    </row>
    <row r="4" spans="3:22" ht="14.45" customHeight="1" x14ac:dyDescent="0.25">
      <c r="C4" s="22" t="s">
        <v>1131</v>
      </c>
      <c r="D4" s="15" t="s">
        <v>851</v>
      </c>
      <c r="E4" s="15" t="s">
        <v>858</v>
      </c>
      <c r="F4" s="23" t="s">
        <v>959</v>
      </c>
      <c r="G4" s="65" t="str">
        <f>IF(LEFT(F4,3)="2.5", MID(F4,7,2),LEFT(F4,2))</f>
        <v>27</v>
      </c>
      <c r="H4" s="14" t="s">
        <v>1358</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v>
      </c>
      <c r="O4" s="14" cm="1">
        <f t="array" ref="O4">INDEX(INDEX(Cable_L!$H$3:$K$77,,MATCH(O$2,Cable_L!$H$2:$K$2,0)),MATCH(1,COUNTIFS($G4,Cable_L!$A$3:$A$77,$H4,Cable_L!$C$3:$C$77),0))</f>
        <v>8.7999999999999989</v>
      </c>
      <c r="P4" s="21" cm="1">
        <f t="array" ref="P4">_xlfn._xlws.FILTER(_xlfn.UNIQUE(N4:N11),_xlfn.UNIQUE(N4:N11)&lt;&gt;"")</f>
        <v>9</v>
      </c>
      <c r="Q4" s="14">
        <f>COUNTIF(N4:N11,P4)</f>
        <v>7</v>
      </c>
      <c r="R4" s="21" cm="1">
        <f t="array" ref="R4">_xlfn._xlws.FILTER(_xlfn.UNIQUE(O4:O11),_xlfn.UNIQUE(O4:O11)&lt;&gt;"")</f>
        <v>8.7999999999999989</v>
      </c>
      <c r="S4" s="14">
        <f>COUNTIF(O4:O11,R4)</f>
        <v>7</v>
      </c>
      <c r="U4" s="75" t="s">
        <v>545</v>
      </c>
      <c r="V4" s="75" t="s">
        <v>553</v>
      </c>
    </row>
    <row r="5" spans="3:22" x14ac:dyDescent="0.25">
      <c r="C5" s="16" t="s">
        <v>1130</v>
      </c>
      <c r="D5" s="14" t="s">
        <v>852</v>
      </c>
      <c r="E5" s="14" t="s">
        <v>859</v>
      </c>
      <c r="F5" s="17" t="s">
        <v>960</v>
      </c>
      <c r="G5" s="65" t="str">
        <f t="shared" ref="G5:G68" si="0">IF(LEFT(F5,3)="2.5", MID(F5,7,2),LEFT(F5,2))</f>
        <v>27</v>
      </c>
      <c r="H5" s="14" t="s">
        <v>1358</v>
      </c>
      <c r="I5" s="70"/>
      <c r="L5" s="14" t="str" cm="1">
        <f t="array" ref="L5">INDEX(Cable_L!$B$3:$B$77,MATCH(1,COUNTIFS($G5,Cable_L!$A$3:$A$77,$H5,Cable_L!$C$3:$C$77),0))</f>
        <v>1a</v>
      </c>
      <c r="M5" s="21" t="str">
        <v>25</v>
      </c>
      <c r="N5" s="14" cm="1">
        <f t="array" ref="N5">INDEX(INDEX(Cable_L!$H$3:$K$77,,MATCH(N$2,Cable_L!$H$2:$K$2,0)),MATCH(1,COUNTIFS(G5,Cable_L!$A$3:$A$77,H5,Cable_L!$C$3:$C$77),0))</f>
        <v>9</v>
      </c>
      <c r="O5" s="14" cm="1">
        <f t="array" ref="O5">INDEX(INDEX(Cable_L!$H$3:$K$77,,MATCH(O$2,Cable_L!$H$2:$K$2,0)),MATCH(1,COUNTIFS($G5,Cable_L!$A$3:$A$77,$H5,Cable_L!$C$3:$C$77),0))</f>
        <v>8.7999999999999989</v>
      </c>
      <c r="P5" s="21"/>
      <c r="R5" s="21"/>
      <c r="U5" s="2" t="s">
        <v>547</v>
      </c>
      <c r="V5" s="2" t="s">
        <v>553</v>
      </c>
    </row>
    <row r="6" spans="3:22" x14ac:dyDescent="0.25">
      <c r="C6" s="16" t="s">
        <v>947</v>
      </c>
      <c r="D6" s="14" t="s">
        <v>853</v>
      </c>
      <c r="E6" s="14" t="s">
        <v>860</v>
      </c>
      <c r="F6" s="302" t="s">
        <v>1597</v>
      </c>
      <c r="G6" s="65" t="str">
        <f t="shared" si="0"/>
        <v>34</v>
      </c>
      <c r="H6" s="14" t="s">
        <v>1358</v>
      </c>
      <c r="I6" s="70"/>
      <c r="L6" s="14" t="str" cm="1">
        <f t="array" ref="L6">INDEX(Cable_L!$B$3:$B$77,MATCH(1,COUNTIFS($G6,Cable_L!$A$3:$A$77,$H6,Cable_L!$C$3:$C$77),0))</f>
        <v>1a</v>
      </c>
      <c r="M6" s="21" t="str">
        <v>26</v>
      </c>
      <c r="N6" s="14" cm="1">
        <f t="array" ref="N6">INDEX(INDEX(Cable_L!$H$3:$K$77,,MATCH($N$2,Cable_L!$H$2:$K$2,0)),MATCH(1,COUNTIFS(G6,Cable_L!$A$3:$A$77,H6,Cable_L!$C$3:$C$77),0))</f>
        <v>9</v>
      </c>
      <c r="O6" s="14" cm="1">
        <f t="array" ref="O6">INDEX(INDEX(Cable_L!$H$3:$K$77,,MATCH(O$2,Cable_L!$H$2:$K$2,0)),MATCH(1,COUNTIFS($G6,Cable_L!$A$3:$A$77,$H6,Cable_L!$C$3:$C$77),0))</f>
        <v>8.7999999999999989</v>
      </c>
      <c r="P6" s="21"/>
      <c r="R6" s="21"/>
      <c r="U6" s="32" t="s">
        <v>548</v>
      </c>
      <c r="V6" s="35" t="b">
        <v>1</v>
      </c>
    </row>
    <row r="7" spans="3:22" x14ac:dyDescent="0.25">
      <c r="C7" s="16" t="s">
        <v>1114</v>
      </c>
      <c r="D7" s="14" t="s">
        <v>854</v>
      </c>
      <c r="E7" s="14" t="s">
        <v>861</v>
      </c>
      <c r="F7" s="17" t="s">
        <v>975</v>
      </c>
      <c r="G7" s="65" t="str">
        <f t="shared" si="0"/>
        <v>25</v>
      </c>
      <c r="H7" s="14" t="s">
        <v>1358</v>
      </c>
      <c r="I7" s="70"/>
      <c r="L7" s="14" t="str" cm="1">
        <f t="array" ref="L7">INDEX(Cable_L!$B$3:$B$77,MATCH(1,COUNTIFS($G7,Cable_L!$A$3:$A$77,$H7,Cable_L!$C$3:$C$77),0))</f>
        <v>1a</v>
      </c>
      <c r="M7" s="21" t="str">
        <v>27</v>
      </c>
      <c r="N7" s="14" cm="1">
        <f t="array" ref="N7">INDEX(INDEX(Cable_L!$H$3:$K$77,,MATCH($N$2,Cable_L!$H$2:$K$2,0)),MATCH(1,COUNTIFS(G7,Cable_L!$A$3:$A$77,H7,Cable_L!$C$3:$C$77),0))</f>
        <v>9</v>
      </c>
      <c r="O7" s="14" cm="1">
        <f t="array" ref="O7">INDEX(INDEX(Cable_L!$H$3:$K$77,,MATCH(O$2,Cable_L!$H$2:$K$2,0)),MATCH(1,COUNTIFS($G7,Cable_L!$A$3:$A$77,$H7,Cable_L!$C$3:$C$77),0))</f>
        <v>8.7999999999999989</v>
      </c>
      <c r="P7" s="21"/>
      <c r="R7" s="21"/>
      <c r="U7" s="2" t="s">
        <v>549</v>
      </c>
      <c r="V7" s="2" t="s">
        <v>553</v>
      </c>
    </row>
    <row r="8" spans="3:22" x14ac:dyDescent="0.25">
      <c r="C8" s="16" t="s">
        <v>1113</v>
      </c>
      <c r="D8" s="14" t="s">
        <v>855</v>
      </c>
      <c r="E8" s="14" t="s">
        <v>862</v>
      </c>
      <c r="F8" s="17" t="s">
        <v>976</v>
      </c>
      <c r="G8" s="65" t="str">
        <f t="shared" si="0"/>
        <v>25</v>
      </c>
      <c r="H8" s="14" t="s">
        <v>1358</v>
      </c>
      <c r="I8" s="70"/>
      <c r="L8" s="14" t="str" cm="1">
        <f t="array" ref="L8">INDEX(Cable_L!$B$3:$B$77,MATCH(1,COUNTIFS($G8,Cable_L!$A$3:$A$77,$H8,Cable_L!$C$3:$C$77),0))</f>
        <v>1a</v>
      </c>
      <c r="M8" s="21" t="str">
        <v>34</v>
      </c>
      <c r="N8" s="14" cm="1">
        <f t="array" ref="N8">INDEX(INDEX(Cable_L!$H$3:$K$77,,MATCH($N$2,Cable_L!$H$2:$K$2,0)),MATCH(1,COUNTIFS(G8,Cable_L!$A$3:$A$77,H8,Cable_L!$C$3:$C$77),0))</f>
        <v>9</v>
      </c>
      <c r="O8" s="14" cm="1">
        <f t="array" ref="O8">INDEX(INDEX(Cable_L!$H$3:$K$77,,MATCH(O$2,Cable_L!$H$2:$K$2,0)),MATCH(1,COUNTIFS($G8,Cable_L!$A$3:$A$77,$H8,Cable_L!$C$3:$C$77),0))</f>
        <v>8.7999999999999989</v>
      </c>
      <c r="P8" s="21"/>
      <c r="R8" s="21"/>
      <c r="U8" s="32" t="s">
        <v>550</v>
      </c>
      <c r="V8" s="35" t="b">
        <v>1</v>
      </c>
    </row>
    <row r="9" spans="3:22" x14ac:dyDescent="0.25">
      <c r="C9" s="16" t="s">
        <v>1101</v>
      </c>
      <c r="D9" s="14" t="s">
        <v>856</v>
      </c>
      <c r="E9" s="14" t="s">
        <v>863</v>
      </c>
      <c r="F9" s="302" t="s">
        <v>1617</v>
      </c>
      <c r="G9" s="65" t="str">
        <f t="shared" si="0"/>
        <v>34</v>
      </c>
      <c r="H9" s="14" t="s">
        <v>1358</v>
      </c>
      <c r="I9" s="70"/>
      <c r="L9" s="14" t="str" cm="1">
        <f t="array" ref="L9">INDEX(Cable_L!$B$3:$B$77,MATCH(1,COUNTIFS($G9,Cable_L!$A$3:$A$77,$H9,Cable_L!$C$3:$C$77),0))</f>
        <v>1a</v>
      </c>
      <c r="N9" s="14" cm="1">
        <f t="array" ref="N9">INDEX(INDEX(Cable_L!$H$3:$K$77,,MATCH($N$2,Cable_L!$H$2:$K$2,0)),MATCH(1,COUNTIFS(G9,Cable_L!$A$3:$A$77,H9,Cable_L!$C$3:$C$77),0))</f>
        <v>9</v>
      </c>
      <c r="O9" s="14" cm="1">
        <f t="array" ref="O9">INDEX(INDEX(Cable_L!$H$3:$K$77,,MATCH(O$2,Cable_L!$H$2:$K$2,0)),MATCH(1,COUNTIFS($G9,Cable_L!$A$3:$A$77,$H9,Cable_L!$C$3:$C$77),0))</f>
        <v>8.7999999999999989</v>
      </c>
      <c r="P9" s="21"/>
      <c r="R9" s="21"/>
      <c r="U9" s="2" t="s">
        <v>551</v>
      </c>
      <c r="V9" t="b">
        <v>1</v>
      </c>
    </row>
    <row r="10" spans="3:22" x14ac:dyDescent="0.25">
      <c r="C10" s="16" t="s">
        <v>1121</v>
      </c>
      <c r="D10" s="14" t="s">
        <v>857</v>
      </c>
      <c r="E10" s="14" t="s">
        <v>864</v>
      </c>
      <c r="F10" s="17" t="s">
        <v>969</v>
      </c>
      <c r="G10" s="65" t="str">
        <f t="shared" si="0"/>
        <v>26</v>
      </c>
      <c r="H10" s="14" t="s">
        <v>1358</v>
      </c>
      <c r="I10" s="70"/>
      <c r="L10" s="14" t="str" cm="1">
        <f t="array" ref="L10">INDEX(Cable_L!$B$3:$B$77,MATCH(1,COUNTIFS($G10,Cable_L!$A$3:$A$77,$H10,Cable_L!$C$3:$C$77),0))</f>
        <v>1a</v>
      </c>
      <c r="N10" s="14" cm="1">
        <f t="array" ref="N10">INDEX(INDEX(Cable_L!$H$3:$K$77,,MATCH($N$2,Cable_L!$H$2:$K$2,0)),MATCH(1,COUNTIFS(G10,Cable_L!$A$3:$A$77,H10,Cable_L!$C$3:$C$77),0))</f>
        <v>9</v>
      </c>
      <c r="O10" s="14" cm="1">
        <f t="array" ref="O10">INDEX(INDEX(Cable_L!$H$3:$K$77,,MATCH(O$2,Cable_L!$H$2:$K$2,0)),MATCH(1,COUNTIFS($G10,Cable_L!$A$3:$A$77,$H10,Cable_L!$C$3:$C$77),0))</f>
        <v>8.7999999999999989</v>
      </c>
      <c r="P10" s="21"/>
      <c r="R10" s="21"/>
      <c r="U10" s="2"/>
    </row>
    <row r="11" spans="3:22" x14ac:dyDescent="0.25">
      <c r="C11" s="18" t="s">
        <v>406</v>
      </c>
      <c r="D11" s="19"/>
      <c r="E11" s="19" t="s">
        <v>902</v>
      </c>
      <c r="F11" s="20"/>
      <c r="G11" s="65" t="str">
        <f t="shared" si="0"/>
        <v/>
      </c>
      <c r="P11" s="21"/>
      <c r="R11" s="21"/>
      <c r="U11" s="75" t="s">
        <v>552</v>
      </c>
      <c r="V11" s="75" t="s">
        <v>553</v>
      </c>
    </row>
    <row r="12" spans="3:22" x14ac:dyDescent="0.25">
      <c r="C12" s="14"/>
      <c r="D12" s="14"/>
      <c r="E12" s="14"/>
      <c r="F12" s="14"/>
      <c r="G12" s="65" t="str">
        <f t="shared" si="0"/>
        <v/>
      </c>
      <c r="P12" s="21"/>
      <c r="R12" s="21"/>
    </row>
    <row r="13" spans="3:22" x14ac:dyDescent="0.25">
      <c r="C13" s="22" t="s">
        <v>1110</v>
      </c>
      <c r="D13" s="15" t="s">
        <v>822</v>
      </c>
      <c r="E13" s="15" t="s">
        <v>823</v>
      </c>
      <c r="F13" s="23" t="s">
        <v>973</v>
      </c>
      <c r="G13" s="65" t="str">
        <f t="shared" si="0"/>
        <v>25</v>
      </c>
      <c r="H13" s="14" t="s">
        <v>1358</v>
      </c>
      <c r="I13" s="70"/>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v>
      </c>
      <c r="O13" s="14" cm="1">
        <f t="array" ref="O13">INDEX(INDEX(Cable_L!$H$3:$K$77,,MATCH(O$2,Cable_L!$H$2:$K$2,0)),MATCH(1,COUNTIFS($G13,Cable_L!$A$3:$A$77,$H13,Cable_L!$C$3:$C$77),0))</f>
        <v>8.7999999999999989</v>
      </c>
      <c r="P13" s="21" cm="1">
        <f t="array" ref="P13">_xlfn._xlws.FILTER(_xlfn.UNIQUE(N13:N20),_xlfn.UNIQUE(N13:N20)&lt;&gt;"")</f>
        <v>9</v>
      </c>
      <c r="Q13" s="14">
        <f>COUNTIF(N13:N20,P13)</f>
        <v>7</v>
      </c>
      <c r="R13" s="21" cm="1">
        <f t="array" ref="R13">_xlfn._xlws.FILTER(_xlfn.UNIQUE(O13:O20),_xlfn.UNIQUE(O13:O20)&lt;&gt;"")</f>
        <v>8.7999999999999989</v>
      </c>
      <c r="S13" s="14">
        <f>COUNTIF(O13:O20,R13)</f>
        <v>7</v>
      </c>
    </row>
    <row r="14" spans="3:22" x14ac:dyDescent="0.25">
      <c r="C14" s="16" t="s">
        <v>1111</v>
      </c>
      <c r="D14" s="14" t="s">
        <v>824</v>
      </c>
      <c r="E14" s="14" t="s">
        <v>829</v>
      </c>
      <c r="F14" s="17" t="s">
        <v>972</v>
      </c>
      <c r="G14" s="65" t="str">
        <f t="shared" si="0"/>
        <v>25</v>
      </c>
      <c r="H14" s="14" t="s">
        <v>1358</v>
      </c>
      <c r="I14" s="70"/>
      <c r="L14" s="14" t="str" cm="1">
        <f t="array" ref="L14">INDEX(Cable_L!$B$3:$B$77,MATCH(1,COUNTIFS($G14,Cable_L!$A$3:$A$77,$H14,Cable_L!$C$3:$C$77),0))</f>
        <v>1a</v>
      </c>
      <c r="M14" s="21" t="str">
        <v>25</v>
      </c>
      <c r="N14" s="14" cm="1">
        <f t="array" ref="N14">INDEX(INDEX(Cable_L!$H$3:$K$77,,MATCH($N$2,Cable_L!$H$2:$K$2,0)),MATCH(1,COUNTIFS(G14,Cable_L!$A$3:$A$77,H14,Cable_L!$C$3:$C$77),0))</f>
        <v>9</v>
      </c>
      <c r="O14" s="14" cm="1">
        <f t="array" ref="O14">INDEX(INDEX(Cable_L!$H$3:$K$77,,MATCH(O$2,Cable_L!$H$2:$K$2,0)),MATCH(1,COUNTIFS($G14,Cable_L!$A$3:$A$77,$H14,Cable_L!$C$3:$C$77),0))</f>
        <v>8.7999999999999989</v>
      </c>
      <c r="P14" s="21"/>
      <c r="R14" s="21"/>
    </row>
    <row r="15" spans="3:22" x14ac:dyDescent="0.25">
      <c r="C15" s="16" t="s">
        <v>1112</v>
      </c>
      <c r="D15" s="14" t="s">
        <v>825</v>
      </c>
      <c r="E15" s="14" t="s">
        <v>830</v>
      </c>
      <c r="F15" s="17" t="s">
        <v>971</v>
      </c>
      <c r="G15" s="65" t="str">
        <f t="shared" si="0"/>
        <v>25</v>
      </c>
      <c r="H15" s="14" t="s">
        <v>1358</v>
      </c>
      <c r="I15" s="70"/>
      <c r="L15" s="14" t="str" cm="1">
        <f t="array" ref="L15">INDEX(Cable_L!$B$3:$B$77,MATCH(1,COUNTIFS($G15,Cable_L!$A$3:$A$77,$H15,Cable_L!$C$3:$C$77),0))</f>
        <v>1a</v>
      </c>
      <c r="M15" s="21" t="str">
        <v>27</v>
      </c>
      <c r="N15" s="14" cm="1">
        <f t="array" ref="N15">INDEX(INDEX(Cable_L!$H$3:$K$77,,MATCH($N$2,Cable_L!$H$2:$K$2,0)),MATCH(1,COUNTIFS(G15,Cable_L!$A$3:$A$77,H15,Cable_L!$C$3:$C$77),0))</f>
        <v>9</v>
      </c>
      <c r="O15" s="14" cm="1">
        <f t="array" ref="O15">INDEX(INDEX(Cable_L!$H$3:$K$77,,MATCH(O$2,Cable_L!$H$2:$K$2,0)),MATCH(1,COUNTIFS($G15,Cable_L!$A$3:$A$77,$H15,Cable_L!$C$3:$C$77),0))</f>
        <v>8.7999999999999989</v>
      </c>
      <c r="P15" s="21"/>
      <c r="R15" s="21"/>
    </row>
    <row r="16" spans="3:22" x14ac:dyDescent="0.25">
      <c r="C16" s="16" t="s">
        <v>1125</v>
      </c>
      <c r="D16" s="14" t="s">
        <v>826</v>
      </c>
      <c r="E16" s="14" t="s">
        <v>831</v>
      </c>
      <c r="F16" s="17" t="s">
        <v>957</v>
      </c>
      <c r="G16" s="65" t="str">
        <f t="shared" si="0"/>
        <v>27</v>
      </c>
      <c r="H16" s="14" t="s">
        <v>1358</v>
      </c>
      <c r="I16" s="70"/>
      <c r="L16" s="14" t="str" cm="1">
        <f t="array" ref="L16">INDEX(Cable_L!$B$3:$B$77,MATCH(1,COUNTIFS($G16,Cable_L!$A$3:$A$77,$H16,Cable_L!$C$3:$C$77),0))</f>
        <v>1a</v>
      </c>
      <c r="M16" s="21" t="str">
        <v>34</v>
      </c>
      <c r="N16" s="14" cm="1">
        <f t="array" ref="N16">INDEX(INDEX(Cable_L!$H$3:$K$77,,MATCH($N$2,Cable_L!$H$2:$K$2,0)),MATCH(1,COUNTIFS(G16,Cable_L!$A$3:$A$77,H16,Cable_L!$C$3:$C$77),0))</f>
        <v>9</v>
      </c>
      <c r="O16" s="14" cm="1">
        <f t="array" ref="O16">INDEX(INDEX(Cable_L!$H$3:$K$77,,MATCH(O$2,Cable_L!$H$2:$K$2,0)),MATCH(1,COUNTIFS($G16,Cable_L!$A$3:$A$77,$H16,Cable_L!$C$3:$C$77),0))</f>
        <v>8.7999999999999989</v>
      </c>
      <c r="P16" s="21"/>
      <c r="R16" s="21"/>
    </row>
    <row r="17" spans="3:19" x14ac:dyDescent="0.25">
      <c r="C17" s="16" t="s">
        <v>1124</v>
      </c>
      <c r="D17" s="14" t="s">
        <v>827</v>
      </c>
      <c r="E17" s="14" t="s">
        <v>832</v>
      </c>
      <c r="F17" s="17" t="s">
        <v>958</v>
      </c>
      <c r="G17" s="65" t="str">
        <f t="shared" si="0"/>
        <v>27</v>
      </c>
      <c r="H17" s="14" t="s">
        <v>1358</v>
      </c>
      <c r="I17" s="70"/>
      <c r="L17" s="14" t="str" cm="1">
        <f t="array" ref="L17">INDEX(Cable_L!$B$3:$B$77,MATCH(1,COUNTIFS($G17,Cable_L!$A$3:$A$77,$H17,Cable_L!$C$3:$C$77),0))</f>
        <v>1a</v>
      </c>
      <c r="N17" s="14" cm="1">
        <f t="array" ref="N17">INDEX(INDEX(Cable_L!$H$3:$K$77,,MATCH($N$2,Cable_L!$H$2:$K$2,0)),MATCH(1,COUNTIFS(G17,Cable_L!$A$3:$A$77,H17,Cable_L!$C$3:$C$77),0))</f>
        <v>9</v>
      </c>
      <c r="O17" s="14" cm="1">
        <f t="array" ref="O17">INDEX(INDEX(Cable_L!$H$3:$K$77,,MATCH(O$2,Cable_L!$H$2:$K$2,0)),MATCH(1,COUNTIFS($G17,Cable_L!$A$3:$A$77,$H17,Cable_L!$C$3:$C$77),0))</f>
        <v>8.7999999999999989</v>
      </c>
      <c r="P17" s="21"/>
      <c r="R17" s="21"/>
    </row>
    <row r="18" spans="3:19" x14ac:dyDescent="0.25">
      <c r="C18" s="16" t="s">
        <v>1109</v>
      </c>
      <c r="D18" s="14" t="s">
        <v>828</v>
      </c>
      <c r="E18" s="14" t="s">
        <v>833</v>
      </c>
      <c r="F18" s="17" t="s">
        <v>974</v>
      </c>
      <c r="G18" s="65" t="str">
        <f t="shared" si="0"/>
        <v>25</v>
      </c>
      <c r="H18" s="14" t="s">
        <v>1358</v>
      </c>
      <c r="I18" s="70"/>
      <c r="L18" s="14" t="str" cm="1">
        <f t="array" ref="L18">INDEX(Cable_L!$B$3:$B$77,MATCH(1,COUNTIFS($G18,Cable_L!$A$3:$A$77,$H18,Cable_L!$C$3:$C$77),0))</f>
        <v>1a</v>
      </c>
      <c r="N18" s="14" cm="1">
        <f t="array" ref="N18">INDEX(INDEX(Cable_L!$H$3:$K$77,,MATCH($N$2,Cable_L!$H$2:$K$2,0)),MATCH(1,COUNTIFS(G18,Cable_L!$A$3:$A$77,H18,Cable_L!$C$3:$C$77),0))</f>
        <v>9</v>
      </c>
      <c r="O18" s="14" cm="1">
        <f t="array" ref="O18">INDEX(INDEX(Cable_L!$H$3:$K$77,,MATCH(O$2,Cable_L!$H$2:$K$2,0)),MATCH(1,COUNTIFS($G18,Cable_L!$A$3:$A$77,$H18,Cable_L!$C$3:$C$77),0))</f>
        <v>8.7999999999999989</v>
      </c>
      <c r="P18" s="21"/>
      <c r="R18" s="21"/>
    </row>
    <row r="19" spans="3:19" x14ac:dyDescent="0.25">
      <c r="C19" s="16" t="s">
        <v>1100</v>
      </c>
      <c r="D19" s="14" t="s">
        <v>835</v>
      </c>
      <c r="E19" s="14" t="s">
        <v>834</v>
      </c>
      <c r="F19" s="302" t="s">
        <v>1618</v>
      </c>
      <c r="G19" s="65" t="str">
        <f t="shared" si="0"/>
        <v>34</v>
      </c>
      <c r="H19" s="14" t="s">
        <v>1358</v>
      </c>
      <c r="I19" s="70"/>
      <c r="L19" s="14" t="str" cm="1">
        <f t="array" ref="L19">INDEX(Cable_L!$B$3:$B$77,MATCH(1,COUNTIFS($G19,Cable_L!$A$3:$A$77,$H19,Cable_L!$C$3:$C$77),0))</f>
        <v>1a</v>
      </c>
      <c r="N19" s="14" cm="1">
        <f t="array" ref="N19">INDEX(INDEX(Cable_L!$H$3:$K$77,,MATCH($N$2,Cable_L!$H$2:$K$2,0)),MATCH(1,COUNTIFS(G19,Cable_L!$A$3:$A$77,H19,Cable_L!$C$3:$C$77),0))</f>
        <v>9</v>
      </c>
      <c r="O19" s="14" cm="1">
        <f t="array" ref="O19">INDEX(INDEX(Cable_L!$H$3:$K$77,,MATCH(O$2,Cable_L!$H$2:$K$2,0)),MATCH(1,COUNTIFS($G19,Cable_L!$A$3:$A$77,$H19,Cable_L!$C$3:$C$77),0))</f>
        <v>8.7999999999999989</v>
      </c>
      <c r="P19" s="21"/>
      <c r="R19" s="21"/>
    </row>
    <row r="20" spans="3:19" x14ac:dyDescent="0.25">
      <c r="C20" s="18" t="s">
        <v>406</v>
      </c>
      <c r="D20" s="19"/>
      <c r="E20" s="19" t="s">
        <v>903</v>
      </c>
      <c r="F20" s="20"/>
      <c r="G20" s="65" t="str">
        <f t="shared" si="0"/>
        <v/>
      </c>
      <c r="P20" s="21"/>
      <c r="R20" s="21"/>
    </row>
    <row r="21" spans="3:19" x14ac:dyDescent="0.25">
      <c r="C21" s="14"/>
      <c r="D21" s="14"/>
      <c r="E21" s="14"/>
      <c r="F21" s="14"/>
      <c r="G21" s="65" t="str">
        <f t="shared" si="0"/>
        <v/>
      </c>
      <c r="P21" s="21"/>
      <c r="R21" s="21"/>
    </row>
    <row r="22" spans="3:19" x14ac:dyDescent="0.25">
      <c r="C22" s="22" t="s">
        <v>1128</v>
      </c>
      <c r="D22" s="15" t="s">
        <v>865</v>
      </c>
      <c r="E22" s="15" t="s">
        <v>873</v>
      </c>
      <c r="F22" s="23" t="s">
        <v>962</v>
      </c>
      <c r="G22" s="65" t="str">
        <f t="shared" si="0"/>
        <v>27</v>
      </c>
      <c r="H22" s="14" t="s">
        <v>1358</v>
      </c>
      <c r="I22" s="70"/>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v>
      </c>
      <c r="O22" s="14" cm="1">
        <f t="array" ref="O22">INDEX(INDEX(Cable_L!$H$3:$K$77,,MATCH(O$2,Cable_L!$H$2:$K$2,0)),MATCH(1,COUNTIFS($G22,Cable_L!$A$3:$A$77,$H22,Cable_L!$C$3:$C$77),0))</f>
        <v>8.7999999999999989</v>
      </c>
      <c r="P22" s="21" cm="1">
        <f t="array" ref="P22">_xlfn._xlws.FILTER(_xlfn.UNIQUE(N22:N29),_xlfn.UNIQUE(N22:N29)&lt;&gt;"")</f>
        <v>9</v>
      </c>
      <c r="Q22" s="14">
        <f>COUNTIF(N22:N29,P22)</f>
        <v>8</v>
      </c>
      <c r="R22" s="21" cm="1">
        <f t="array" ref="R22">_xlfn._xlws.FILTER(_xlfn.UNIQUE(O22:O29),_xlfn.UNIQUE(O22:O29)&lt;&gt;"")</f>
        <v>8.7999999999999989</v>
      </c>
      <c r="S22" s="14">
        <f>COUNTIF(O22:O29,R22)</f>
        <v>8</v>
      </c>
    </row>
    <row r="23" spans="3:19" x14ac:dyDescent="0.25">
      <c r="C23" s="16" t="s">
        <v>1129</v>
      </c>
      <c r="D23" s="14" t="s">
        <v>866</v>
      </c>
      <c r="E23" s="14" t="s">
        <v>874</v>
      </c>
      <c r="F23" s="17" t="s">
        <v>961</v>
      </c>
      <c r="G23" s="65" t="str">
        <f t="shared" si="0"/>
        <v>27</v>
      </c>
      <c r="H23" s="14" t="s">
        <v>1358</v>
      </c>
      <c r="I23" s="70"/>
      <c r="L23" s="14" t="str" cm="1">
        <f t="array" ref="L23">INDEX(Cable_L!$B$3:$B$77,MATCH(1,COUNTIFS($G23,Cable_L!$A$3:$A$77,$H23,Cable_L!$C$3:$C$77),0))</f>
        <v>1a</v>
      </c>
      <c r="M23" s="21" t="str">
        <v>26</v>
      </c>
      <c r="N23" s="14" cm="1">
        <f t="array" ref="N23">INDEX(INDEX(Cable_L!$H$3:$K$77,,MATCH($N$2,Cable_L!$H$2:$K$2,0)),MATCH(1,COUNTIFS(G23,Cable_L!$A$3:$A$77,H23,Cable_L!$C$3:$C$77),0))</f>
        <v>9</v>
      </c>
      <c r="O23" s="14" cm="1">
        <f t="array" ref="O23">INDEX(INDEX(Cable_L!$H$3:$K$77,,MATCH(O$2,Cable_L!$H$2:$K$2,0)),MATCH(1,COUNTIFS($G23,Cable_L!$A$3:$A$77,$H23,Cable_L!$C$3:$C$77),0))</f>
        <v>8.7999999999999989</v>
      </c>
      <c r="P23" s="21"/>
      <c r="R23" s="21"/>
    </row>
    <row r="24" spans="3:19" x14ac:dyDescent="0.25">
      <c r="C24" s="16" t="s">
        <v>948</v>
      </c>
      <c r="D24" s="14" t="s">
        <v>867</v>
      </c>
      <c r="E24" s="14" t="s">
        <v>875</v>
      </c>
      <c r="F24" s="17" t="s">
        <v>978</v>
      </c>
      <c r="G24" s="65" t="str">
        <f t="shared" si="0"/>
        <v>25</v>
      </c>
      <c r="H24" s="14" t="s">
        <v>1358</v>
      </c>
      <c r="I24" s="70"/>
      <c r="L24" s="14" t="str" cm="1">
        <f t="array" ref="L24">INDEX(Cable_L!$B$3:$B$77,MATCH(1,COUNTIFS($G24,Cable_L!$A$3:$A$77,$H24,Cable_L!$C$3:$C$77),0))</f>
        <v>1a</v>
      </c>
      <c r="M24" s="21" t="str">
        <v>27</v>
      </c>
      <c r="N24" s="14" cm="1">
        <f t="array" ref="N24">INDEX(INDEX(Cable_L!$H$3:$K$77,,MATCH($N$2,Cable_L!$H$2:$K$2,0)),MATCH(1,COUNTIFS(G24,Cable_L!$A$3:$A$77,H24,Cable_L!$C$3:$C$77),0))</f>
        <v>9</v>
      </c>
      <c r="O24" s="14" cm="1">
        <f t="array" ref="O24">INDEX(INDEX(Cable_L!$H$3:$K$77,,MATCH(O$2,Cable_L!$H$2:$K$2,0)),MATCH(1,COUNTIFS($G24,Cable_L!$A$3:$A$77,$H24,Cable_L!$C$3:$C$77),0))</f>
        <v>8.7999999999999989</v>
      </c>
      <c r="P24" s="21"/>
      <c r="R24" s="21"/>
    </row>
    <row r="25" spans="3:19" x14ac:dyDescent="0.25">
      <c r="C25" s="16" t="s">
        <v>1600</v>
      </c>
      <c r="D25" s="14" t="s">
        <v>868</v>
      </c>
      <c r="E25" s="14" t="s">
        <v>876</v>
      </c>
      <c r="F25" s="302" t="s">
        <v>1601</v>
      </c>
      <c r="G25" s="65" t="str">
        <f t="shared" si="0"/>
        <v>34</v>
      </c>
      <c r="H25" s="14" t="s">
        <v>1358</v>
      </c>
      <c r="I25" s="70"/>
      <c r="L25" s="14" t="str" cm="1">
        <f t="array" ref="L25">INDEX(Cable_L!$B$3:$B$77,MATCH(1,COUNTIFS($G25,Cable_L!$A$3:$A$77,$H25,Cable_L!$C$3:$C$77),0))</f>
        <v>1a</v>
      </c>
      <c r="M25" s="21" t="str">
        <v>34</v>
      </c>
      <c r="N25" s="14" cm="1">
        <f t="array" ref="N25">INDEX(INDEX(Cable_L!$H$3:$K$77,,MATCH($N$2,Cable_L!$H$2:$K$2,0)),MATCH(1,COUNTIFS(G25,Cable_L!$A$3:$A$77,H25,Cable_L!$C$3:$C$77),0))</f>
        <v>9</v>
      </c>
      <c r="O25" s="14" cm="1">
        <f t="array" ref="O25">INDEX(INDEX(Cable_L!$H$3:$K$77,,MATCH(O$2,Cable_L!$H$2:$K$2,0)),MATCH(1,COUNTIFS($G25,Cable_L!$A$3:$A$77,$H25,Cable_L!$C$3:$C$77),0))</f>
        <v>8.7999999999999989</v>
      </c>
      <c r="P25" s="21"/>
      <c r="R25" s="21"/>
    </row>
    <row r="26" spans="3:19" x14ac:dyDescent="0.25">
      <c r="C26" s="16" t="s">
        <v>1115</v>
      </c>
      <c r="D26" s="14" t="s">
        <v>869</v>
      </c>
      <c r="E26" s="14" t="s">
        <v>877</v>
      </c>
      <c r="F26" s="17" t="s">
        <v>977</v>
      </c>
      <c r="G26" s="65" t="str">
        <f t="shared" si="0"/>
        <v>25</v>
      </c>
      <c r="H26" s="14" t="s">
        <v>1358</v>
      </c>
      <c r="I26" s="70"/>
      <c r="L26" s="14" t="str" cm="1">
        <f t="array" ref="L26">INDEX(Cable_L!$B$3:$B$77,MATCH(1,COUNTIFS($G26,Cable_L!$A$3:$A$77,$H26,Cable_L!$C$3:$C$77),0))</f>
        <v>1a</v>
      </c>
      <c r="N26" s="14" cm="1">
        <f t="array" ref="N26">INDEX(INDEX(Cable_L!$H$3:$K$77,,MATCH($N$2,Cable_L!$H$2:$K$2,0)),MATCH(1,COUNTIFS(G26,Cable_L!$A$3:$A$77,H26,Cable_L!$C$3:$C$77),0))</f>
        <v>9</v>
      </c>
      <c r="O26" s="14" cm="1">
        <f t="array" ref="O26">INDEX(INDEX(Cable_L!$H$3:$K$77,,MATCH(O$2,Cable_L!$H$2:$K$2,0)),MATCH(1,COUNTIFS($G26,Cable_L!$A$3:$A$77,$H26,Cable_L!$C$3:$C$77),0))</f>
        <v>8.7999999999999989</v>
      </c>
      <c r="P26" s="21"/>
      <c r="R26" s="21"/>
    </row>
    <row r="27" spans="3:19" x14ac:dyDescent="0.25">
      <c r="C27" s="16" t="s">
        <v>1116</v>
      </c>
      <c r="D27" s="14" t="s">
        <v>870</v>
      </c>
      <c r="E27" s="14" t="s">
        <v>878</v>
      </c>
      <c r="F27" s="17" t="s">
        <v>966</v>
      </c>
      <c r="G27" s="65" t="str">
        <f t="shared" si="0"/>
        <v>26</v>
      </c>
      <c r="H27" s="14" t="s">
        <v>1358</v>
      </c>
      <c r="I27" s="70"/>
      <c r="L27" s="14" t="str" cm="1">
        <f t="array" ref="L27">INDEX(Cable_L!$B$3:$B$77,MATCH(1,COUNTIFS($G27,Cable_L!$A$3:$A$77,$H27,Cable_L!$C$3:$C$77),0))</f>
        <v>1a</v>
      </c>
      <c r="N27" s="14" cm="1">
        <f t="array" ref="N27">INDEX(INDEX(Cable_L!$H$3:$K$77,,MATCH($N$2,Cable_L!$H$2:$K$2,0)),MATCH(1,COUNTIFS(G27,Cable_L!$A$3:$A$77,H27,Cable_L!$C$3:$C$77),0))</f>
        <v>9</v>
      </c>
      <c r="O27" s="14" cm="1">
        <f t="array" ref="O27">INDEX(INDEX(Cable_L!$H$3:$K$77,,MATCH(O$2,Cable_L!$H$2:$K$2,0)),MATCH(1,COUNTIFS($G27,Cable_L!$A$3:$A$77,$H27,Cable_L!$C$3:$C$77),0))</f>
        <v>8.7999999999999989</v>
      </c>
      <c r="P27" s="21"/>
      <c r="R27" s="21"/>
    </row>
    <row r="28" spans="3:19" x14ac:dyDescent="0.25">
      <c r="C28" s="16" t="s">
        <v>1117</v>
      </c>
      <c r="D28" s="14" t="s">
        <v>871</v>
      </c>
      <c r="E28" s="14" t="s">
        <v>879</v>
      </c>
      <c r="F28" s="17" t="s">
        <v>965</v>
      </c>
      <c r="G28" s="65" t="str">
        <f t="shared" si="0"/>
        <v>26</v>
      </c>
      <c r="H28" s="14" t="s">
        <v>1358</v>
      </c>
      <c r="I28" s="70"/>
      <c r="L28" s="14" t="str" cm="1">
        <f t="array" ref="L28">INDEX(Cable_L!$B$3:$B$77,MATCH(1,COUNTIFS($G28,Cable_L!$A$3:$A$77,$H28,Cable_L!$C$3:$C$77),0))</f>
        <v>1a</v>
      </c>
      <c r="N28" s="14" cm="1">
        <f t="array" ref="N28">INDEX(INDEX(Cable_L!$H$3:$K$77,,MATCH($N$2,Cable_L!$H$2:$K$2,0)),MATCH(1,COUNTIFS(G28,Cable_L!$A$3:$A$77,H28,Cable_L!$C$3:$C$77),0))</f>
        <v>9</v>
      </c>
      <c r="O28" s="14" cm="1">
        <f t="array" ref="O28">INDEX(INDEX(Cable_L!$H$3:$K$77,,MATCH(O$2,Cable_L!$H$2:$K$2,0)),MATCH(1,COUNTIFS($G28,Cable_L!$A$3:$A$77,$H28,Cable_L!$C$3:$C$77),0))</f>
        <v>8.7999999999999989</v>
      </c>
      <c r="P28" s="21"/>
      <c r="R28" s="21"/>
    </row>
    <row r="29" spans="3:19" x14ac:dyDescent="0.25">
      <c r="C29" s="18" t="s">
        <v>1120</v>
      </c>
      <c r="D29" s="19" t="s">
        <v>872</v>
      </c>
      <c r="E29" s="19" t="s">
        <v>880</v>
      </c>
      <c r="F29" s="20" t="s">
        <v>970</v>
      </c>
      <c r="G29" s="65" t="str">
        <f t="shared" si="0"/>
        <v>26</v>
      </c>
      <c r="H29" s="14" t="s">
        <v>1358</v>
      </c>
      <c r="I29" s="70"/>
      <c r="L29" s="14" t="str" cm="1">
        <f t="array" ref="L29">INDEX(Cable_L!$B$3:$B$77,MATCH(1,COUNTIFS($G29,Cable_L!$A$3:$A$77,$H29,Cable_L!$C$3:$C$77),0))</f>
        <v>1a</v>
      </c>
      <c r="N29" s="14" cm="1">
        <f t="array" ref="N29">INDEX(INDEX(Cable_L!$H$3:$K$77,,MATCH($N$2,Cable_L!$H$2:$K$2,0)),MATCH(1,COUNTIFS(G29,Cable_L!$A$3:$A$77,H29,Cable_L!$C$3:$C$77),0))</f>
        <v>9</v>
      </c>
      <c r="O29" s="14" cm="1">
        <f t="array" ref="O29">INDEX(INDEX(Cable_L!$H$3:$K$77,,MATCH(O$2,Cable_L!$H$2:$K$2,0)),MATCH(1,COUNTIFS($G29,Cable_L!$A$3:$A$77,$H29,Cable_L!$C$3:$C$77),0))</f>
        <v>8.7999999999999989</v>
      </c>
      <c r="P29" s="21"/>
      <c r="R29" s="21"/>
    </row>
    <row r="30" spans="3:19" x14ac:dyDescent="0.25">
      <c r="C30" s="14"/>
      <c r="D30" s="14"/>
      <c r="E30" s="14"/>
      <c r="F30" s="14"/>
      <c r="G30" s="65" t="str">
        <f t="shared" si="0"/>
        <v/>
      </c>
      <c r="P30" s="21"/>
      <c r="R30" s="21"/>
    </row>
    <row r="31" spans="3:19" x14ac:dyDescent="0.25">
      <c r="C31" s="22" t="s">
        <v>1099</v>
      </c>
      <c r="D31" s="15" t="s">
        <v>836</v>
      </c>
      <c r="E31" s="15" t="s">
        <v>844</v>
      </c>
      <c r="F31" s="305" t="s">
        <v>1619</v>
      </c>
      <c r="G31" s="65" t="str">
        <f t="shared" si="0"/>
        <v>34</v>
      </c>
      <c r="H31" s="14" t="s">
        <v>1358</v>
      </c>
      <c r="I31" s="70"/>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v>
      </c>
      <c r="O31" s="14" cm="1">
        <f t="array" ref="O31">INDEX(INDEX(Cable_L!$H$3:$K$77,,MATCH(O$2,Cable_L!$H$2:$K$2,0)),MATCH(1,COUNTIFS($G31,Cable_L!$A$3:$A$77,$H31,Cable_L!$C$3:$C$77),0))</f>
        <v>8.7999999999999989</v>
      </c>
      <c r="P31" s="21" cm="1">
        <f t="array" ref="P31">_xlfn._xlws.FILTER(_xlfn.UNIQUE(N31:N38),_xlfn.UNIQUE(N31:N38)&lt;&gt;"")</f>
        <v>9</v>
      </c>
      <c r="Q31" s="14">
        <f>COUNTIF(N31:N38,P31)</f>
        <v>8</v>
      </c>
      <c r="R31" s="21" cm="1">
        <f t="array" ref="R31">_xlfn._xlws.FILTER(_xlfn.UNIQUE(O31:O38),_xlfn.UNIQUE(O31:O38)&lt;&gt;"")</f>
        <v>8.7999999999999989</v>
      </c>
      <c r="S31" s="14">
        <f>COUNTIF(O31:O38,R31)</f>
        <v>8</v>
      </c>
    </row>
    <row r="32" spans="3:19" x14ac:dyDescent="0.25">
      <c r="C32" s="16" t="s">
        <v>1123</v>
      </c>
      <c r="D32" s="14" t="s">
        <v>837</v>
      </c>
      <c r="E32" s="14" t="s">
        <v>845</v>
      </c>
      <c r="F32" s="17" t="s">
        <v>967</v>
      </c>
      <c r="G32" s="65" t="str">
        <f t="shared" si="0"/>
        <v>26</v>
      </c>
      <c r="H32" s="14" t="s">
        <v>1358</v>
      </c>
      <c r="I32" s="70"/>
      <c r="L32" s="14" t="str" cm="1">
        <f t="array" ref="L32">INDEX(Cable_L!$B$3:$B$77,MATCH(1,COUNTIFS($G32,Cable_L!$A$3:$A$77,$H32,Cable_L!$C$3:$C$77),0))</f>
        <v>1a</v>
      </c>
      <c r="M32" s="21" t="str">
        <v>27</v>
      </c>
      <c r="N32" s="14" cm="1">
        <f t="array" ref="N32">INDEX(INDEX(Cable_L!$H$3:$K$77,,MATCH($N$2,Cable_L!$H$2:$K$2,0)),MATCH(1,COUNTIFS(G32,Cable_L!$A$3:$A$77,H32,Cable_L!$C$3:$C$77),0))</f>
        <v>9</v>
      </c>
      <c r="O32" s="14" cm="1">
        <f t="array" ref="O32">INDEX(INDEX(Cable_L!$H$3:$K$77,,MATCH(O$2,Cable_L!$H$2:$K$2,0)),MATCH(1,COUNTIFS($G32,Cable_L!$A$3:$A$77,$H32,Cable_L!$C$3:$C$77),0))</f>
        <v>8.7999999999999989</v>
      </c>
      <c r="P32" s="21"/>
      <c r="R32" s="21"/>
    </row>
    <row r="33" spans="3:19" x14ac:dyDescent="0.25">
      <c r="C33" s="16" t="s">
        <v>1126</v>
      </c>
      <c r="D33" s="290" t="s">
        <v>1603</v>
      </c>
      <c r="E33" s="14" t="s">
        <v>846</v>
      </c>
      <c r="F33" s="17" t="s">
        <v>956</v>
      </c>
      <c r="G33" s="65" t="str">
        <f t="shared" si="0"/>
        <v>27</v>
      </c>
      <c r="H33" s="14" t="s">
        <v>1358</v>
      </c>
      <c r="I33" s="70"/>
      <c r="L33" s="14" t="str" cm="1">
        <f t="array" ref="L33">INDEX(Cable_L!$B$3:$B$77,MATCH(1,COUNTIFS($G33,Cable_L!$A$3:$A$77,$H33,Cable_L!$C$3:$C$77),0))</f>
        <v>1a</v>
      </c>
      <c r="M33" s="21" t="str">
        <v>34</v>
      </c>
      <c r="N33" s="14" cm="1">
        <f t="array" ref="N33">INDEX(INDEX(Cable_L!$H$3:$K$77,,MATCH($N$2,Cable_L!$H$2:$K$2,0)),MATCH(1,COUNTIFS(G33,Cable_L!$A$3:$A$77,H33,Cable_L!$C$3:$C$77),0))</f>
        <v>9</v>
      </c>
      <c r="O33" s="14" cm="1">
        <f t="array" ref="O33">INDEX(INDEX(Cable_L!$H$3:$K$77,,MATCH(O$2,Cable_L!$H$2:$K$2,0)),MATCH(1,COUNTIFS($G33,Cable_L!$A$3:$A$77,$H33,Cable_L!$C$3:$C$77),0))</f>
        <v>8.7999999999999989</v>
      </c>
      <c r="P33" s="21"/>
      <c r="R33" s="21"/>
    </row>
    <row r="34" spans="3:19" x14ac:dyDescent="0.25">
      <c r="C34" s="16" t="s">
        <v>1102</v>
      </c>
      <c r="D34" s="14" t="s">
        <v>838</v>
      </c>
      <c r="E34" s="14" t="s">
        <v>847</v>
      </c>
      <c r="F34" s="302" t="s">
        <v>1620</v>
      </c>
      <c r="G34" s="65" t="str">
        <f t="shared" si="0"/>
        <v>34</v>
      </c>
      <c r="H34" s="14" t="s">
        <v>1358</v>
      </c>
      <c r="I34" s="70"/>
      <c r="L34" s="14" t="str" cm="1">
        <f t="array" ref="L34">INDEX(Cable_L!$B$3:$B$77,MATCH(1,COUNTIFS($G34,Cable_L!$A$3:$A$77,$H34,Cable_L!$C$3:$C$77),0))</f>
        <v>1a</v>
      </c>
      <c r="N34" s="14" cm="1">
        <f t="array" ref="N34">INDEX(INDEX(Cable_L!$H$3:$K$77,,MATCH($N$2,Cable_L!$H$2:$K$2,0)),MATCH(1,COUNTIFS(G34,Cable_L!$A$3:$A$77,H34,Cable_L!$C$3:$C$77),0))</f>
        <v>9</v>
      </c>
      <c r="O34" s="14" cm="1">
        <f t="array" ref="O34">INDEX(INDEX(Cable_L!$H$3:$K$77,,MATCH(O$2,Cable_L!$H$2:$K$2,0)),MATCH(1,COUNTIFS($G34,Cable_L!$A$3:$A$77,$H34,Cable_L!$C$3:$C$77),0))</f>
        <v>8.7999999999999989</v>
      </c>
      <c r="P34" s="21"/>
      <c r="R34" s="21"/>
    </row>
    <row r="35" spans="3:19" x14ac:dyDescent="0.25">
      <c r="C35" s="16" t="s">
        <v>1127</v>
      </c>
      <c r="D35" s="14" t="s">
        <v>839</v>
      </c>
      <c r="E35" s="14" t="s">
        <v>848</v>
      </c>
      <c r="F35" s="17" t="s">
        <v>955</v>
      </c>
      <c r="G35" s="65" t="str">
        <f t="shared" si="0"/>
        <v>27</v>
      </c>
      <c r="H35" s="14" t="s">
        <v>1358</v>
      </c>
      <c r="I35" s="70"/>
      <c r="L35" s="14" t="str" cm="1">
        <f t="array" ref="L35">INDEX(Cable_L!$B$3:$B$77,MATCH(1,COUNTIFS($G35,Cable_L!$A$3:$A$77,$H35,Cable_L!$C$3:$C$77),0))</f>
        <v>1a</v>
      </c>
      <c r="N35" s="14" cm="1">
        <f t="array" ref="N35">INDEX(INDEX(Cable_L!$H$3:$K$77,,MATCH($N$2,Cable_L!$H$2:$K$2,0)),MATCH(1,COUNTIFS(G35,Cable_L!$A$3:$A$77,H35,Cable_L!$C$3:$C$77),0))</f>
        <v>9</v>
      </c>
      <c r="O35" s="14" cm="1">
        <f t="array" ref="O35">INDEX(INDEX(Cable_L!$H$3:$K$77,,MATCH(O$2,Cable_L!$H$2:$K$2,0)),MATCH(1,COUNTIFS($G35,Cable_L!$A$3:$A$77,$H35,Cable_L!$C$3:$C$77),0))</f>
        <v>8.7999999999999989</v>
      </c>
      <c r="P35" s="21"/>
      <c r="R35" s="21"/>
    </row>
    <row r="36" spans="3:19" x14ac:dyDescent="0.25">
      <c r="C36" s="16" t="s">
        <v>1122</v>
      </c>
      <c r="D36" s="14" t="s">
        <v>840</v>
      </c>
      <c r="E36" s="14" t="s">
        <v>849</v>
      </c>
      <c r="F36" s="17" t="s">
        <v>968</v>
      </c>
      <c r="G36" s="65" t="str">
        <f t="shared" si="0"/>
        <v>26</v>
      </c>
      <c r="H36" s="14" t="s">
        <v>1358</v>
      </c>
      <c r="I36" s="70"/>
      <c r="L36" s="14" t="str" cm="1">
        <f t="array" ref="L36">INDEX(Cable_L!$B$3:$B$77,MATCH(1,COUNTIFS($G36,Cable_L!$A$3:$A$77,$H36,Cable_L!$C$3:$C$77),0))</f>
        <v>1a</v>
      </c>
      <c r="N36" s="14" cm="1">
        <f t="array" ref="N36">INDEX(INDEX(Cable_L!$H$3:$K$77,,MATCH($N$2,Cable_L!$H$2:$K$2,0)),MATCH(1,COUNTIFS(G36,Cable_L!$A$3:$A$77,H36,Cable_L!$C$3:$C$77),0))</f>
        <v>9</v>
      </c>
      <c r="O36" s="14" cm="1">
        <f t="array" ref="O36">INDEX(INDEX(Cable_L!$H$3:$K$77,,MATCH(O$2,Cable_L!$H$2:$K$2,0)),MATCH(1,COUNTIFS($G36,Cable_L!$A$3:$A$77,$H36,Cable_L!$C$3:$C$77),0))</f>
        <v>8.7999999999999989</v>
      </c>
      <c r="P36" s="21"/>
      <c r="R36" s="21"/>
    </row>
    <row r="37" spans="3:19" x14ac:dyDescent="0.25">
      <c r="C37" s="16" t="s">
        <v>1119</v>
      </c>
      <c r="D37" s="14" t="s">
        <v>841</v>
      </c>
      <c r="E37" s="14" t="s">
        <v>850</v>
      </c>
      <c r="F37" s="17" t="s">
        <v>963</v>
      </c>
      <c r="G37" s="65" t="str">
        <f t="shared" si="0"/>
        <v>26</v>
      </c>
      <c r="H37" s="14" t="s">
        <v>1358</v>
      </c>
      <c r="I37" s="70"/>
      <c r="L37" s="14" t="str" cm="1">
        <f t="array" ref="L37">INDEX(Cable_L!$B$3:$B$77,MATCH(1,COUNTIFS($G37,Cable_L!$A$3:$A$77,$H37,Cable_L!$C$3:$C$77),0))</f>
        <v>1a</v>
      </c>
      <c r="N37" s="14" cm="1">
        <f t="array" ref="N37">INDEX(INDEX(Cable_L!$H$3:$K$77,,MATCH($N$2,Cable_L!$H$2:$K$2,0)),MATCH(1,COUNTIFS(G37,Cable_L!$A$3:$A$77,H37,Cable_L!$C$3:$C$77),0))</f>
        <v>9</v>
      </c>
      <c r="O37" s="14" cm="1">
        <f t="array" ref="O37">INDEX(INDEX(Cable_L!$H$3:$K$77,,MATCH(O$2,Cable_L!$H$2:$K$2,0)),MATCH(1,COUNTIFS($G37,Cable_L!$A$3:$A$77,$H37,Cable_L!$C$3:$C$77),0))</f>
        <v>8.7999999999999989</v>
      </c>
      <c r="P37" s="21"/>
      <c r="R37" s="21"/>
    </row>
    <row r="38" spans="3:19" x14ac:dyDescent="0.25">
      <c r="C38" s="18" t="s">
        <v>1118</v>
      </c>
      <c r="D38" s="19" t="s">
        <v>842</v>
      </c>
      <c r="E38" s="19" t="s">
        <v>843</v>
      </c>
      <c r="F38" s="20" t="s">
        <v>964</v>
      </c>
      <c r="G38" s="65" t="str">
        <f t="shared" si="0"/>
        <v>26</v>
      </c>
      <c r="H38" s="14" t="s">
        <v>1358</v>
      </c>
      <c r="I38" s="70"/>
      <c r="L38" s="14" t="str" cm="1">
        <f t="array" ref="L38">INDEX(Cable_L!$B$3:$B$77,MATCH(1,COUNTIFS($G38,Cable_L!$A$3:$A$77,$H38,Cable_L!$C$3:$C$77),0))</f>
        <v>1a</v>
      </c>
      <c r="N38" s="14" cm="1">
        <f t="array" ref="N38">INDEX(INDEX(Cable_L!$H$3:$K$77,,MATCH($N$2,Cable_L!$H$2:$K$2,0)),MATCH(1,COUNTIFS(G38,Cable_L!$A$3:$A$77,H38,Cable_L!$C$3:$C$77),0))</f>
        <v>9</v>
      </c>
      <c r="O38" s="14" cm="1">
        <f t="array" ref="O38">INDEX(INDEX(Cable_L!$H$3:$K$77,,MATCH(O$2,Cable_L!$H$2:$K$2,0)),MATCH(1,COUNTIFS($G38,Cable_L!$A$3:$A$77,$H38,Cable_L!$C$3:$C$77),0))</f>
        <v>8.7999999999999989</v>
      </c>
      <c r="P38" s="21"/>
      <c r="R38" s="21"/>
    </row>
    <row r="39" spans="3:19" x14ac:dyDescent="0.25">
      <c r="C39" s="14"/>
      <c r="D39" s="14"/>
      <c r="E39" s="14"/>
      <c r="F39" s="14"/>
      <c r="G39" s="65" t="str">
        <f t="shared" si="0"/>
        <v/>
      </c>
      <c r="P39" s="21"/>
      <c r="R39" s="21"/>
    </row>
    <row r="40" spans="3:19" x14ac:dyDescent="0.25">
      <c r="C40" s="22" t="s">
        <v>1150</v>
      </c>
      <c r="D40" s="15" t="s">
        <v>851</v>
      </c>
      <c r="E40" s="15" t="s">
        <v>881</v>
      </c>
      <c r="F40" s="23" t="s">
        <v>985</v>
      </c>
      <c r="G40" s="65" t="str">
        <f t="shared" si="0"/>
        <v>28</v>
      </c>
      <c r="H40" s="14" t="s">
        <v>1358</v>
      </c>
      <c r="I40" s="70"/>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v>
      </c>
      <c r="O40" s="14" cm="1">
        <f t="array" ref="O40">INDEX(INDEX(Cable_L!$H$3:$K$77,,MATCH(O$2,Cable_L!$H$2:$K$2,0)),MATCH(1,COUNTIFS($G40,Cable_L!$A$3:$A$77,$H40,Cable_L!$C$3:$C$77),0))</f>
        <v>8.7999999999999989</v>
      </c>
      <c r="P40" s="21" cm="1">
        <f t="array" ref="P40:P41">_xlfn._xlws.FILTER(_xlfn.UNIQUE(N40:N47),_xlfn.UNIQUE(N40:N47)&lt;&gt;"")</f>
        <v>9</v>
      </c>
      <c r="Q40" s="14">
        <f>COUNTIF(N40:N47,P40)</f>
        <v>5</v>
      </c>
      <c r="R40" s="21" cm="1">
        <f t="array" ref="R40:R41">_xlfn._xlws.FILTER(_xlfn.UNIQUE(O40:O47),_xlfn.UNIQUE(O40:O47)&lt;&gt;"")</f>
        <v>8.7999999999999989</v>
      </c>
      <c r="S40" s="14">
        <f>COUNTIF(O40:O47,R40)</f>
        <v>5</v>
      </c>
    </row>
    <row r="41" spans="3:19" x14ac:dyDescent="0.25">
      <c r="C41" s="16" t="s">
        <v>1149</v>
      </c>
      <c r="D41" s="14" t="s">
        <v>852</v>
      </c>
      <c r="E41" s="14" t="s">
        <v>882</v>
      </c>
      <c r="F41" s="17" t="s">
        <v>986</v>
      </c>
      <c r="G41" s="65" t="str">
        <f t="shared" si="0"/>
        <v>28</v>
      </c>
      <c r="H41" s="14" t="s">
        <v>1358</v>
      </c>
      <c r="I41" s="70"/>
      <c r="L41" s="14" t="str" cm="1">
        <f t="array" ref="L41">INDEX(Cable_L!$B$3:$B$77,MATCH(1,COUNTIFS($G41,Cable_L!$A$3:$A$77,$H41,Cable_L!$C$3:$C$77),0))</f>
        <v>1a</v>
      </c>
      <c r="M41" s="21" t="str">
        <v>28</v>
      </c>
      <c r="N41" s="14" cm="1">
        <f t="array" ref="N41">INDEX(INDEX(Cable_L!$H$3:$K$77,,MATCH($N$2,Cable_L!$H$2:$K$2,0)),MATCH(1,COUNTIFS(G41,Cable_L!$A$3:$A$77,H41,Cable_L!$C$3:$C$77),0))</f>
        <v>9</v>
      </c>
      <c r="O41" s="14" cm="1">
        <f t="array" ref="O41">INDEX(INDEX(Cable_L!$H$3:$K$77,,MATCH(O$2,Cable_L!$H$2:$K$2,0)),MATCH(1,COUNTIFS($G41,Cable_L!$A$3:$A$77,$H41,Cable_L!$C$3:$C$77),0))</f>
        <v>8.7999999999999989</v>
      </c>
      <c r="P41" s="21">
        <v>8</v>
      </c>
      <c r="Q41" s="14">
        <f>COUNTIF(N4:N47,P41)</f>
        <v>2</v>
      </c>
      <c r="R41" s="21">
        <v>7.8000000000000007</v>
      </c>
      <c r="S41" s="14">
        <f>COUNTIF(O40:O47,R41)</f>
        <v>2</v>
      </c>
    </row>
    <row r="42" spans="3:19" x14ac:dyDescent="0.25">
      <c r="C42" s="16" t="s">
        <v>949</v>
      </c>
      <c r="D42" s="14" t="s">
        <v>853</v>
      </c>
      <c r="E42" s="14" t="s">
        <v>883</v>
      </c>
      <c r="F42" s="302" t="s">
        <v>1621</v>
      </c>
      <c r="G42" s="65" t="str">
        <f t="shared" si="0"/>
        <v>35</v>
      </c>
      <c r="H42" s="14" t="s">
        <v>1358</v>
      </c>
      <c r="I42" s="70"/>
      <c r="K42" s="70"/>
      <c r="L42" s="14" t="str" cm="1">
        <f t="array" ref="L42">INDEX(Cable_L!$B$3:$B$77,MATCH(1,COUNTIFS($G42,Cable_L!$A$3:$A$77,$H42,Cable_L!$C$3:$C$77),0))</f>
        <v>3a</v>
      </c>
      <c r="M42" s="21" t="str">
        <v>30</v>
      </c>
      <c r="N42" s="14" cm="1">
        <f t="array" ref="N42">INDEX(INDEX(Cable_L!$H$3:$K$77,,MATCH($N$2,Cable_L!$H$2:$K$2,0)),MATCH(1,COUNTIFS(G42,Cable_L!$A$3:$A$77,H42,Cable_L!$C$3:$C$77),0))</f>
        <v>8</v>
      </c>
      <c r="O42" s="14" cm="1">
        <f t="array" ref="O42">INDEX(INDEX(Cable_L!$H$3:$K$77,,MATCH(O$2,Cable_L!$H$2:$K$2,0)),MATCH(1,COUNTIFS($G42,Cable_L!$A$3:$A$77,$H42,Cable_L!$C$3:$C$77),0))</f>
        <v>7.8000000000000007</v>
      </c>
      <c r="P42" s="21"/>
      <c r="R42" s="21"/>
    </row>
    <row r="43" spans="3:19" x14ac:dyDescent="0.25">
      <c r="C43" s="16" t="s">
        <v>1137</v>
      </c>
      <c r="D43" s="14" t="s">
        <v>854</v>
      </c>
      <c r="E43" s="14" t="s">
        <v>884</v>
      </c>
      <c r="F43" s="17" t="s">
        <v>993</v>
      </c>
      <c r="G43" s="65" t="str">
        <f t="shared" si="0"/>
        <v>30</v>
      </c>
      <c r="H43" s="14" t="s">
        <v>1358</v>
      </c>
      <c r="I43" s="70"/>
      <c r="L43" s="14" t="str" cm="1">
        <f t="array" ref="L43">INDEX(Cable_L!$B$3:$B$77,MATCH(1,COUNTIFS($G43,Cable_L!$A$3:$A$77,$H43,Cable_L!$C$3:$C$77),0))</f>
        <v>1a</v>
      </c>
      <c r="M43" s="21" t="str">
        <v>32</v>
      </c>
      <c r="N43" s="14" cm="1">
        <f t="array" ref="N43">INDEX(INDEX(Cable_L!$H$3:$K$77,,MATCH($N$2,Cable_L!$H$2:$K$2,0)),MATCH(1,COUNTIFS(G43,Cable_L!$A$3:$A$77,H43,Cable_L!$C$3:$C$77),0))</f>
        <v>9</v>
      </c>
      <c r="O43" s="14" cm="1">
        <f t="array" ref="O43">INDEX(INDEX(Cable_L!$H$3:$K$77,,MATCH(O$2,Cable_L!$H$2:$K$2,0)),MATCH(1,COUNTIFS($G43,Cable_L!$A$3:$A$77,$H43,Cable_L!$C$3:$C$77),0))</f>
        <v>8.7999999999999989</v>
      </c>
      <c r="P43" s="21"/>
      <c r="R43" s="21"/>
    </row>
    <row r="44" spans="3:19" x14ac:dyDescent="0.25">
      <c r="C44" s="16" t="s">
        <v>1136</v>
      </c>
      <c r="D44" s="14" t="s">
        <v>855</v>
      </c>
      <c r="E44" s="14" t="s">
        <v>885</v>
      </c>
      <c r="F44" s="17" t="s">
        <v>994</v>
      </c>
      <c r="G44" s="65" t="str">
        <f t="shared" si="0"/>
        <v>30</v>
      </c>
      <c r="H44" s="14" t="s">
        <v>1358</v>
      </c>
      <c r="I44" s="70"/>
      <c r="L44" s="14" t="str" cm="1">
        <f t="array" ref="L44">INDEX(Cable_L!$B$3:$B$77,MATCH(1,COUNTIFS($G44,Cable_L!$A$3:$A$77,$H44,Cable_L!$C$3:$C$77),0))</f>
        <v>1a</v>
      </c>
      <c r="M44" s="21" t="str">
        <v>35</v>
      </c>
      <c r="N44" s="14" cm="1">
        <f t="array" ref="N44">INDEX(INDEX(Cable_L!$H$3:$K$77,,MATCH($N$2,Cable_L!$H$2:$K$2,0)),MATCH(1,COUNTIFS(G44,Cable_L!$A$3:$A$77,H44,Cable_L!$C$3:$C$77),0))</f>
        <v>9</v>
      </c>
      <c r="O44" s="14" cm="1">
        <f t="array" ref="O44">INDEX(INDEX(Cable_L!$H$3:$K$77,,MATCH(O$2,Cable_L!$H$2:$K$2,0)),MATCH(1,COUNTIFS($G44,Cable_L!$A$3:$A$77,$H44,Cable_L!$C$3:$C$77),0))</f>
        <v>8.7999999999999989</v>
      </c>
      <c r="P44" s="21"/>
      <c r="R44" s="21"/>
    </row>
    <row r="45" spans="3:19" x14ac:dyDescent="0.25">
      <c r="C45" s="16" t="s">
        <v>1103</v>
      </c>
      <c r="D45" s="14" t="s">
        <v>856</v>
      </c>
      <c r="E45" s="14" t="s">
        <v>886</v>
      </c>
      <c r="F45" s="302" t="s">
        <v>1606</v>
      </c>
      <c r="G45" s="65" t="str">
        <f t="shared" si="0"/>
        <v>35</v>
      </c>
      <c r="H45" s="14" t="s">
        <v>1358</v>
      </c>
      <c r="I45" s="70"/>
      <c r="K45" s="70"/>
      <c r="L45" s="14" t="str" cm="1">
        <f t="array" ref="L45">INDEX(Cable_L!$B$3:$B$77,MATCH(1,COUNTIFS($G45,Cable_L!$A$3:$A$77,$H45,Cable_L!$C$3:$C$77),0))</f>
        <v>3a</v>
      </c>
      <c r="N45" s="14" cm="1">
        <f t="array" ref="N45">INDEX(INDEX(Cable_L!$H$3:$K$77,,MATCH($N$2,Cable_L!$H$2:$K$2,0)),MATCH(1,COUNTIFS(G45,Cable_L!$A$3:$A$77,H45,Cable_L!$C$3:$C$77),0))</f>
        <v>8</v>
      </c>
      <c r="O45" s="14" cm="1">
        <f t="array" ref="O45">INDEX(INDEX(Cable_L!$H$3:$K$77,,MATCH(O$2,Cable_L!$H$2:$K$2,0)),MATCH(1,COUNTIFS($G45,Cable_L!$A$3:$A$77,$H45,Cable_L!$C$3:$C$77),0))</f>
        <v>7.8000000000000007</v>
      </c>
      <c r="P45" s="21"/>
      <c r="R45" s="21"/>
    </row>
    <row r="46" spans="3:19" x14ac:dyDescent="0.25">
      <c r="C46" s="16" t="s">
        <v>1142</v>
      </c>
      <c r="D46" s="14" t="s">
        <v>857</v>
      </c>
      <c r="E46" s="14" t="s">
        <v>887</v>
      </c>
      <c r="F46" s="17" t="s">
        <v>997</v>
      </c>
      <c r="G46" s="65" t="str">
        <f t="shared" si="0"/>
        <v>32</v>
      </c>
      <c r="H46" s="14" t="s">
        <v>1358</v>
      </c>
      <c r="I46" s="70"/>
      <c r="L46" s="14" t="str" cm="1">
        <f t="array" ref="L46">INDEX(Cable_L!$B$3:$B$77,MATCH(1,COUNTIFS($G46,Cable_L!$A$3:$A$77,$H46,Cable_L!$C$3:$C$77),0))</f>
        <v>1a</v>
      </c>
      <c r="N46" s="14" cm="1">
        <f t="array" ref="N46">INDEX(INDEX(Cable_L!$H$3:$K$77,,MATCH($N$2,Cable_L!$H$2:$K$2,0)),MATCH(1,COUNTIFS(G46,Cable_L!$A$3:$A$77,H46,Cable_L!$C$3:$C$77),0))</f>
        <v>9</v>
      </c>
      <c r="O46" s="14" cm="1">
        <f t="array" ref="O46">INDEX(INDEX(Cable_L!$H$3:$K$77,,MATCH(O$2,Cable_L!$H$2:$K$2,0)),MATCH(1,COUNTIFS($G46,Cable_L!$A$3:$A$77,$H46,Cable_L!$C$3:$C$77),0))</f>
        <v>8.7999999999999989</v>
      </c>
      <c r="P46" s="21"/>
      <c r="R46" s="21"/>
    </row>
    <row r="47" spans="3:19" x14ac:dyDescent="0.25">
      <c r="C47" s="18" t="s">
        <v>406</v>
      </c>
      <c r="D47" s="19"/>
      <c r="E47" s="19" t="s">
        <v>904</v>
      </c>
      <c r="F47" s="20"/>
      <c r="G47" s="65" t="str">
        <f t="shared" si="0"/>
        <v/>
      </c>
      <c r="P47" s="21"/>
      <c r="R47" s="21"/>
    </row>
    <row r="48" spans="3:19" x14ac:dyDescent="0.25">
      <c r="C48" s="14"/>
      <c r="D48" s="14"/>
      <c r="E48" s="14"/>
      <c r="F48" s="14"/>
      <c r="G48" s="65" t="str">
        <f t="shared" si="0"/>
        <v/>
      </c>
      <c r="P48" s="21"/>
      <c r="R48" s="21"/>
    </row>
    <row r="49" spans="3:19" x14ac:dyDescent="0.25">
      <c r="C49" s="22" t="s">
        <v>1133</v>
      </c>
      <c r="D49" s="15" t="s">
        <v>822</v>
      </c>
      <c r="E49" s="15" t="s">
        <v>888</v>
      </c>
      <c r="F49" s="23" t="s">
        <v>987</v>
      </c>
      <c r="G49" s="65" t="str">
        <f t="shared" si="0"/>
        <v>30</v>
      </c>
      <c r="H49" s="14" t="s">
        <v>1358</v>
      </c>
      <c r="I49" s="70"/>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v>
      </c>
      <c r="O49" s="14" cm="1">
        <f t="array" ref="O49">INDEX(INDEX(Cable_L!$H$3:$K$77,,MATCH(O$2,Cable_L!$H$2:$K$2,0)),MATCH(1,COUNTIFS($G49,Cable_L!$A$3:$A$77,$H49,Cable_L!$C$3:$C$77),0))</f>
        <v>8.7999999999999989</v>
      </c>
      <c r="P49" s="21" cm="1">
        <f t="array" ref="P49">_xlfn._xlws.FILTER(_xlfn.UNIQUE(N49:N56),_xlfn.UNIQUE(N49:N56)&lt;&gt;"")</f>
        <v>9</v>
      </c>
      <c r="Q49" s="14">
        <f>COUNTIF(N49:N56,P49)</f>
        <v>6</v>
      </c>
      <c r="R49" s="21" cm="1">
        <f t="array" ref="R49">_xlfn._xlws.FILTER(_xlfn.UNIQUE(O49:O56),_xlfn.UNIQUE(O49:O56)&lt;&gt;"")</f>
        <v>8.7999999999999989</v>
      </c>
      <c r="S49" s="14">
        <f>COUNTIF(O49:O56,R49)</f>
        <v>6</v>
      </c>
    </row>
    <row r="50" spans="3:19" x14ac:dyDescent="0.25">
      <c r="C50" s="16" t="s">
        <v>1134</v>
      </c>
      <c r="D50" s="14" t="s">
        <v>824</v>
      </c>
      <c r="E50" s="14" t="s">
        <v>889</v>
      </c>
      <c r="F50" s="17" t="s">
        <v>990</v>
      </c>
      <c r="G50" s="65" t="str">
        <f t="shared" si="0"/>
        <v>30</v>
      </c>
      <c r="H50" s="14" t="s">
        <v>1358</v>
      </c>
      <c r="I50" s="70"/>
      <c r="L50" s="14" t="str" cm="1">
        <f t="array" ref="L50">INDEX(Cable_L!$B$3:$B$77,MATCH(1,COUNTIFS($G50,Cable_L!$A$3:$A$77,$H50,Cable_L!$C$3:$C$77),0))</f>
        <v>1a</v>
      </c>
      <c r="M50" s="21" t="str">
        <v>28</v>
      </c>
      <c r="N50" s="14" cm="1">
        <f t="array" ref="N50">INDEX(INDEX(Cable_L!$H$3:$K$77,,MATCH($N$2,Cable_L!$H$2:$K$2,0)),MATCH(1,COUNTIFS(G50,Cable_L!$A$3:$A$77,H50,Cable_L!$C$3:$C$77),0))</f>
        <v>9</v>
      </c>
      <c r="O50" s="14" cm="1">
        <f t="array" ref="O50">INDEX(INDEX(Cable_L!$H$3:$K$77,,MATCH(O$2,Cable_L!$H$2:$K$2,0)),MATCH(1,COUNTIFS($G50,Cable_L!$A$3:$A$77,$H50,Cable_L!$C$3:$C$77),0))</f>
        <v>8.7999999999999989</v>
      </c>
      <c r="P50" s="21"/>
      <c r="R50" s="21"/>
    </row>
    <row r="51" spans="3:19" x14ac:dyDescent="0.25">
      <c r="C51" s="16" t="s">
        <v>1135</v>
      </c>
      <c r="D51" s="14" t="s">
        <v>825</v>
      </c>
      <c r="E51" s="14" t="s">
        <v>890</v>
      </c>
      <c r="F51" s="17" t="s">
        <v>989</v>
      </c>
      <c r="G51" s="65" t="str">
        <f t="shared" si="0"/>
        <v>30</v>
      </c>
      <c r="H51" s="14" t="s">
        <v>1358</v>
      </c>
      <c r="I51" s="70"/>
      <c r="L51" s="14" t="str" cm="1">
        <f t="array" ref="L51">INDEX(Cable_L!$B$3:$B$77,MATCH(1,COUNTIFS($G51,Cable_L!$A$3:$A$77,$H51,Cable_L!$C$3:$C$77),0))</f>
        <v>1a</v>
      </c>
      <c r="M51" s="21" t="str">
        <v>30</v>
      </c>
      <c r="N51" s="14" cm="1">
        <f t="array" ref="N51">INDEX(INDEX(Cable_L!$H$3:$K$77,,MATCH($N$2,Cable_L!$H$2:$K$2,0)),MATCH(1,COUNTIFS(G51,Cable_L!$A$3:$A$77,H51,Cable_L!$C$3:$C$77),0))</f>
        <v>9</v>
      </c>
      <c r="O51" s="14" cm="1">
        <f t="array" ref="O51">INDEX(INDEX(Cable_L!$H$3:$K$77,,MATCH(O$2,Cable_L!$H$2:$K$2,0)),MATCH(1,COUNTIFS($G51,Cable_L!$A$3:$A$77,$H51,Cable_L!$C$3:$C$77),0))</f>
        <v>8.7999999999999989</v>
      </c>
      <c r="P51" s="21"/>
      <c r="R51" s="21"/>
    </row>
    <row r="52" spans="3:19" x14ac:dyDescent="0.25">
      <c r="C52" s="16" t="s">
        <v>1144</v>
      </c>
      <c r="D52" s="14" t="s">
        <v>826</v>
      </c>
      <c r="E52" s="14" t="s">
        <v>891</v>
      </c>
      <c r="F52" s="17" t="s">
        <v>982</v>
      </c>
      <c r="G52" s="65" t="str">
        <f t="shared" si="0"/>
        <v>28</v>
      </c>
      <c r="H52" s="14" t="s">
        <v>1358</v>
      </c>
      <c r="I52" s="70"/>
      <c r="L52" s="14" t="str" cm="1">
        <f t="array" ref="L52">INDEX(Cable_L!$B$3:$B$77,MATCH(1,COUNTIFS($G52,Cable_L!$A$3:$A$77,$H52,Cable_L!$C$3:$C$77),0))</f>
        <v>1a</v>
      </c>
      <c r="N52" s="14" cm="1">
        <f t="array" ref="N52">INDEX(INDEX(Cable_L!$H$3:$K$77,,MATCH($N$2,Cable_L!$H$2:$K$2,0)),MATCH(1,COUNTIFS(G52,Cable_L!$A$3:$A$77,H52,Cable_L!$C$3:$C$77),0))</f>
        <v>9</v>
      </c>
      <c r="O52" s="14" cm="1">
        <f t="array" ref="O52">INDEX(INDEX(Cable_L!$H$3:$K$77,,MATCH(O$2,Cable_L!$H$2:$K$2,0)),MATCH(1,COUNTIFS($G52,Cable_L!$A$3:$A$77,$H52,Cable_L!$C$3:$C$77),0))</f>
        <v>8.7999999999999989</v>
      </c>
      <c r="P52" s="21"/>
      <c r="R52" s="21"/>
    </row>
    <row r="53" spans="3:19" x14ac:dyDescent="0.25">
      <c r="C53" s="16" t="s">
        <v>1143</v>
      </c>
      <c r="D53" s="14" t="s">
        <v>827</v>
      </c>
      <c r="E53" s="14" t="s">
        <v>892</v>
      </c>
      <c r="F53" s="17" t="s">
        <v>981</v>
      </c>
      <c r="G53" s="65" t="str">
        <f t="shared" si="0"/>
        <v>28</v>
      </c>
      <c r="H53" s="14" t="s">
        <v>1358</v>
      </c>
      <c r="I53" s="70"/>
      <c r="L53" s="14" t="str" cm="1">
        <f t="array" ref="L53">INDEX(Cable_L!$B$3:$B$77,MATCH(1,COUNTIFS($G53,Cable_L!$A$3:$A$77,$H53,Cable_L!$C$3:$C$77),0))</f>
        <v>1a</v>
      </c>
      <c r="N53" s="14" cm="1">
        <f t="array" ref="N53">INDEX(INDEX(Cable_L!$H$3:$K$77,,MATCH($N$2,Cable_L!$H$2:$K$2,0)),MATCH(1,COUNTIFS(G53,Cable_L!$A$3:$A$77,H53,Cable_L!$C$3:$C$77),0))</f>
        <v>9</v>
      </c>
      <c r="O53" s="14" cm="1">
        <f t="array" ref="O53">INDEX(INDEX(Cable_L!$H$3:$K$77,,MATCH(O$2,Cable_L!$H$2:$K$2,0)),MATCH(1,COUNTIFS($G53,Cable_L!$A$3:$A$77,$H53,Cable_L!$C$3:$C$77),0))</f>
        <v>8.7999999999999989</v>
      </c>
      <c r="P53" s="21"/>
      <c r="R53" s="21"/>
    </row>
    <row r="54" spans="3:19" x14ac:dyDescent="0.25">
      <c r="C54" s="16" t="s">
        <v>1132</v>
      </c>
      <c r="D54" s="14" t="s">
        <v>828</v>
      </c>
      <c r="E54" s="14" t="s">
        <v>893</v>
      </c>
      <c r="F54" s="17" t="s">
        <v>988</v>
      </c>
      <c r="G54" s="65" t="str">
        <f t="shared" si="0"/>
        <v>30</v>
      </c>
      <c r="H54" s="14" t="s">
        <v>1358</v>
      </c>
      <c r="I54" s="70"/>
      <c r="L54" s="14" t="str" cm="1">
        <f t="array" ref="L54">INDEX(Cable_L!$B$3:$B$77,MATCH(1,COUNTIFS($G54,Cable_L!$A$3:$A$77,$H54,Cable_L!$C$3:$C$77),0))</f>
        <v>1a</v>
      </c>
      <c r="N54" s="14" cm="1">
        <f t="array" ref="N54">INDEX(INDEX(Cable_L!$H$3:$K$77,,MATCH($N$2,Cable_L!$H$2:$K$2,0)),MATCH(1,COUNTIFS(G54,Cable_L!$A$3:$A$77,H54,Cable_L!$C$3:$C$77),0))</f>
        <v>9</v>
      </c>
      <c r="O54" s="14" cm="1">
        <f t="array" ref="O54">INDEX(INDEX(Cable_L!$H$3:$K$77,,MATCH(O$2,Cable_L!$H$2:$K$2,0)),MATCH(1,COUNTIFS($G54,Cable_L!$A$3:$A$77,$H54,Cable_L!$C$3:$C$77),0))</f>
        <v>8.7999999999999989</v>
      </c>
      <c r="P54" s="21"/>
      <c r="R54" s="21"/>
    </row>
    <row r="55" spans="3:19" x14ac:dyDescent="0.25">
      <c r="C55" s="16" t="s">
        <v>406</v>
      </c>
      <c r="D55" s="14"/>
      <c r="E55" s="14" t="s">
        <v>905</v>
      </c>
      <c r="F55" s="17"/>
      <c r="G55" s="65" t="str">
        <f t="shared" si="0"/>
        <v/>
      </c>
      <c r="P55" s="21"/>
      <c r="R55" s="21"/>
    </row>
    <row r="56" spans="3:19" x14ac:dyDescent="0.25">
      <c r="C56" s="18" t="s">
        <v>406</v>
      </c>
      <c r="D56" s="19"/>
      <c r="E56" s="19" t="s">
        <v>906</v>
      </c>
      <c r="F56" s="20"/>
      <c r="G56" s="65" t="str">
        <f t="shared" si="0"/>
        <v/>
      </c>
      <c r="P56" s="21"/>
      <c r="R56" s="21"/>
    </row>
    <row r="57" spans="3:19" x14ac:dyDescent="0.25">
      <c r="C57" s="14"/>
      <c r="D57" s="14"/>
      <c r="E57" s="14"/>
      <c r="F57" s="14"/>
      <c r="G57" s="65" t="str">
        <f t="shared" si="0"/>
        <v/>
      </c>
      <c r="P57" s="21"/>
      <c r="R57" s="21"/>
    </row>
    <row r="58" spans="3:19" x14ac:dyDescent="0.25">
      <c r="C58" s="22" t="s">
        <v>1147</v>
      </c>
      <c r="D58" s="15" t="s">
        <v>865</v>
      </c>
      <c r="E58" s="15" t="s">
        <v>894</v>
      </c>
      <c r="F58" s="23" t="s">
        <v>984</v>
      </c>
      <c r="G58" s="65" t="str">
        <f t="shared" si="0"/>
        <v>28</v>
      </c>
      <c r="H58" s="14" t="s">
        <v>1358</v>
      </c>
      <c r="I58" s="70"/>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v>
      </c>
      <c r="O58" s="14" cm="1">
        <f t="array" ref="O58">INDEX(INDEX(Cable_L!$H$3:$K$77,,MATCH(O$2,Cable_L!$H$2:$K$2,0)),MATCH(1,COUNTIFS($G58,Cable_L!$A$3:$A$77,$H58,Cable_L!$C$3:$C$77),0))</f>
        <v>8.7999999999999989</v>
      </c>
      <c r="P58" s="21" cm="1">
        <f t="array" ref="P58:P59">_xlfn._xlws.FILTER(_xlfn.UNIQUE(N58:N65),_xlfn.UNIQUE(N58:N65)&lt;&gt;"")</f>
        <v>9</v>
      </c>
      <c r="Q58" s="14">
        <f>COUNTIF(N58:N65,P58)</f>
        <v>7</v>
      </c>
      <c r="R58" s="21" cm="1">
        <f t="array" ref="R58:R59">_xlfn._xlws.FILTER(_xlfn.UNIQUE(O58:O65),_xlfn.UNIQUE(O58:O65)&lt;&gt;"")</f>
        <v>8.7999999999999989</v>
      </c>
      <c r="S58" s="14">
        <f>COUNTIF(O58:O65,R58)</f>
        <v>7</v>
      </c>
    </row>
    <row r="59" spans="3:19" x14ac:dyDescent="0.25">
      <c r="C59" s="16" t="s">
        <v>1148</v>
      </c>
      <c r="D59" s="14" t="s">
        <v>866</v>
      </c>
      <c r="E59" s="14" t="s">
        <v>895</v>
      </c>
      <c r="F59" s="17" t="s">
        <v>983</v>
      </c>
      <c r="G59" s="65" t="str">
        <f t="shared" si="0"/>
        <v>28</v>
      </c>
      <c r="H59" s="14" t="s">
        <v>1358</v>
      </c>
      <c r="I59" s="70"/>
      <c r="L59" s="14" t="str" cm="1">
        <f t="array" ref="L59">INDEX(Cable_L!$B$3:$B$77,MATCH(1,COUNTIFS($G59,Cable_L!$A$3:$A$77,$H59,Cable_L!$C$3:$C$77),0))</f>
        <v>1a</v>
      </c>
      <c r="M59" s="21" t="str">
        <v>30</v>
      </c>
      <c r="N59" s="14" cm="1">
        <f t="array" ref="N59">INDEX(INDEX(Cable_L!$H$3:$K$77,,MATCH($N$2,Cable_L!$H$2:$K$2,0)),MATCH(1,COUNTIFS(G59,Cable_L!$A$3:$A$77,H59,Cable_L!$C$3:$C$77),0))</f>
        <v>9</v>
      </c>
      <c r="O59" s="14" cm="1">
        <f t="array" ref="O59">INDEX(INDEX(Cable_L!$H$3:$K$77,,MATCH(O$2,Cable_L!$H$2:$K$2,0)),MATCH(1,COUNTIFS($G59,Cable_L!$A$3:$A$77,$H59,Cable_L!$C$3:$C$77),0))</f>
        <v>8.7999999999999989</v>
      </c>
      <c r="P59" s="21">
        <v>8</v>
      </c>
      <c r="Q59" s="14">
        <f>COUNTIF(N58:N65,P59)</f>
        <v>1</v>
      </c>
      <c r="R59" s="21">
        <v>7.8000000000000007</v>
      </c>
      <c r="S59" s="14">
        <f>COUNTIF(O58:O65,R59)</f>
        <v>1</v>
      </c>
    </row>
    <row r="60" spans="3:19" x14ac:dyDescent="0.25">
      <c r="C60" s="16" t="s">
        <v>950</v>
      </c>
      <c r="D60" s="14" t="s">
        <v>867</v>
      </c>
      <c r="E60" s="14" t="s">
        <v>896</v>
      </c>
      <c r="F60" s="17" t="s">
        <v>992</v>
      </c>
      <c r="G60" s="65" t="str">
        <f t="shared" si="0"/>
        <v>30</v>
      </c>
      <c r="H60" s="14" t="s">
        <v>1358</v>
      </c>
      <c r="I60" s="70"/>
      <c r="L60" s="14" t="str" cm="1">
        <f t="array" ref="L60">INDEX(Cable_L!$B$3:$B$77,MATCH(1,COUNTIFS($G60,Cable_L!$A$3:$A$77,$H60,Cable_L!$C$3:$C$77),0))</f>
        <v>1a</v>
      </c>
      <c r="M60" s="21" t="str">
        <v>32</v>
      </c>
      <c r="N60" s="14" cm="1">
        <f t="array" ref="N60">INDEX(INDEX(Cable_L!$H$3:$K$77,,MATCH($N$2,Cable_L!$H$2:$K$2,0)),MATCH(1,COUNTIFS(G60,Cable_L!$A$3:$A$77,H60,Cable_L!$C$3:$C$77),0))</f>
        <v>9</v>
      </c>
      <c r="O60" s="14" cm="1">
        <f t="array" ref="O60">INDEX(INDEX(Cable_L!$H$3:$K$77,,MATCH(O$2,Cable_L!$H$2:$K$2,0)),MATCH(1,COUNTIFS($G60,Cable_L!$A$3:$A$77,$H60,Cable_L!$C$3:$C$77),0))</f>
        <v>8.7999999999999989</v>
      </c>
      <c r="P60" s="21"/>
      <c r="R60" s="21"/>
    </row>
    <row r="61" spans="3:19" x14ac:dyDescent="0.25">
      <c r="C61" s="16" t="s">
        <v>1607</v>
      </c>
      <c r="D61" s="14" t="s">
        <v>868</v>
      </c>
      <c r="E61" s="14" t="s">
        <v>897</v>
      </c>
      <c r="F61" s="302" t="s">
        <v>1608</v>
      </c>
      <c r="G61" s="65" t="str">
        <f t="shared" si="0"/>
        <v>35</v>
      </c>
      <c r="H61" s="14" t="s">
        <v>1358</v>
      </c>
      <c r="I61" s="70"/>
      <c r="K61" s="70"/>
      <c r="L61" s="14" t="str" cm="1">
        <f t="array" ref="L61">INDEX(Cable_L!$B$3:$B$77,MATCH(1,COUNTIFS($G61,Cable_L!$A$3:$A$77,$H61,Cable_L!$C$3:$C$77),0))</f>
        <v>3a</v>
      </c>
      <c r="M61" s="21" t="str">
        <v>35</v>
      </c>
      <c r="N61" s="14" cm="1">
        <f t="array" ref="N61">INDEX(INDEX(Cable_L!$H$3:$K$77,,MATCH($N$2,Cable_L!$H$2:$K$2,0)),MATCH(1,COUNTIFS(G61,Cable_L!$A$3:$A$77,H61,Cable_L!$C$3:$C$77),0))</f>
        <v>8</v>
      </c>
      <c r="O61" s="14" cm="1">
        <f t="array" ref="O61">INDEX(INDEX(Cable_L!$H$3:$K$77,,MATCH(O$2,Cable_L!$H$2:$K$2,0)),MATCH(1,COUNTIFS($G61,Cable_L!$A$3:$A$77,$H61,Cable_L!$C$3:$C$77),0))</f>
        <v>7.8000000000000007</v>
      </c>
      <c r="P61" s="21"/>
      <c r="R61" s="21"/>
    </row>
    <row r="62" spans="3:19" x14ac:dyDescent="0.25">
      <c r="C62" s="16" t="s">
        <v>1138</v>
      </c>
      <c r="D62" s="14" t="s">
        <v>869</v>
      </c>
      <c r="E62" s="14" t="s">
        <v>898</v>
      </c>
      <c r="F62" s="17" t="s">
        <v>991</v>
      </c>
      <c r="G62" s="65" t="str">
        <f t="shared" si="0"/>
        <v>30</v>
      </c>
      <c r="H62" s="14" t="s">
        <v>1358</v>
      </c>
      <c r="I62" s="70"/>
      <c r="L62" s="14" t="str" cm="1">
        <f t="array" ref="L62">INDEX(Cable_L!$B$3:$B$77,MATCH(1,COUNTIFS($G62,Cable_L!$A$3:$A$77,$H62,Cable_L!$C$3:$C$77),0))</f>
        <v>1a</v>
      </c>
      <c r="N62" s="14" cm="1">
        <f t="array" ref="N62">INDEX(INDEX(Cable_L!$H$3:$K$77,,MATCH($N$2,Cable_L!$H$2:$K$2,0)),MATCH(1,COUNTIFS(G62,Cable_L!$A$3:$A$77,H62,Cable_L!$C$3:$C$77),0))</f>
        <v>9</v>
      </c>
      <c r="O62" s="14" cm="1">
        <f t="array" ref="O62">INDEX(INDEX(Cable_L!$H$3:$K$77,,MATCH(O$2,Cable_L!$H$2:$K$2,0)),MATCH(1,COUNTIFS($G62,Cable_L!$A$3:$A$77,$H62,Cable_L!$C$3:$C$77),0))</f>
        <v>8.7999999999999989</v>
      </c>
      <c r="P62" s="21"/>
      <c r="R62" s="21"/>
    </row>
    <row r="63" spans="3:19" x14ac:dyDescent="0.25">
      <c r="C63" s="16" t="s">
        <v>1139</v>
      </c>
      <c r="D63" s="14" t="s">
        <v>870</v>
      </c>
      <c r="E63" s="14" t="s">
        <v>899</v>
      </c>
      <c r="F63" s="17" t="s">
        <v>996</v>
      </c>
      <c r="G63" s="65" t="str">
        <f t="shared" si="0"/>
        <v>32</v>
      </c>
      <c r="H63" s="14" t="s">
        <v>1358</v>
      </c>
      <c r="I63" s="70"/>
      <c r="L63" s="14" t="str" cm="1">
        <f t="array" ref="L63">INDEX(Cable_L!$B$3:$B$77,MATCH(1,COUNTIFS($G63,Cable_L!$A$3:$A$77,$H63,Cable_L!$C$3:$C$77),0))</f>
        <v>1a</v>
      </c>
      <c r="N63" s="14" cm="1">
        <f t="array" ref="N63">INDEX(INDEX(Cable_L!$H$3:$K$77,,MATCH($N$2,Cable_L!$H$2:$K$2,0)),MATCH(1,COUNTIFS(G63,Cable_L!$A$3:$A$77,H63,Cable_L!$C$3:$C$77),0))</f>
        <v>9</v>
      </c>
      <c r="O63" s="14" cm="1">
        <f t="array" ref="O63">INDEX(INDEX(Cable_L!$H$3:$K$77,,MATCH(O$2,Cable_L!$H$2:$K$2,0)),MATCH(1,COUNTIFS($G63,Cable_L!$A$3:$A$77,$H63,Cable_L!$C$3:$C$77),0))</f>
        <v>8.7999999999999989</v>
      </c>
      <c r="P63" s="21"/>
      <c r="R63" s="21"/>
    </row>
    <row r="64" spans="3:19" x14ac:dyDescent="0.25">
      <c r="C64" s="16" t="s">
        <v>1140</v>
      </c>
      <c r="D64" s="14" t="s">
        <v>871</v>
      </c>
      <c r="E64" s="14" t="s">
        <v>900</v>
      </c>
      <c r="F64" s="17" t="s">
        <v>995</v>
      </c>
      <c r="G64" s="65" t="str">
        <f t="shared" si="0"/>
        <v>32</v>
      </c>
      <c r="H64" s="14" t="s">
        <v>1358</v>
      </c>
      <c r="I64" s="70"/>
      <c r="L64" s="14" t="str" cm="1">
        <f t="array" ref="L64">INDEX(Cable_L!$B$3:$B$77,MATCH(1,COUNTIFS($G64,Cable_L!$A$3:$A$77,$H64,Cable_L!$C$3:$C$77),0))</f>
        <v>1a</v>
      </c>
      <c r="N64" s="14" cm="1">
        <f t="array" ref="N64">INDEX(INDEX(Cable_L!$H$3:$K$77,,MATCH($N$2,Cable_L!$H$2:$K$2,0)),MATCH(1,COUNTIFS(G64,Cable_L!$A$3:$A$77,H64,Cable_L!$C$3:$C$77),0))</f>
        <v>9</v>
      </c>
      <c r="O64" s="14" cm="1">
        <f t="array" ref="O64">INDEX(INDEX(Cable_L!$H$3:$K$77,,MATCH(O$2,Cable_L!$H$2:$K$2,0)),MATCH(1,COUNTIFS($G64,Cable_L!$A$3:$A$77,$H64,Cable_L!$C$3:$C$77),0))</f>
        <v>8.7999999999999989</v>
      </c>
      <c r="P64" s="21"/>
      <c r="R64" s="21"/>
    </row>
    <row r="65" spans="3:19" x14ac:dyDescent="0.25">
      <c r="C65" s="18" t="s">
        <v>1141</v>
      </c>
      <c r="D65" s="19" t="s">
        <v>872</v>
      </c>
      <c r="E65" s="19" t="s">
        <v>901</v>
      </c>
      <c r="F65" s="20" t="s">
        <v>998</v>
      </c>
      <c r="G65" s="65" t="str">
        <f t="shared" si="0"/>
        <v>32</v>
      </c>
      <c r="H65" s="14" t="s">
        <v>1358</v>
      </c>
      <c r="I65" s="70"/>
      <c r="L65" s="14" t="str" cm="1">
        <f t="array" ref="L65">INDEX(Cable_L!$B$3:$B$77,MATCH(1,COUNTIFS($G65,Cable_L!$A$3:$A$77,$H65,Cable_L!$C$3:$C$77),0))</f>
        <v>1a</v>
      </c>
      <c r="N65" s="14" cm="1">
        <f t="array" ref="N65">INDEX(INDEX(Cable_L!$H$3:$K$77,,MATCH($N$2,Cable_L!$H$2:$K$2,0)),MATCH(1,COUNTIFS(G65,Cable_L!$A$3:$A$77,H65,Cable_L!$C$3:$C$77),0))</f>
        <v>9</v>
      </c>
      <c r="O65" s="14" cm="1">
        <f t="array" ref="O65">INDEX(INDEX(Cable_L!$H$3:$K$77,,MATCH(O$2,Cable_L!$H$2:$K$2,0)),MATCH(1,COUNTIFS($G65,Cable_L!$A$3:$A$77,$H65,Cable_L!$C$3:$C$77),0))</f>
        <v>8.7999999999999989</v>
      </c>
      <c r="P65" s="21"/>
      <c r="R65" s="21"/>
    </row>
    <row r="66" spans="3:19" x14ac:dyDescent="0.25">
      <c r="C66" s="14"/>
      <c r="D66" s="14"/>
      <c r="E66" s="14"/>
      <c r="F66" s="14"/>
      <c r="G66" s="65" t="str">
        <f t="shared" si="0"/>
        <v/>
      </c>
      <c r="P66" s="21"/>
      <c r="R66" s="21"/>
    </row>
    <row r="67" spans="3:19" x14ac:dyDescent="0.25">
      <c r="C67" s="22" t="s">
        <v>1104</v>
      </c>
      <c r="D67" s="15" t="s">
        <v>836</v>
      </c>
      <c r="E67" s="15" t="s">
        <v>907</v>
      </c>
      <c r="F67" s="305" t="s">
        <v>1609</v>
      </c>
      <c r="G67" s="65" t="str">
        <f t="shared" si="0"/>
        <v>35</v>
      </c>
      <c r="H67" s="14" t="s">
        <v>1358</v>
      </c>
      <c r="I67" s="88"/>
      <c r="K67" s="88"/>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8</v>
      </c>
      <c r="O67" s="14" cm="1">
        <f t="array" ref="O67">INDEX(INDEX(Cable_L!$H$3:$K$77,,MATCH(O$2,Cable_L!$H$2:$K$2,0)),MATCH(1,COUNTIFS($G67,Cable_L!$A$3:$A$77,$H67,Cable_L!$C$3:$C$77),0))</f>
        <v>7.8000000000000007</v>
      </c>
      <c r="P67" s="21" cm="1">
        <f t="array" ref="P67:P68">_xlfn._xlws.FILTER(_xlfn.UNIQUE(N67:N74),_xlfn.UNIQUE(N67:N74)&lt;&gt;"")</f>
        <v>8</v>
      </c>
      <c r="Q67" s="14">
        <f>COUNTIF(N67:N74,P67)</f>
        <v>2</v>
      </c>
      <c r="R67" s="21" cm="1">
        <f t="array" ref="R67:R68">_xlfn._xlws.FILTER(_xlfn.UNIQUE(O67:O74),_xlfn.UNIQUE(O67:O74)&lt;&gt;"")</f>
        <v>7.8000000000000007</v>
      </c>
      <c r="S67" s="14">
        <f>COUNTIF(O67:O74,R67)</f>
        <v>2</v>
      </c>
    </row>
    <row r="68" spans="3:19" x14ac:dyDescent="0.25">
      <c r="C68" s="16" t="s">
        <v>406</v>
      </c>
      <c r="D68" s="14"/>
      <c r="E68" s="14" t="s">
        <v>908</v>
      </c>
      <c r="F68" s="17"/>
      <c r="G68" s="65" t="str">
        <f t="shared" si="0"/>
        <v/>
      </c>
      <c r="M68" s="21" t="str">
        <v>28</v>
      </c>
      <c r="P68" s="21">
        <v>9</v>
      </c>
      <c r="Q68" s="14">
        <f>COUNTIF(N67:N74,P68)</f>
        <v>2</v>
      </c>
      <c r="R68" s="21">
        <v>8.7999999999999989</v>
      </c>
      <c r="S68" s="14">
        <f>COUNTIF(O67:O74,R68)</f>
        <v>2</v>
      </c>
    </row>
    <row r="69" spans="3:19" x14ac:dyDescent="0.25">
      <c r="C69" s="16" t="s">
        <v>1145</v>
      </c>
      <c r="D69" s="290" t="s">
        <v>1603</v>
      </c>
      <c r="E69" s="14" t="s">
        <v>909</v>
      </c>
      <c r="F69" s="17" t="s">
        <v>980</v>
      </c>
      <c r="G69" s="65" t="str">
        <f t="shared" ref="G69:G110" si="1">IF(LEFT(F69,3)="2.5", MID(F69,7,2),LEFT(F69,2))</f>
        <v>28</v>
      </c>
      <c r="H69" s="14" t="s">
        <v>1358</v>
      </c>
      <c r="I69" s="89"/>
      <c r="L69" s="14" t="str" cm="1">
        <f t="array" ref="L69">INDEX(Cable_L!$B$3:$B$77,MATCH(1,COUNTIFS($G69,Cable_L!$A$3:$A$77,$H69,Cable_L!$C$3:$C$77),0))</f>
        <v>1a</v>
      </c>
      <c r="M69" s="21" t="str">
        <v>35</v>
      </c>
      <c r="N69" s="14" cm="1">
        <f t="array" ref="N69">INDEX(INDEX(Cable_L!$H$3:$K$77,,MATCH($N$2,Cable_L!$H$2:$K$2,0)),MATCH(1,COUNTIFS(G69,Cable_L!$A$3:$A$77,H69,Cable_L!$C$3:$C$77),0))</f>
        <v>9</v>
      </c>
      <c r="O69" s="14" cm="1">
        <f t="array" ref="O69">INDEX(INDEX(Cable_L!$H$3:$K$77,,MATCH(O$2,Cable_L!$H$2:$K$2,0)),MATCH(1,COUNTIFS($G69,Cable_L!$A$3:$A$77,$H69,Cable_L!$C$3:$C$77),0))</f>
        <v>8.7999999999999989</v>
      </c>
      <c r="P69" s="21"/>
      <c r="R69" s="21"/>
    </row>
    <row r="70" spans="3:19" x14ac:dyDescent="0.25">
      <c r="C70" s="16" t="s">
        <v>1105</v>
      </c>
      <c r="D70" s="14" t="s">
        <v>838</v>
      </c>
      <c r="E70" s="14" t="s">
        <v>910</v>
      </c>
      <c r="F70" s="302" t="s">
        <v>1610</v>
      </c>
      <c r="G70" s="65" t="str">
        <f t="shared" si="1"/>
        <v>35</v>
      </c>
      <c r="H70" s="14" t="s">
        <v>1358</v>
      </c>
      <c r="I70" s="70"/>
      <c r="K70" s="70"/>
      <c r="L70" s="14" t="str" cm="1">
        <f t="array" ref="L70">INDEX(Cable_L!$B$3:$B$77,MATCH(1,COUNTIFS($G70,Cable_L!$A$3:$A$77,$H70,Cable_L!$C$3:$C$77),0))</f>
        <v>3a</v>
      </c>
      <c r="N70" s="14" cm="1">
        <f t="array" ref="N70">INDEX(INDEX(Cable_L!$H$3:$K$77,,MATCH($N$2,Cable_L!$H$2:$K$2,0)),MATCH(1,COUNTIFS(G70,Cable_L!$A$3:$A$77,H70,Cable_L!$C$3:$C$77),0))</f>
        <v>8</v>
      </c>
      <c r="O70" s="14" cm="1">
        <f t="array" ref="O70">INDEX(INDEX(Cable_L!$H$3:$K$77,,MATCH(O$2,Cable_L!$H$2:$K$2,0)),MATCH(1,COUNTIFS($G70,Cable_L!$A$3:$A$77,$H70,Cable_L!$C$3:$C$77),0))</f>
        <v>7.8000000000000007</v>
      </c>
      <c r="P70" s="21"/>
      <c r="R70" s="21"/>
    </row>
    <row r="71" spans="3:19" x14ac:dyDescent="0.25">
      <c r="C71" s="16" t="s">
        <v>1146</v>
      </c>
      <c r="D71" s="14" t="s">
        <v>839</v>
      </c>
      <c r="E71" s="14" t="s">
        <v>911</v>
      </c>
      <c r="F71" s="17" t="s">
        <v>979</v>
      </c>
      <c r="G71" s="65" t="str">
        <f t="shared" si="1"/>
        <v>28</v>
      </c>
      <c r="H71" s="14" t="s">
        <v>1358</v>
      </c>
      <c r="I71" s="70"/>
      <c r="L71" s="14" t="str" cm="1">
        <f t="array" ref="L71">INDEX(Cable_L!$B$3:$B$77,MATCH(1,COUNTIFS($G71,Cable_L!$A$3:$A$77,$H71,Cable_L!$C$3:$C$77),0))</f>
        <v>1a</v>
      </c>
      <c r="N71" s="14" cm="1">
        <f t="array" ref="N71">INDEX(INDEX(Cable_L!$H$3:$K$77,,MATCH($N$2,Cable_L!$H$2:$K$2,0)),MATCH(1,COUNTIFS(G71,Cable_L!$A$3:$A$77,H71,Cable_L!$C$3:$C$77),0))</f>
        <v>9</v>
      </c>
      <c r="O71" s="14" cm="1">
        <f t="array" ref="O71">INDEX(INDEX(Cable_L!$H$3:$K$77,,MATCH(O$2,Cable_L!$H$2:$K$2,0)),MATCH(1,COUNTIFS($G71,Cable_L!$A$3:$A$77,$H71,Cable_L!$C$3:$C$77),0))</f>
        <v>8.7999999999999989</v>
      </c>
      <c r="P71" s="21"/>
      <c r="R71" s="21"/>
    </row>
    <row r="72" spans="3:19" x14ac:dyDescent="0.25">
      <c r="C72" s="16" t="s">
        <v>406</v>
      </c>
      <c r="D72" s="14"/>
      <c r="E72" s="14" t="s">
        <v>912</v>
      </c>
      <c r="F72" s="17"/>
      <c r="G72" s="65" t="str">
        <f t="shared" si="1"/>
        <v/>
      </c>
      <c r="P72" s="21"/>
      <c r="R72" s="21"/>
    </row>
    <row r="73" spans="3:19" x14ac:dyDescent="0.25">
      <c r="C73" s="16" t="s">
        <v>406</v>
      </c>
      <c r="D73" s="14"/>
      <c r="E73" s="14" t="s">
        <v>913</v>
      </c>
      <c r="F73" s="17"/>
      <c r="G73" s="65" t="str">
        <f t="shared" si="1"/>
        <v/>
      </c>
      <c r="P73" s="21"/>
      <c r="R73" s="21"/>
    </row>
    <row r="74" spans="3:19" x14ac:dyDescent="0.25">
      <c r="C74" s="18" t="s">
        <v>406</v>
      </c>
      <c r="D74" s="19"/>
      <c r="E74" s="19" t="s">
        <v>914</v>
      </c>
      <c r="F74" s="20"/>
      <c r="G74" s="65" t="str">
        <f t="shared" si="1"/>
        <v/>
      </c>
      <c r="P74" s="21"/>
      <c r="R74" s="21"/>
    </row>
    <row r="75" spans="3:19" x14ac:dyDescent="0.25">
      <c r="C75" s="14"/>
      <c r="D75" s="14"/>
      <c r="E75" s="14"/>
      <c r="F75" s="14"/>
      <c r="G75" s="65" t="str">
        <f t="shared" si="1"/>
        <v/>
      </c>
      <c r="P75" s="21"/>
      <c r="R75" s="21"/>
    </row>
    <row r="76" spans="3:19" x14ac:dyDescent="0.25">
      <c r="C76" s="22" t="s">
        <v>1169</v>
      </c>
      <c r="D76" s="15" t="s">
        <v>851</v>
      </c>
      <c r="E76" s="15" t="s">
        <v>915</v>
      </c>
      <c r="F76" s="23" t="s">
        <v>1015</v>
      </c>
      <c r="G76" s="65" t="str">
        <f t="shared" si="1"/>
        <v>31</v>
      </c>
      <c r="H76" s="14" t="s">
        <v>1358</v>
      </c>
      <c r="I76" s="70"/>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v>
      </c>
      <c r="O76" s="14" cm="1">
        <f t="array" ref="O76">INDEX(INDEX(Cable_L!$H$3:$K$77,,MATCH(O$2,Cable_L!$H$2:$K$2,0)),MATCH(1,COUNTIFS($G76,Cable_L!$A$3:$A$77,$H76,Cable_L!$C$3:$C$77),0))</f>
        <v>8.7999999999999989</v>
      </c>
      <c r="P76" s="21" cm="1">
        <f t="array" ref="P76:P77">_xlfn._xlws.FILTER(_xlfn.UNIQUE(N76:N83),_xlfn.UNIQUE(N76:N83)&lt;&gt;"")</f>
        <v>9</v>
      </c>
      <c r="Q76" s="14">
        <f>COUNTIF(N76:N83,P76)</f>
        <v>5</v>
      </c>
      <c r="R76" s="21" cm="1">
        <f t="array" ref="R76:R77">_xlfn._xlws.FILTER(_xlfn.UNIQUE(O76:O83),_xlfn.UNIQUE(O76:O83)&lt;&gt;"")</f>
        <v>8.7999999999999989</v>
      </c>
      <c r="S76" s="14">
        <f>COUNTIF(O76:O83,R76)</f>
        <v>5</v>
      </c>
    </row>
    <row r="77" spans="3:19" x14ac:dyDescent="0.25">
      <c r="C77" s="16" t="s">
        <v>1168</v>
      </c>
      <c r="D77" s="14" t="s">
        <v>852</v>
      </c>
      <c r="E77" s="14" t="s">
        <v>916</v>
      </c>
      <c r="F77" s="17" t="s">
        <v>1016</v>
      </c>
      <c r="G77" s="65" t="str">
        <f t="shared" si="1"/>
        <v>31</v>
      </c>
      <c r="H77" s="14" t="s">
        <v>1358</v>
      </c>
      <c r="I77" s="70"/>
      <c r="L77" s="14" t="str" cm="1">
        <f t="array" ref="L77">INDEX(Cable_L!$B$3:$B$77,MATCH(1,COUNTIFS($G77,Cable_L!$A$3:$A$77,$H77,Cable_L!$C$3:$C$77),0))</f>
        <v>1a</v>
      </c>
      <c r="M77" s="21" t="str">
        <v>29</v>
      </c>
      <c r="N77" s="14" cm="1">
        <f t="array" ref="N77">INDEX(INDEX(Cable_L!$H$3:$K$77,,MATCH($N$2,Cable_L!$H$2:$K$2,0)),MATCH(1,COUNTIFS(G77,Cable_L!$A$3:$A$77,H77,Cable_L!$C$3:$C$77),0))</f>
        <v>9</v>
      </c>
      <c r="O77" s="14" cm="1">
        <f t="array" ref="O77">INDEX(INDEX(Cable_L!$H$3:$K$77,,MATCH(O$2,Cable_L!$H$2:$K$2,0)),MATCH(1,COUNTIFS($G77,Cable_L!$A$3:$A$77,$H77,Cable_L!$C$3:$C$77),0))</f>
        <v>8.7999999999999989</v>
      </c>
      <c r="P77" s="21">
        <v>8</v>
      </c>
      <c r="Q77" s="14">
        <f>COUNTIF(N76:N83,P77)</f>
        <v>2</v>
      </c>
      <c r="R77" s="21">
        <v>7.8000000000000007</v>
      </c>
      <c r="S77" s="14">
        <f>COUNTIF(O76:O83,R77)</f>
        <v>2</v>
      </c>
    </row>
    <row r="78" spans="3:19" x14ac:dyDescent="0.25">
      <c r="C78" s="16" t="s">
        <v>951</v>
      </c>
      <c r="D78" s="14" t="s">
        <v>853</v>
      </c>
      <c r="E78" s="14" t="s">
        <v>917</v>
      </c>
      <c r="F78" s="302" t="s">
        <v>1622</v>
      </c>
      <c r="G78" s="65" t="str">
        <f t="shared" si="1"/>
        <v>36</v>
      </c>
      <c r="H78" s="14" t="s">
        <v>1358</v>
      </c>
      <c r="I78" s="70"/>
      <c r="K78" s="70"/>
      <c r="L78" s="14" t="str" cm="1">
        <f t="array" ref="L78">INDEX(Cable_L!$B$3:$B$77,MATCH(1,COUNTIFS($G78,Cable_L!$A$3:$A$77,$H78,Cable_L!$C$3:$C$77),0))</f>
        <v>3a</v>
      </c>
      <c r="M78" s="21" t="str">
        <v>31</v>
      </c>
      <c r="N78" s="14" cm="1">
        <f t="array" ref="N78">INDEX(INDEX(Cable_L!$H$3:$K$77,,MATCH($N$2,Cable_L!$H$2:$K$2,0)),MATCH(1,COUNTIFS(G78,Cable_L!$A$3:$A$77,H78,Cable_L!$C$3:$C$77),0))</f>
        <v>8</v>
      </c>
      <c r="O78" s="14" cm="1">
        <f t="array" ref="O78">INDEX(INDEX(Cable_L!$H$3:$K$77,,MATCH(O$2,Cable_L!$H$2:$K$2,0)),MATCH(1,COUNTIFS($G78,Cable_L!$A$3:$A$77,$H78,Cable_L!$C$3:$C$77),0))</f>
        <v>7.8000000000000007</v>
      </c>
      <c r="P78" s="21"/>
      <c r="R78" s="21"/>
    </row>
    <row r="79" spans="3:19" x14ac:dyDescent="0.25">
      <c r="C79" s="16" t="s">
        <v>1156</v>
      </c>
      <c r="D79" s="14" t="s">
        <v>854</v>
      </c>
      <c r="E79" s="14" t="s">
        <v>918</v>
      </c>
      <c r="F79" s="17" t="s">
        <v>1005</v>
      </c>
      <c r="G79" s="65" t="str">
        <f t="shared" si="1"/>
        <v>33</v>
      </c>
      <c r="H79" s="14" t="s">
        <v>1358</v>
      </c>
      <c r="I79" s="70"/>
      <c r="L79" s="14" t="str" cm="1">
        <f t="array" ref="L79">INDEX(Cable_L!$B$3:$B$77,MATCH(1,COUNTIFS($G79,Cable_L!$A$3:$A$77,$H79,Cable_L!$C$3:$C$77),0))</f>
        <v>1a</v>
      </c>
      <c r="M79" s="21" t="str">
        <v>33</v>
      </c>
      <c r="N79" s="14" cm="1">
        <f t="array" ref="N79">INDEX(INDEX(Cable_L!$H$3:$K$77,,MATCH($N$2,Cable_L!$H$2:$K$2,0)),MATCH(1,COUNTIFS(G79,Cable_L!$A$3:$A$77,H79,Cable_L!$C$3:$C$77),0))</f>
        <v>9</v>
      </c>
      <c r="O79" s="14" cm="1">
        <f t="array" ref="O79">INDEX(INDEX(Cable_L!$H$3:$K$77,,MATCH(O$2,Cable_L!$H$2:$K$2,0)),MATCH(1,COUNTIFS($G79,Cable_L!$A$3:$A$77,$H79,Cable_L!$C$3:$C$77),0))</f>
        <v>8.7999999999999989</v>
      </c>
      <c r="P79" s="21"/>
      <c r="R79" s="21"/>
    </row>
    <row r="80" spans="3:19" x14ac:dyDescent="0.25">
      <c r="C80" s="16" t="s">
        <v>1155</v>
      </c>
      <c r="D80" s="14" t="s">
        <v>855</v>
      </c>
      <c r="E80" s="14" t="s">
        <v>919</v>
      </c>
      <c r="F80" s="17" t="s">
        <v>1006</v>
      </c>
      <c r="G80" s="65" t="str">
        <f t="shared" si="1"/>
        <v>33</v>
      </c>
      <c r="H80" s="14" t="s">
        <v>1358</v>
      </c>
      <c r="I80" s="70"/>
      <c r="L80" s="14" t="str" cm="1">
        <f t="array" ref="L80">INDEX(Cable_L!$B$3:$B$77,MATCH(1,COUNTIFS($G80,Cable_L!$A$3:$A$77,$H80,Cable_L!$C$3:$C$77),0))</f>
        <v>1a</v>
      </c>
      <c r="M80" s="21" t="str">
        <v>36</v>
      </c>
      <c r="N80" s="14" cm="1">
        <f t="array" ref="N80">INDEX(INDEX(Cable_L!$H$3:$K$77,,MATCH($N$2,Cable_L!$H$2:$K$2,0)),MATCH(1,COUNTIFS(G80,Cable_L!$A$3:$A$77,H80,Cable_L!$C$3:$C$77),0))</f>
        <v>9</v>
      </c>
      <c r="O80" s="14" cm="1">
        <f t="array" ref="O80">INDEX(INDEX(Cable_L!$H$3:$K$77,,MATCH(O$2,Cable_L!$H$2:$K$2,0)),MATCH(1,COUNTIFS($G80,Cable_L!$A$3:$A$77,$H80,Cable_L!$C$3:$C$77),0))</f>
        <v>8.7999999999999989</v>
      </c>
      <c r="P80" s="21"/>
      <c r="R80" s="21"/>
    </row>
    <row r="81" spans="3:19" x14ac:dyDescent="0.25">
      <c r="C81" s="16" t="s">
        <v>1106</v>
      </c>
      <c r="D81" s="14" t="s">
        <v>856</v>
      </c>
      <c r="E81" s="14" t="s">
        <v>920</v>
      </c>
      <c r="F81" s="302" t="s">
        <v>1623</v>
      </c>
      <c r="G81" s="65" t="str">
        <f t="shared" si="1"/>
        <v>36</v>
      </c>
      <c r="H81" s="14" t="s">
        <v>1358</v>
      </c>
      <c r="I81" s="70"/>
      <c r="K81" s="70"/>
      <c r="L81" s="14" t="str" cm="1">
        <f t="array" ref="L81">INDEX(Cable_L!$B$3:$B$77,MATCH(1,COUNTIFS($G81,Cable_L!$A$3:$A$77,$H81,Cable_L!$C$3:$C$77),0))</f>
        <v>3a</v>
      </c>
      <c r="N81" s="14" cm="1">
        <f t="array" ref="N81">INDEX(INDEX(Cable_L!$H$3:$K$77,,MATCH($N$2,Cable_L!$H$2:$K$2,0)),MATCH(1,COUNTIFS(G81,Cable_L!$A$3:$A$77,H81,Cable_L!$C$3:$C$77),0))</f>
        <v>8</v>
      </c>
      <c r="O81" s="14" cm="1">
        <f t="array" ref="O81">INDEX(INDEX(Cable_L!$H$3:$K$77,,MATCH(O$2,Cable_L!$H$2:$K$2,0)),MATCH(1,COUNTIFS($G81,Cable_L!$A$3:$A$77,$H81,Cable_L!$C$3:$C$77),0))</f>
        <v>7.8000000000000007</v>
      </c>
      <c r="P81" s="21"/>
      <c r="R81" s="21"/>
    </row>
    <row r="82" spans="3:19" x14ac:dyDescent="0.25">
      <c r="C82" s="16" t="s">
        <v>1161</v>
      </c>
      <c r="D82" s="14" t="s">
        <v>857</v>
      </c>
      <c r="E82" s="14" t="s">
        <v>921</v>
      </c>
      <c r="F82" s="17" t="s">
        <v>1010</v>
      </c>
      <c r="G82" s="65" t="str">
        <f t="shared" si="1"/>
        <v>29</v>
      </c>
      <c r="H82" s="14" t="s">
        <v>1358</v>
      </c>
      <c r="I82" s="70"/>
      <c r="L82" s="14" t="str" cm="1">
        <f t="array" ref="L82">INDEX(Cable_L!$B$3:$B$77,MATCH(1,COUNTIFS($G82,Cable_L!$A$3:$A$77,$H82,Cable_L!$C$3:$C$77),0))</f>
        <v>1a</v>
      </c>
      <c r="N82" s="14" cm="1">
        <f t="array" ref="N82">INDEX(INDEX(Cable_L!$H$3:$K$77,,MATCH($N$2,Cable_L!$H$2:$K$2,0)),MATCH(1,COUNTIFS(G82,Cable_L!$A$3:$A$77,H82,Cable_L!$C$3:$C$77),0))</f>
        <v>9</v>
      </c>
      <c r="O82" s="14" cm="1">
        <f t="array" ref="O82">INDEX(INDEX(Cable_L!$H$3:$K$77,,MATCH(O$2,Cable_L!$H$2:$K$2,0)),MATCH(1,COUNTIFS($G82,Cable_L!$A$3:$A$77,$H82,Cable_L!$C$3:$C$77),0))</f>
        <v>8.7999999999999989</v>
      </c>
      <c r="P82" s="21"/>
      <c r="R82" s="21"/>
    </row>
    <row r="83" spans="3:19" x14ac:dyDescent="0.25">
      <c r="C83" s="18" t="s">
        <v>406</v>
      </c>
      <c r="D83" s="19"/>
      <c r="E83" s="19" t="s">
        <v>922</v>
      </c>
      <c r="F83" s="20"/>
      <c r="G83" s="65" t="str">
        <f t="shared" si="1"/>
        <v/>
      </c>
      <c r="P83" s="21"/>
      <c r="R83" s="21"/>
    </row>
    <row r="84" spans="3:19" x14ac:dyDescent="0.25">
      <c r="C84" s="14"/>
      <c r="D84" s="14"/>
      <c r="E84" s="14"/>
      <c r="F84" s="14"/>
      <c r="G84" s="65" t="str">
        <f t="shared" si="1"/>
        <v/>
      </c>
      <c r="P84" s="21"/>
      <c r="R84" s="21"/>
    </row>
    <row r="85" spans="3:19" x14ac:dyDescent="0.25">
      <c r="C85" s="22" t="s">
        <v>1152</v>
      </c>
      <c r="D85" s="15" t="s">
        <v>822</v>
      </c>
      <c r="E85" s="15" t="s">
        <v>923</v>
      </c>
      <c r="F85" s="23" t="s">
        <v>1001</v>
      </c>
      <c r="G85" s="65" t="str">
        <f t="shared" si="1"/>
        <v>33</v>
      </c>
      <c r="H85" s="14" t="s">
        <v>1358</v>
      </c>
      <c r="I85" s="70"/>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v>
      </c>
      <c r="O85" s="14" cm="1">
        <f t="array" ref="O85">INDEX(INDEX(Cable_L!$H$3:$K$77,,MATCH(O$2,Cable_L!$H$2:$K$2,0)),MATCH(1,COUNTIFS($G85,Cable_L!$A$3:$A$77,$H85,Cable_L!$C$3:$C$77),0))</f>
        <v>8.7999999999999989</v>
      </c>
      <c r="P85" s="21" cm="1">
        <f t="array" ref="P85">_xlfn._xlws.FILTER(_xlfn.UNIQUE(N85:N92),_xlfn.UNIQUE(N85:N92)&lt;&gt;"")</f>
        <v>9</v>
      </c>
      <c r="Q85" s="14">
        <f>COUNTIF(N85:N92,P85)</f>
        <v>6</v>
      </c>
      <c r="R85" s="21" cm="1">
        <f t="array" ref="R85">_xlfn._xlws.FILTER(_xlfn.UNIQUE(O85:O92),_xlfn.UNIQUE(O85:O92)&lt;&gt;"")</f>
        <v>8.7999999999999989</v>
      </c>
      <c r="S85" s="14">
        <f>COUNTIF(O85:O92,R85)</f>
        <v>6</v>
      </c>
    </row>
    <row r="86" spans="3:19" x14ac:dyDescent="0.25">
      <c r="C86" s="16" t="s">
        <v>1153</v>
      </c>
      <c r="D86" s="14" t="s">
        <v>824</v>
      </c>
      <c r="E86" s="14" t="s">
        <v>924</v>
      </c>
      <c r="F86" s="17" t="s">
        <v>1000</v>
      </c>
      <c r="G86" s="65" t="str">
        <f t="shared" si="1"/>
        <v>33</v>
      </c>
      <c r="H86" s="14" t="s">
        <v>1358</v>
      </c>
      <c r="I86" s="70"/>
      <c r="L86" s="14" t="str" cm="1">
        <f t="array" ref="L86">INDEX(Cable_L!$B$3:$B$77,MATCH(1,COUNTIFS($G86,Cable_L!$A$3:$A$77,$H86,Cable_L!$C$3:$C$77),0))</f>
        <v>1a</v>
      </c>
      <c r="M86" s="21" t="str">
        <v>31</v>
      </c>
      <c r="N86" s="14" cm="1">
        <f t="array" ref="N86">INDEX(INDEX(Cable_L!$H$3:$K$77,,MATCH($N$2,Cable_L!$H$2:$K$2,0)),MATCH(1,COUNTIFS(G86,Cable_L!$A$3:$A$77,H86,Cable_L!$C$3:$C$77),0))</f>
        <v>9</v>
      </c>
      <c r="O86" s="14" cm="1">
        <f t="array" ref="O86">INDEX(INDEX(Cable_L!$H$3:$K$77,,MATCH(O$2,Cable_L!$H$2:$K$2,0)),MATCH(1,COUNTIFS($G86,Cable_L!$A$3:$A$77,$H86,Cable_L!$C$3:$C$77),0))</f>
        <v>8.7999999999999989</v>
      </c>
      <c r="P86" s="21"/>
      <c r="R86" s="21"/>
    </row>
    <row r="87" spans="3:19" x14ac:dyDescent="0.25">
      <c r="C87" s="16" t="s">
        <v>1154</v>
      </c>
      <c r="D87" s="14" t="s">
        <v>825</v>
      </c>
      <c r="E87" s="14" t="s">
        <v>925</v>
      </c>
      <c r="F87" s="17" t="s">
        <v>999</v>
      </c>
      <c r="G87" s="65" t="str">
        <f t="shared" si="1"/>
        <v>33</v>
      </c>
      <c r="H87" s="14" t="s">
        <v>1358</v>
      </c>
      <c r="I87" s="70"/>
      <c r="L87" s="14" t="str" cm="1">
        <f t="array" ref="L87">INDEX(Cable_L!$B$3:$B$77,MATCH(1,COUNTIFS($G87,Cable_L!$A$3:$A$77,$H87,Cable_L!$C$3:$C$77),0))</f>
        <v>1a</v>
      </c>
      <c r="M87" s="21" t="str">
        <v>33</v>
      </c>
      <c r="N87" s="14" cm="1">
        <f t="array" ref="N87">INDEX(INDEX(Cable_L!$H$3:$K$77,,MATCH($N$2,Cable_L!$H$2:$K$2,0)),MATCH(1,COUNTIFS(G87,Cable_L!$A$3:$A$77,H87,Cable_L!$C$3:$C$77),0))</f>
        <v>9</v>
      </c>
      <c r="O87" s="14" cm="1">
        <f t="array" ref="O87">INDEX(INDEX(Cable_L!$H$3:$K$77,,MATCH(O$2,Cable_L!$H$2:$K$2,0)),MATCH(1,COUNTIFS($G87,Cable_L!$A$3:$A$77,$H87,Cable_L!$C$3:$C$77),0))</f>
        <v>8.7999999999999989</v>
      </c>
      <c r="P87" s="21"/>
      <c r="R87" s="21"/>
    </row>
    <row r="88" spans="3:19" x14ac:dyDescent="0.25">
      <c r="C88" s="16" t="s">
        <v>1163</v>
      </c>
      <c r="D88" s="14" t="s">
        <v>826</v>
      </c>
      <c r="E88" s="14" t="s">
        <v>926</v>
      </c>
      <c r="F88" s="17" t="s">
        <v>1013</v>
      </c>
      <c r="G88" s="65" t="str">
        <f t="shared" si="1"/>
        <v>31</v>
      </c>
      <c r="H88" s="14" t="s">
        <v>1358</v>
      </c>
      <c r="I88" s="70"/>
      <c r="L88" s="14" t="str" cm="1">
        <f t="array" ref="L88">INDEX(Cable_L!$B$3:$B$77,MATCH(1,COUNTIFS($G88,Cable_L!$A$3:$A$77,$H88,Cable_L!$C$3:$C$77),0))</f>
        <v>1a</v>
      </c>
      <c r="N88" s="14" cm="1">
        <f t="array" ref="N88">INDEX(INDEX(Cable_L!$H$3:$K$77,,MATCH($N$2,Cable_L!$H$2:$K$2,0)),MATCH(1,COUNTIFS(G88,Cable_L!$A$3:$A$77,H88,Cable_L!$C$3:$C$77),0))</f>
        <v>9</v>
      </c>
      <c r="O88" s="14" cm="1">
        <f t="array" ref="O88">INDEX(INDEX(Cable_L!$H$3:$K$77,,MATCH(O$2,Cable_L!$H$2:$K$2,0)),MATCH(1,COUNTIFS($G88,Cable_L!$A$3:$A$77,$H88,Cable_L!$C$3:$C$77),0))</f>
        <v>8.7999999999999989</v>
      </c>
      <c r="P88" s="21"/>
      <c r="R88" s="21"/>
    </row>
    <row r="89" spans="3:19" x14ac:dyDescent="0.25">
      <c r="C89" s="16" t="s">
        <v>1162</v>
      </c>
      <c r="D89" s="14" t="s">
        <v>827</v>
      </c>
      <c r="E89" s="14" t="s">
        <v>927</v>
      </c>
      <c r="F89" s="17" t="s">
        <v>1014</v>
      </c>
      <c r="G89" s="65" t="str">
        <f t="shared" si="1"/>
        <v>31</v>
      </c>
      <c r="H89" s="14" t="s">
        <v>1358</v>
      </c>
      <c r="I89" s="70"/>
      <c r="L89" s="14" t="str" cm="1">
        <f t="array" ref="L89">INDEX(Cable_L!$B$3:$B$77,MATCH(1,COUNTIFS($G89,Cable_L!$A$3:$A$77,$H89,Cable_L!$C$3:$C$77),0))</f>
        <v>1a</v>
      </c>
      <c r="N89" s="14" cm="1">
        <f t="array" ref="N89">INDEX(INDEX(Cable_L!$H$3:$K$77,,MATCH($N$2,Cable_L!$H$2:$K$2,0)),MATCH(1,COUNTIFS(G89,Cable_L!$A$3:$A$77,H89,Cable_L!$C$3:$C$77),0))</f>
        <v>9</v>
      </c>
      <c r="O89" s="14" cm="1">
        <f t="array" ref="O89">INDEX(INDEX(Cable_L!$H$3:$K$77,,MATCH(O$2,Cable_L!$H$2:$K$2,0)),MATCH(1,COUNTIFS($G89,Cable_L!$A$3:$A$77,$H89,Cable_L!$C$3:$C$77),0))</f>
        <v>8.7999999999999989</v>
      </c>
      <c r="P89" s="21"/>
      <c r="R89" s="21"/>
    </row>
    <row r="90" spans="3:19" x14ac:dyDescent="0.25">
      <c r="C90" s="16" t="s">
        <v>1151</v>
      </c>
      <c r="D90" s="14" t="s">
        <v>828</v>
      </c>
      <c r="E90" s="14" t="s">
        <v>928</v>
      </c>
      <c r="F90" s="17" t="s">
        <v>1002</v>
      </c>
      <c r="G90" s="65" t="str">
        <f t="shared" si="1"/>
        <v>33</v>
      </c>
      <c r="H90" s="14" t="s">
        <v>1358</v>
      </c>
      <c r="I90" s="70"/>
      <c r="L90" s="14" t="str" cm="1">
        <f t="array" ref="L90">INDEX(Cable_L!$B$3:$B$77,MATCH(1,COUNTIFS($G90,Cable_L!$A$3:$A$77,$H90,Cable_L!$C$3:$C$77),0))</f>
        <v>1a</v>
      </c>
      <c r="N90" s="14" cm="1">
        <f t="array" ref="N90">INDEX(INDEX(Cable_L!$H$3:$K$77,,MATCH($N$2,Cable_L!$H$2:$K$2,0)),MATCH(1,COUNTIFS(G90,Cable_L!$A$3:$A$77,H90,Cable_L!$C$3:$C$77),0))</f>
        <v>9</v>
      </c>
      <c r="O90" s="14" cm="1">
        <f t="array" ref="O90">INDEX(INDEX(Cable_L!$H$3:$K$77,,MATCH(O$2,Cable_L!$H$2:$K$2,0)),MATCH(1,COUNTIFS($G90,Cable_L!$A$3:$A$77,$H90,Cable_L!$C$3:$C$77),0))</f>
        <v>8.7999999999999989</v>
      </c>
      <c r="P90" s="21"/>
      <c r="R90" s="21"/>
    </row>
    <row r="91" spans="3:19" x14ac:dyDescent="0.25">
      <c r="C91" s="16" t="s">
        <v>406</v>
      </c>
      <c r="D91" s="14"/>
      <c r="E91" s="14" t="s">
        <v>929</v>
      </c>
      <c r="F91" s="17"/>
      <c r="G91" s="65" t="str">
        <f t="shared" si="1"/>
        <v/>
      </c>
      <c r="P91" s="21"/>
      <c r="R91" s="21"/>
    </row>
    <row r="92" spans="3:19" x14ac:dyDescent="0.25">
      <c r="C92" s="18" t="s">
        <v>406</v>
      </c>
      <c r="D92" s="19"/>
      <c r="E92" s="19" t="s">
        <v>930</v>
      </c>
      <c r="F92" s="20"/>
      <c r="G92" s="65" t="str">
        <f t="shared" si="1"/>
        <v/>
      </c>
      <c r="P92" s="21"/>
      <c r="R92" s="21"/>
    </row>
    <row r="93" spans="3:19" x14ac:dyDescent="0.25">
      <c r="C93" s="14"/>
      <c r="D93" s="14"/>
      <c r="E93" s="14"/>
      <c r="F93" s="14"/>
      <c r="G93" s="65" t="str">
        <f t="shared" si="1"/>
        <v/>
      </c>
      <c r="P93" s="21"/>
      <c r="R93" s="21"/>
    </row>
    <row r="94" spans="3:19" x14ac:dyDescent="0.25">
      <c r="C94" s="22" t="s">
        <v>1166</v>
      </c>
      <c r="D94" s="15" t="s">
        <v>865</v>
      </c>
      <c r="E94" s="15" t="s">
        <v>931</v>
      </c>
      <c r="F94" s="23" t="s">
        <v>1018</v>
      </c>
      <c r="G94" s="65" t="str">
        <f t="shared" si="1"/>
        <v>31</v>
      </c>
      <c r="H94" s="14" t="s">
        <v>1358</v>
      </c>
      <c r="I94" s="70"/>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v>
      </c>
      <c r="O94" s="14" cm="1">
        <f t="array" ref="O94">INDEX(INDEX(Cable_L!$H$3:$K$77,,MATCH(O$2,Cable_L!$H$2:$K$2,0)),MATCH(1,COUNTIFS($G94,Cable_L!$A$3:$A$77,$H94,Cable_L!$C$3:$C$77),0))</f>
        <v>8.7999999999999989</v>
      </c>
      <c r="P94" s="21" cm="1">
        <f t="array" ref="P94:P95">_xlfn._xlws.FILTER(_xlfn.UNIQUE(N94:N101),_xlfn.UNIQUE(N94:N101)&lt;&gt;"")</f>
        <v>9</v>
      </c>
      <c r="Q94" s="14">
        <f>COUNTIF(N94:N101,P94)</f>
        <v>7</v>
      </c>
      <c r="R94" s="21" cm="1">
        <f t="array" ref="R94:R95">_xlfn._xlws.FILTER(_xlfn.UNIQUE(O94:O101),_xlfn.UNIQUE(O94:O101)&lt;&gt;"")</f>
        <v>8.7999999999999989</v>
      </c>
      <c r="S94" s="14">
        <f>COUNTIF(O94:O101,R94)</f>
        <v>7</v>
      </c>
    </row>
    <row r="95" spans="3:19" x14ac:dyDescent="0.25">
      <c r="C95" s="16" t="s">
        <v>1167</v>
      </c>
      <c r="D95" s="14" t="s">
        <v>866</v>
      </c>
      <c r="E95" s="14" t="s">
        <v>932</v>
      </c>
      <c r="F95" s="17" t="s">
        <v>1017</v>
      </c>
      <c r="G95" s="65" t="str">
        <f t="shared" si="1"/>
        <v>31</v>
      </c>
      <c r="H95" s="14" t="s">
        <v>1358</v>
      </c>
      <c r="I95" s="70"/>
      <c r="L95" s="14" t="str" cm="1">
        <f t="array" ref="L95">INDEX(Cable_L!$B$3:$B$77,MATCH(1,COUNTIFS($G95,Cable_L!$A$3:$A$77,$H95,Cable_L!$C$3:$C$77),0))</f>
        <v>1a</v>
      </c>
      <c r="M95" s="21" t="str">
        <v>31</v>
      </c>
      <c r="N95" s="14" cm="1">
        <f t="array" ref="N95">INDEX(INDEX(Cable_L!$H$3:$K$77,,MATCH($N$2,Cable_L!$H$2:$K$2,0)),MATCH(1,COUNTIFS(G95,Cable_L!$A$3:$A$77,H95,Cable_L!$C$3:$C$77),0))</f>
        <v>9</v>
      </c>
      <c r="O95" s="14" cm="1">
        <f t="array" ref="O95">INDEX(INDEX(Cable_L!$H$3:$K$77,,MATCH(O$2,Cable_L!$H$2:$K$2,0)),MATCH(1,COUNTIFS($G95,Cable_L!$A$3:$A$77,$H95,Cable_L!$C$3:$C$77),0))</f>
        <v>8.7999999999999989</v>
      </c>
      <c r="P95" s="21">
        <v>8</v>
      </c>
      <c r="Q95" s="14">
        <f>COUNTIF(N94:N101,P95)</f>
        <v>1</v>
      </c>
      <c r="R95" s="21">
        <v>7.8000000000000007</v>
      </c>
      <c r="S95" s="14">
        <f>COUNTIF(O94:O101,R95)</f>
        <v>1</v>
      </c>
    </row>
    <row r="96" spans="3:19" x14ac:dyDescent="0.25">
      <c r="C96" s="16" t="s">
        <v>952</v>
      </c>
      <c r="D96" s="14" t="s">
        <v>867</v>
      </c>
      <c r="E96" s="14" t="s">
        <v>933</v>
      </c>
      <c r="F96" s="17" t="s">
        <v>1004</v>
      </c>
      <c r="G96" s="65" t="str">
        <f t="shared" si="1"/>
        <v>33</v>
      </c>
      <c r="H96" s="14" t="s">
        <v>1358</v>
      </c>
      <c r="I96" s="70"/>
      <c r="L96" s="14" t="str" cm="1">
        <f t="array" ref="L96">INDEX(Cable_L!$B$3:$B$77,MATCH(1,COUNTIFS($G96,Cable_L!$A$3:$A$77,$H96,Cable_L!$C$3:$C$77),0))</f>
        <v>1a</v>
      </c>
      <c r="M96" s="21" t="str">
        <v>33</v>
      </c>
      <c r="N96" s="14" cm="1">
        <f t="array" ref="N96">INDEX(INDEX(Cable_L!$H$3:$K$77,,MATCH($N$2,Cable_L!$H$2:$K$2,0)),MATCH(1,COUNTIFS(G96,Cable_L!$A$3:$A$77,H96,Cable_L!$C$3:$C$77),0))</f>
        <v>9</v>
      </c>
      <c r="O96" s="14" cm="1">
        <f t="array" ref="O96">INDEX(INDEX(Cable_L!$H$3:$K$77,,MATCH(O$2,Cable_L!$H$2:$K$2,0)),MATCH(1,COUNTIFS($G96,Cable_L!$A$3:$A$77,$H96,Cable_L!$C$3:$C$77),0))</f>
        <v>8.7999999999999989</v>
      </c>
      <c r="P96" s="21"/>
      <c r="R96" s="21"/>
    </row>
    <row r="97" spans="3:19" x14ac:dyDescent="0.25">
      <c r="C97" s="16" t="s">
        <v>1613</v>
      </c>
      <c r="D97" s="14" t="s">
        <v>868</v>
      </c>
      <c r="E97" s="14" t="s">
        <v>934</v>
      </c>
      <c r="F97" s="302" t="s">
        <v>1614</v>
      </c>
      <c r="G97" s="65" t="str">
        <f t="shared" si="1"/>
        <v>36</v>
      </c>
      <c r="H97" s="14" t="s">
        <v>1358</v>
      </c>
      <c r="I97" s="70"/>
      <c r="K97" s="70"/>
      <c r="L97" s="14" t="str" cm="1">
        <f t="array" ref="L97">INDEX(Cable_L!$B$3:$B$77,MATCH(1,COUNTIFS($G97,Cable_L!$A$3:$A$77,$H97,Cable_L!$C$3:$C$77),0))</f>
        <v>3a</v>
      </c>
      <c r="M97" s="21" t="str">
        <v>36</v>
      </c>
      <c r="N97" s="14" cm="1">
        <f t="array" ref="N97">INDEX(INDEX(Cable_L!$H$3:$K$77,,MATCH($N$2,Cable_L!$H$2:$K$2,0)),MATCH(1,COUNTIFS(G97,Cable_L!$A$3:$A$77,H97,Cable_L!$C$3:$C$77),0))</f>
        <v>8</v>
      </c>
      <c r="O97" s="14" cm="1">
        <f t="array" ref="O97">INDEX(INDEX(Cable_L!$H$3:$K$77,,MATCH(O$2,Cable_L!$H$2:$K$2,0)),MATCH(1,COUNTIFS($G97,Cable_L!$A$3:$A$77,$H97,Cable_L!$C$3:$C$77),0))</f>
        <v>7.8000000000000007</v>
      </c>
      <c r="P97" s="21"/>
      <c r="R97" s="21"/>
    </row>
    <row r="98" spans="3:19" x14ac:dyDescent="0.25">
      <c r="C98" s="16" t="s">
        <v>1157</v>
      </c>
      <c r="D98" s="14" t="s">
        <v>869</v>
      </c>
      <c r="E98" s="14" t="s">
        <v>935</v>
      </c>
      <c r="F98" s="17" t="s">
        <v>1003</v>
      </c>
      <c r="G98" s="65" t="str">
        <f t="shared" si="1"/>
        <v>33</v>
      </c>
      <c r="H98" s="14" t="s">
        <v>1358</v>
      </c>
      <c r="I98" s="70"/>
      <c r="L98" s="14" t="str" cm="1">
        <f t="array" ref="L98">INDEX(Cable_L!$B$3:$B$77,MATCH(1,COUNTIFS($G98,Cable_L!$A$3:$A$77,$H98,Cable_L!$C$3:$C$77),0))</f>
        <v>1a</v>
      </c>
      <c r="N98" s="14" cm="1">
        <f t="array" ref="N98">INDEX(INDEX(Cable_L!$H$3:$K$77,,MATCH($N$2,Cable_L!$H$2:$K$2,0)),MATCH(1,COUNTIFS(G98,Cable_L!$A$3:$A$77,H98,Cable_L!$C$3:$C$77),0))</f>
        <v>9</v>
      </c>
      <c r="O98" s="14" cm="1">
        <f t="array" ref="O98">INDEX(INDEX(Cable_L!$H$3:$K$77,,MATCH(O$2,Cable_L!$H$2:$K$2,0)),MATCH(1,COUNTIFS($G98,Cable_L!$A$3:$A$77,$H98,Cable_L!$C$3:$C$77),0))</f>
        <v>8.7999999999999989</v>
      </c>
      <c r="P98" s="21"/>
      <c r="R98" s="21"/>
    </row>
    <row r="99" spans="3:19" x14ac:dyDescent="0.25">
      <c r="C99" s="16" t="s">
        <v>1158</v>
      </c>
      <c r="D99" s="14" t="s">
        <v>870</v>
      </c>
      <c r="E99" s="14" t="s">
        <v>936</v>
      </c>
      <c r="F99" s="17" t="s">
        <v>1008</v>
      </c>
      <c r="G99" s="65" t="str">
        <f t="shared" si="1"/>
        <v>29</v>
      </c>
      <c r="H99" s="14" t="s">
        <v>1358</v>
      </c>
      <c r="I99" s="70"/>
      <c r="L99" s="14" t="str" cm="1">
        <f t="array" ref="L99">INDEX(Cable_L!$B$3:$B$77,MATCH(1,COUNTIFS($G99,Cable_L!$A$3:$A$77,$H99,Cable_L!$C$3:$C$77),0))</f>
        <v>1a</v>
      </c>
      <c r="N99" s="14" cm="1">
        <f t="array" ref="N99">INDEX(INDEX(Cable_L!$H$3:$K$77,,MATCH($N$2,Cable_L!$H$2:$K$2,0)),MATCH(1,COUNTIFS(G99,Cable_L!$A$3:$A$77,H99,Cable_L!$C$3:$C$77),0))</f>
        <v>9</v>
      </c>
      <c r="O99" s="14" cm="1">
        <f t="array" ref="O99">INDEX(INDEX(Cable_L!$H$3:$K$77,,MATCH(O$2,Cable_L!$H$2:$K$2,0)),MATCH(1,COUNTIFS($G99,Cable_L!$A$3:$A$77,$H99,Cable_L!$C$3:$C$77),0))</f>
        <v>8.7999999999999989</v>
      </c>
      <c r="P99" s="21"/>
      <c r="R99" s="21"/>
    </row>
    <row r="100" spans="3:19" x14ac:dyDescent="0.25">
      <c r="C100" s="16" t="s">
        <v>1159</v>
      </c>
      <c r="D100" s="14" t="s">
        <v>871</v>
      </c>
      <c r="E100" s="14" t="s">
        <v>937</v>
      </c>
      <c r="F100" s="17" t="s">
        <v>1007</v>
      </c>
      <c r="G100" s="65" t="str">
        <f t="shared" si="1"/>
        <v>29</v>
      </c>
      <c r="H100" s="14" t="s">
        <v>1358</v>
      </c>
      <c r="I100" s="70"/>
      <c r="L100" s="14" t="str" cm="1">
        <f t="array" ref="L100">INDEX(Cable_L!$B$3:$B$77,MATCH(1,COUNTIFS($G100,Cable_L!$A$3:$A$77,$H100,Cable_L!$C$3:$C$77),0))</f>
        <v>1a</v>
      </c>
      <c r="N100" s="14" cm="1">
        <f t="array" ref="N100">INDEX(INDEX(Cable_L!$H$3:$K$77,,MATCH($N$2,Cable_L!$H$2:$K$2,0)),MATCH(1,COUNTIFS(G100,Cable_L!$A$3:$A$77,H100,Cable_L!$C$3:$C$77),0))</f>
        <v>9</v>
      </c>
      <c r="O100" s="14" cm="1">
        <f t="array" ref="O100">INDEX(INDEX(Cable_L!$H$3:$K$77,,MATCH(O$2,Cable_L!$H$2:$K$2,0)),MATCH(1,COUNTIFS($G100,Cable_L!$A$3:$A$77,$H100,Cable_L!$C$3:$C$77),0))</f>
        <v>8.7999999999999989</v>
      </c>
      <c r="P100" s="21"/>
      <c r="R100" s="21"/>
    </row>
    <row r="101" spans="3:19" x14ac:dyDescent="0.25">
      <c r="C101" s="18" t="s">
        <v>1160</v>
      </c>
      <c r="D101" s="19" t="s">
        <v>872</v>
      </c>
      <c r="E101" s="19" t="s">
        <v>938</v>
      </c>
      <c r="F101" s="20" t="s">
        <v>1009</v>
      </c>
      <c r="G101" s="65" t="str">
        <f t="shared" si="1"/>
        <v>29</v>
      </c>
      <c r="H101" s="14" t="s">
        <v>1358</v>
      </c>
      <c r="I101" s="70"/>
      <c r="L101" s="14" t="str" cm="1">
        <f t="array" ref="L101">INDEX(Cable_L!$B$3:$B$77,MATCH(1,COUNTIFS($G101,Cable_L!$A$3:$A$77,$H101,Cable_L!$C$3:$C$77),0))</f>
        <v>1a</v>
      </c>
      <c r="N101" s="14" cm="1">
        <f t="array" ref="N101">INDEX(INDEX(Cable_L!$H$3:$K$77,,MATCH($N$2,Cable_L!$H$2:$K$2,0)),MATCH(1,COUNTIFS(G101,Cable_L!$A$3:$A$77,H101,Cable_L!$C$3:$C$77),0))</f>
        <v>9</v>
      </c>
      <c r="O101" s="14" cm="1">
        <f t="array" ref="O101">INDEX(INDEX(Cable_L!$H$3:$K$77,,MATCH(O$2,Cable_L!$H$2:$K$2,0)),MATCH(1,COUNTIFS($G101,Cable_L!$A$3:$A$77,$H101,Cable_L!$C$3:$C$77),0))</f>
        <v>8.7999999999999989</v>
      </c>
      <c r="P101" s="21"/>
      <c r="R101" s="21"/>
    </row>
    <row r="102" spans="3:19" x14ac:dyDescent="0.25">
      <c r="C102" s="14"/>
      <c r="D102" s="14"/>
      <c r="E102" s="14"/>
      <c r="F102" s="14"/>
      <c r="G102" s="65" t="str">
        <f t="shared" si="1"/>
        <v/>
      </c>
      <c r="P102" s="21"/>
      <c r="R102" s="21"/>
    </row>
    <row r="103" spans="3:19" x14ac:dyDescent="0.25">
      <c r="C103" s="22" t="s">
        <v>1107</v>
      </c>
      <c r="D103" s="15" t="s">
        <v>836</v>
      </c>
      <c r="E103" s="15" t="s">
        <v>939</v>
      </c>
      <c r="F103" s="305" t="s">
        <v>1615</v>
      </c>
      <c r="G103" s="65" t="str">
        <f t="shared" si="1"/>
        <v>36</v>
      </c>
      <c r="H103" s="14" t="s">
        <v>1358</v>
      </c>
      <c r="I103" s="70"/>
      <c r="K103" s="70"/>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8</v>
      </c>
      <c r="O103" s="14" cm="1">
        <f t="array" ref="O103">INDEX(INDEX(Cable_L!$H$3:$K$77,,MATCH(O$2,Cable_L!$H$2:$K$2,0)),MATCH(1,COUNTIFS($G103,Cable_L!$A$3:$A$77,$H103,Cable_L!$C$3:$C$77),0))</f>
        <v>7.8000000000000007</v>
      </c>
      <c r="P103" s="21" cm="1">
        <f t="array" ref="P103:P104">_xlfn._xlws.FILTER(_xlfn.UNIQUE(N103:N110),_xlfn.UNIQUE(N103:N110)&lt;&gt;"")</f>
        <v>8</v>
      </c>
      <c r="Q103" s="14">
        <f>COUNTIF(N103:N110,P103)</f>
        <v>2</v>
      </c>
      <c r="R103" s="21" cm="1">
        <f t="array" ref="R103:R104">_xlfn._xlws.FILTER(_xlfn.UNIQUE(O103:O110),_xlfn.UNIQUE(O103:O110)&lt;&gt;"")</f>
        <v>7.8000000000000007</v>
      </c>
      <c r="S103" s="14">
        <f>COUNTIF(O103:O110,R103)</f>
        <v>2</v>
      </c>
    </row>
    <row r="104" spans="3:19" x14ac:dyDescent="0.25">
      <c r="C104" s="16" t="s">
        <v>406</v>
      </c>
      <c r="D104" s="14"/>
      <c r="E104" s="14" t="s">
        <v>940</v>
      </c>
      <c r="F104" s="17"/>
      <c r="G104" s="65" t="str">
        <f t="shared" si="1"/>
        <v/>
      </c>
      <c r="M104" s="21" t="str">
        <v>31</v>
      </c>
      <c r="P104" s="21">
        <v>9</v>
      </c>
      <c r="Q104" s="14">
        <f>COUNTIF(N103:N110,P104)</f>
        <v>2</v>
      </c>
      <c r="R104" s="21">
        <v>8.7999999999999989</v>
      </c>
      <c r="S104" s="14">
        <f>COUNTIF(O104:O111,R104)</f>
        <v>2</v>
      </c>
    </row>
    <row r="105" spans="3:19" x14ac:dyDescent="0.25">
      <c r="C105" s="16" t="s">
        <v>1164</v>
      </c>
      <c r="D105" s="290" t="s">
        <v>1603</v>
      </c>
      <c r="E105" s="14" t="s">
        <v>941</v>
      </c>
      <c r="F105" s="17" t="s">
        <v>1012</v>
      </c>
      <c r="G105" s="65" t="str">
        <f t="shared" si="1"/>
        <v>31</v>
      </c>
      <c r="H105" s="14" t="s">
        <v>1358</v>
      </c>
      <c r="I105" s="70"/>
      <c r="L105" s="14" t="str" cm="1">
        <f t="array" ref="L105">INDEX(Cable_L!$B$3:$B$77,MATCH(1,COUNTIFS($G105,Cable_L!$A$3:$A$77,$H105,Cable_L!$C$3:$C$77),0))</f>
        <v>1a</v>
      </c>
      <c r="M105" s="21" t="str">
        <v>36</v>
      </c>
      <c r="N105" s="14" cm="1">
        <f t="array" ref="N105">INDEX(INDEX(Cable_L!$H$3:$K$77,,MATCH($N$2,Cable_L!$H$2:$K$2,0)),MATCH(1,COUNTIFS(G105,Cable_L!$A$3:$A$77,H105,Cable_L!$C$3:$C$77),0))</f>
        <v>9</v>
      </c>
      <c r="O105" s="14" cm="1">
        <f t="array" ref="O105">INDEX(INDEX(Cable_L!$H$3:$K$77,,MATCH(O$2,Cable_L!$H$2:$K$2,0)),MATCH(1,COUNTIFS($G105,Cable_L!$A$3:$A$77,$H105,Cable_L!$C$3:$C$77),0))</f>
        <v>8.7999999999999989</v>
      </c>
      <c r="P105" s="21"/>
      <c r="R105" s="21"/>
    </row>
    <row r="106" spans="3:19" x14ac:dyDescent="0.25">
      <c r="C106" s="16" t="s">
        <v>1108</v>
      </c>
      <c r="D106" s="14" t="s">
        <v>838</v>
      </c>
      <c r="E106" s="14" t="s">
        <v>942</v>
      </c>
      <c r="F106" s="302" t="s">
        <v>1624</v>
      </c>
      <c r="G106" s="65" t="str">
        <f t="shared" si="1"/>
        <v>36</v>
      </c>
      <c r="H106" s="14" t="s">
        <v>1358</v>
      </c>
      <c r="I106" s="70"/>
      <c r="K106" s="70"/>
      <c r="L106" s="14" t="str" cm="1">
        <f t="array" ref="L106">INDEX(Cable_L!$B$3:$B$77,MATCH(1,COUNTIFS($G106,Cable_L!$A$3:$A$77,$H106,Cable_L!$C$3:$C$77),0))</f>
        <v>3a</v>
      </c>
      <c r="N106" s="14" cm="1">
        <f t="array" ref="N106">INDEX(INDEX(Cable_L!$H$3:$K$77,,MATCH($N$2,Cable_L!$H$2:$K$2,0)),MATCH(1,COUNTIFS(G106,Cable_L!$A$3:$A$77,H106,Cable_L!$C$3:$C$77),0))</f>
        <v>8</v>
      </c>
      <c r="O106" s="14" cm="1">
        <f t="array" ref="O106">INDEX(INDEX(Cable_L!$H$3:$K$77,,MATCH(O$2,Cable_L!$H$2:$K$2,0)),MATCH(1,COUNTIFS($G106,Cable_L!$A$3:$A$77,$H106,Cable_L!$C$3:$C$77),0))</f>
        <v>7.8000000000000007</v>
      </c>
      <c r="P106" s="21"/>
      <c r="R106" s="21"/>
    </row>
    <row r="107" spans="3:19" x14ac:dyDescent="0.25">
      <c r="C107" s="16" t="s">
        <v>1165</v>
      </c>
      <c r="D107" s="14" t="s">
        <v>839</v>
      </c>
      <c r="E107" s="14" t="s">
        <v>943</v>
      </c>
      <c r="F107" s="17" t="s">
        <v>1011</v>
      </c>
      <c r="G107" s="65" t="str">
        <f t="shared" si="1"/>
        <v>31</v>
      </c>
      <c r="H107" s="14" t="s">
        <v>1358</v>
      </c>
      <c r="I107" s="70"/>
      <c r="L107" s="14" t="str" cm="1">
        <f t="array" ref="L107">INDEX(Cable_L!$B$3:$B$77,MATCH(1,COUNTIFS($G107,Cable_L!$A$3:$A$77,$H107,Cable_L!$C$3:$C$77),0))</f>
        <v>1a</v>
      </c>
      <c r="N107" s="14" cm="1">
        <f t="array" ref="N107">INDEX(INDEX(Cable_L!$H$3:$K$77,,MATCH($N$2,Cable_L!$H$2:$K$2,0)),MATCH(1,COUNTIFS(G107,Cable_L!$A$3:$A$77,H107,Cable_L!$C$3:$C$77),0))</f>
        <v>9</v>
      </c>
      <c r="O107" s="14" cm="1">
        <f t="array" ref="O107">INDEX(INDEX(Cable_L!$H$3:$K$77,,MATCH(O$2,Cable_L!$H$2:$K$2,0)),MATCH(1,COUNTIFS($G107,Cable_L!$A$3:$A$77,$H107,Cable_L!$C$3:$C$77),0))</f>
        <v>8.7999999999999989</v>
      </c>
      <c r="P107" s="21"/>
      <c r="R107" s="21"/>
    </row>
    <row r="108" spans="3:19" x14ac:dyDescent="0.25">
      <c r="C108" s="16" t="s">
        <v>406</v>
      </c>
      <c r="D108" s="14"/>
      <c r="E108" s="14" t="s">
        <v>944</v>
      </c>
      <c r="F108" s="17"/>
      <c r="G108" s="65" t="str">
        <f t="shared" si="1"/>
        <v/>
      </c>
      <c r="P108" s="21"/>
      <c r="R108" s="21"/>
    </row>
    <row r="109" spans="3:19" x14ac:dyDescent="0.25">
      <c r="C109" s="16" t="s">
        <v>406</v>
      </c>
      <c r="D109" s="14"/>
      <c r="E109" s="14" t="s">
        <v>945</v>
      </c>
      <c r="F109" s="17"/>
      <c r="G109" s="65" t="str">
        <f t="shared" si="1"/>
        <v/>
      </c>
      <c r="P109" s="21"/>
      <c r="R109" s="21"/>
    </row>
    <row r="110" spans="3:19" x14ac:dyDescent="0.25">
      <c r="C110" s="18" t="s">
        <v>406</v>
      </c>
      <c r="D110" s="19"/>
      <c r="E110" s="19" t="s">
        <v>946</v>
      </c>
      <c r="F110" s="20"/>
      <c r="G110" s="65" t="str">
        <f t="shared" si="1"/>
        <v/>
      </c>
      <c r="L110" s="74"/>
      <c r="P110" s="21"/>
      <c r="R110" s="21"/>
    </row>
    <row r="111" spans="3:19" x14ac:dyDescent="0.25">
      <c r="C111" s="14"/>
      <c r="D111" s="14"/>
      <c r="E111" s="14"/>
      <c r="F111" s="14"/>
      <c r="G111" s="65"/>
    </row>
    <row r="112" spans="3:19" x14ac:dyDescent="0.25">
      <c r="C112" s="21" t="s">
        <v>1356</v>
      </c>
      <c r="D112" s="14"/>
      <c r="E112" s="14"/>
      <c r="F112" s="14"/>
      <c r="G112" s="65"/>
    </row>
    <row r="113" spans="3:16" ht="18.75" x14ac:dyDescent="0.25">
      <c r="C113" s="14" t="s">
        <v>1098</v>
      </c>
      <c r="D113" s="13"/>
      <c r="E113" s="13"/>
      <c r="F113" s="14" t="s">
        <v>954</v>
      </c>
    </row>
    <row r="114" spans="3:16" x14ac:dyDescent="0.25">
      <c r="C114" s="14" t="s">
        <v>1098</v>
      </c>
      <c r="D114" s="14"/>
      <c r="E114" s="14"/>
      <c r="F114" s="14" t="s">
        <v>1086</v>
      </c>
      <c r="G114" s="65"/>
    </row>
    <row r="115" spans="3:16" x14ac:dyDescent="0.25">
      <c r="C115" s="14" t="s">
        <v>1098</v>
      </c>
      <c r="D115" s="14"/>
      <c r="E115" s="14"/>
      <c r="F115" s="14" t="s">
        <v>1170</v>
      </c>
      <c r="G115" s="65"/>
    </row>
    <row r="116" spans="3:16" ht="18.75" x14ac:dyDescent="0.25">
      <c r="C116" s="14" t="s">
        <v>1098</v>
      </c>
      <c r="D116" s="14"/>
      <c r="E116" s="14"/>
      <c r="F116" s="14" t="s">
        <v>1171</v>
      </c>
      <c r="G116" s="65"/>
      <c r="M116" s="105" t="s">
        <v>1400</v>
      </c>
      <c r="P116" s="21"/>
    </row>
    <row r="117" spans="3:16" ht="18.75" x14ac:dyDescent="0.3">
      <c r="C117" s="14" t="s">
        <v>1098</v>
      </c>
      <c r="D117" s="14"/>
      <c r="E117" s="14"/>
      <c r="F117" s="14" t="s">
        <v>1172</v>
      </c>
      <c r="G117" s="65"/>
      <c r="M117" s="106"/>
      <c r="N117" s="139" t="s">
        <v>1358</v>
      </c>
      <c r="O117" s="127" t="s">
        <v>1397</v>
      </c>
      <c r="P117" s="21"/>
    </row>
    <row r="118" spans="3:16" ht="18.75" x14ac:dyDescent="0.25">
      <c r="C118" s="14" t="s">
        <v>1098</v>
      </c>
      <c r="D118" s="14"/>
      <c r="E118" s="14"/>
      <c r="F118" s="14" t="s">
        <v>1087</v>
      </c>
      <c r="G118" s="65"/>
      <c r="N118" s="124" cm="1">
        <f t="array" ref="N118:N119">_xlfn._xlws.SORT(_xlfn._xlws.FILTER(_xlfn.UNIQUE($N$4:$N$113),_xlfn.UNIQUE($N$4:$N$113)&lt;&gt;""))</f>
        <v>8</v>
      </c>
      <c r="O118" s="125">
        <f>COUNTIFS($N$4:$N$113,"=" &amp; N118,$H$4:$H$113,"red")</f>
        <v>10</v>
      </c>
      <c r="P118" s="21"/>
    </row>
    <row r="119" spans="3:16" ht="18.75" x14ac:dyDescent="0.25">
      <c r="C119" s="14" t="s">
        <v>1098</v>
      </c>
      <c r="D119" s="14"/>
      <c r="E119" s="14"/>
      <c r="F119" s="14" t="s">
        <v>1088</v>
      </c>
      <c r="G119" s="65"/>
      <c r="M119" s="13"/>
      <c r="N119" s="120">
        <v>9</v>
      </c>
      <c r="O119" s="121">
        <f>COUNTIFS($N$4:$N$113,"=" &amp; N119,$H$4:$H$113,"red")</f>
        <v>70</v>
      </c>
      <c r="P119" s="21"/>
    </row>
    <row r="120" spans="3:16" ht="18.75" x14ac:dyDescent="0.25">
      <c r="C120" s="14" t="s">
        <v>1098</v>
      </c>
      <c r="D120" s="14"/>
      <c r="E120" s="14"/>
      <c r="F120" s="14" t="s">
        <v>1089</v>
      </c>
      <c r="G120" s="65"/>
      <c r="M120" s="13"/>
      <c r="N120" s="118"/>
      <c r="O120" s="119">
        <f t="shared" ref="O120" si="2">COUNTIFS($N$4:$N$113,"=" &amp; N120,$H$4:$H$113,"grn")</f>
        <v>0</v>
      </c>
      <c r="P120" s="21"/>
    </row>
    <row r="121" spans="3:16" ht="18.75" x14ac:dyDescent="0.25">
      <c r="C121" s="14" t="s">
        <v>406</v>
      </c>
      <c r="D121" s="14"/>
      <c r="E121" s="14"/>
      <c r="F121" s="14" t="s">
        <v>1090</v>
      </c>
      <c r="G121" s="65"/>
      <c r="M121" s="13"/>
      <c r="N121" s="113"/>
      <c r="O121" s="114">
        <f t="shared" ref="O121" si="3">COUNTIFS($N$4:$N$113,"=" &amp; N121,$H$4:$H$113,"blu")</f>
        <v>0</v>
      </c>
      <c r="P121" s="21"/>
    </row>
    <row r="122" spans="3:16" ht="18.75" x14ac:dyDescent="0.25">
      <c r="C122" s="14" t="s">
        <v>406</v>
      </c>
      <c r="D122" s="14"/>
      <c r="E122" s="14"/>
      <c r="F122" s="14" t="s">
        <v>1091</v>
      </c>
      <c r="M122" s="13"/>
      <c r="N122" s="110"/>
      <c r="O122" s="127"/>
      <c r="P122" s="21"/>
    </row>
    <row r="123" spans="3:16" ht="18.75" x14ac:dyDescent="0.25">
      <c r="C123" s="14" t="s">
        <v>406</v>
      </c>
      <c r="D123" s="14"/>
      <c r="E123" s="14"/>
      <c r="F123" s="14" t="s">
        <v>1092</v>
      </c>
      <c r="G123" s="65"/>
      <c r="N123" s="116"/>
      <c r="O123" s="117"/>
      <c r="P123" s="21"/>
    </row>
    <row r="124" spans="3:16" ht="18.75" x14ac:dyDescent="0.25">
      <c r="C124" s="14" t="s">
        <v>406</v>
      </c>
      <c r="D124" s="14"/>
      <c r="E124" s="14"/>
      <c r="F124" s="14" t="s">
        <v>1093</v>
      </c>
      <c r="G124" s="65"/>
      <c r="M124" s="13"/>
      <c r="N124" s="118"/>
      <c r="O124" s="119"/>
      <c r="P124" s="21"/>
    </row>
    <row r="125" spans="3:16" ht="18.75" x14ac:dyDescent="0.25">
      <c r="C125" s="14" t="s">
        <v>406</v>
      </c>
      <c r="D125" s="14"/>
      <c r="E125" s="14"/>
      <c r="F125" s="14" t="s">
        <v>1094</v>
      </c>
      <c r="G125" s="65"/>
      <c r="M125" s="13"/>
      <c r="N125" s="118"/>
      <c r="O125" s="119"/>
      <c r="P125" s="21"/>
    </row>
    <row r="126" spans="3:16" ht="18.75" x14ac:dyDescent="0.25">
      <c r="C126" s="14" t="s">
        <v>406</v>
      </c>
      <c r="D126" s="14"/>
      <c r="E126" s="14"/>
      <c r="F126" s="14" t="s">
        <v>1095</v>
      </c>
      <c r="G126" s="65"/>
      <c r="M126" s="13"/>
      <c r="N126" s="113"/>
      <c r="O126" s="114"/>
      <c r="P126" s="21"/>
    </row>
    <row r="127" spans="3:16" ht="18.75" x14ac:dyDescent="0.25">
      <c r="C127" s="14" t="s">
        <v>406</v>
      </c>
      <c r="D127" s="14"/>
      <c r="E127" s="14"/>
      <c r="F127" s="14" t="s">
        <v>1096</v>
      </c>
      <c r="G127" s="65"/>
      <c r="M127" s="13"/>
      <c r="N127" s="139" t="s">
        <v>1358</v>
      </c>
      <c r="O127" s="127" t="s">
        <v>1398</v>
      </c>
      <c r="P127" s="21"/>
    </row>
    <row r="128" spans="3:16" ht="18.75" x14ac:dyDescent="0.25">
      <c r="C128" s="14" t="s">
        <v>406</v>
      </c>
      <c r="D128" s="14"/>
      <c r="E128" s="14"/>
      <c r="F128" s="14" t="s">
        <v>1097</v>
      </c>
      <c r="G128" s="65"/>
      <c r="N128" s="124" cm="1">
        <f t="array" ref="N128:N129">_xlfn._xlws.SORT(_xlfn._xlws.FILTER(_xlfn.UNIQUE($O$4:$O$113),_xlfn.UNIQUE($O$4:$O$113)&lt;&gt;""))</f>
        <v>7.8000000000000007</v>
      </c>
      <c r="O128" s="125">
        <f>COUNTIFS($O$4:$O$113,"=" &amp; N128,$H$4:$H$113,"red")</f>
        <v>10</v>
      </c>
      <c r="P128" s="21"/>
    </row>
    <row r="129" spans="3:16" ht="18.75" x14ac:dyDescent="0.25">
      <c r="C129" s="14"/>
      <c r="D129" s="14"/>
      <c r="E129" s="14"/>
      <c r="F129" s="14"/>
      <c r="G129" s="65"/>
      <c r="M129" s="13"/>
      <c r="N129" s="120">
        <v>8.7999999999999989</v>
      </c>
      <c r="O129" s="121">
        <f>COUNTIFS($O$4:$O$113,"=" &amp; N129,$H$4:$H$113,"red")</f>
        <v>70</v>
      </c>
      <c r="P129" s="21"/>
    </row>
    <row r="130" spans="3:16" ht="18.75" x14ac:dyDescent="0.25">
      <c r="C130" s="14"/>
      <c r="D130" s="14"/>
      <c r="E130" s="14"/>
      <c r="F130" s="14"/>
      <c r="G130" s="65"/>
      <c r="M130" s="13"/>
      <c r="N130" s="118"/>
      <c r="O130" s="119">
        <f t="shared" ref="O130:O132" si="4">COUNTIFS($O$4:$O$113,"=" &amp; N130,$H$4:$H$113,"blu")</f>
        <v>0</v>
      </c>
      <c r="P130" s="21"/>
    </row>
    <row r="131" spans="3:16" ht="18.75" x14ac:dyDescent="0.25">
      <c r="C131" s="14"/>
      <c r="D131" s="14"/>
      <c r="E131" s="14"/>
      <c r="F131" s="14"/>
      <c r="M131" s="13"/>
      <c r="N131" s="118"/>
      <c r="O131" s="119">
        <f t="shared" si="4"/>
        <v>0</v>
      </c>
      <c r="P131" s="21"/>
    </row>
    <row r="132" spans="3:16" ht="18.75" x14ac:dyDescent="0.25">
      <c r="C132" s="14"/>
      <c r="D132" s="14"/>
      <c r="E132" s="14"/>
      <c r="F132" s="14"/>
      <c r="G132" s="65"/>
      <c r="M132" s="13"/>
      <c r="N132" s="113"/>
      <c r="O132" s="114">
        <f t="shared" si="4"/>
        <v>0</v>
      </c>
      <c r="P132" s="21"/>
    </row>
    <row r="133" spans="3:16" x14ac:dyDescent="0.25">
      <c r="C133" s="14"/>
      <c r="D133" s="14"/>
      <c r="E133" s="14"/>
      <c r="F133" s="14"/>
      <c r="G133" s="65"/>
    </row>
    <row r="134" spans="3:16" x14ac:dyDescent="0.25">
      <c r="C134" s="14"/>
      <c r="D134" s="14"/>
      <c r="E134" s="14"/>
      <c r="F134" s="14"/>
      <c r="G134" s="65"/>
    </row>
    <row r="135" spans="3:16" x14ac:dyDescent="0.25">
      <c r="G135" s="65"/>
    </row>
    <row r="136" spans="3:16" x14ac:dyDescent="0.25">
      <c r="G136" s="65"/>
    </row>
    <row r="137" spans="3:16" x14ac:dyDescent="0.25">
      <c r="C137" s="14"/>
      <c r="D137" s="14"/>
      <c r="E137" s="14"/>
      <c r="F137" s="14"/>
      <c r="G137" s="65"/>
    </row>
    <row r="138" spans="3:16" x14ac:dyDescent="0.25">
      <c r="C138" s="14"/>
      <c r="D138" s="14"/>
      <c r="E138" s="14"/>
      <c r="F138" s="14"/>
      <c r="G138" s="65"/>
    </row>
    <row r="139" spans="3:16" x14ac:dyDescent="0.25">
      <c r="G139" s="65"/>
    </row>
    <row r="140" spans="3:16" x14ac:dyDescent="0.25">
      <c r="C140" s="14"/>
      <c r="D140" s="14"/>
      <c r="E140" s="14"/>
      <c r="F140" s="14"/>
    </row>
    <row r="141" spans="3:16" x14ac:dyDescent="0.25">
      <c r="D141" s="14"/>
    </row>
    <row r="142" spans="3:16" x14ac:dyDescent="0.25">
      <c r="C142" s="14"/>
      <c r="D142" s="21" t="s">
        <v>1085</v>
      </c>
      <c r="E142" s="14" t="s">
        <v>902</v>
      </c>
      <c r="F142" s="14"/>
    </row>
    <row r="143" spans="3:16" x14ac:dyDescent="0.25">
      <c r="C143" s="14"/>
      <c r="D143" s="14"/>
      <c r="E143" s="14" t="s">
        <v>903</v>
      </c>
      <c r="F143" s="14"/>
    </row>
    <row r="144" spans="3:16" x14ac:dyDescent="0.25">
      <c r="C144" s="14"/>
      <c r="D144" s="14"/>
      <c r="E144" s="14" t="s">
        <v>904</v>
      </c>
      <c r="F144" s="14"/>
    </row>
    <row r="145" spans="3:6" x14ac:dyDescent="0.25">
      <c r="C145" s="14"/>
      <c r="D145" s="14"/>
      <c r="E145" s="14" t="s">
        <v>905</v>
      </c>
      <c r="F145" s="14"/>
    </row>
    <row r="146" spans="3:6" x14ac:dyDescent="0.25">
      <c r="C146" s="14"/>
      <c r="D146" s="14"/>
      <c r="E146" s="14" t="s">
        <v>906</v>
      </c>
      <c r="F146" s="14"/>
    </row>
    <row r="147" spans="3:6" x14ac:dyDescent="0.25">
      <c r="C147" s="14"/>
      <c r="D147" s="14"/>
      <c r="E147" s="14" t="s">
        <v>908</v>
      </c>
      <c r="F147" s="14"/>
    </row>
    <row r="148" spans="3:6" x14ac:dyDescent="0.25">
      <c r="C148" s="14"/>
      <c r="D148" s="14"/>
      <c r="E148" s="14" t="s">
        <v>912</v>
      </c>
      <c r="F148" s="14"/>
    </row>
    <row r="149" spans="3:6" x14ac:dyDescent="0.25">
      <c r="C149" s="14"/>
      <c r="D149" s="14"/>
      <c r="E149" s="14" t="s">
        <v>913</v>
      </c>
      <c r="F149" s="14"/>
    </row>
    <row r="150" spans="3:6" x14ac:dyDescent="0.25">
      <c r="C150" s="14"/>
      <c r="D150" s="14"/>
      <c r="E150" s="14" t="s">
        <v>914</v>
      </c>
      <c r="F150" s="14"/>
    </row>
    <row r="151" spans="3:6" x14ac:dyDescent="0.25">
      <c r="C151" s="14"/>
      <c r="D151" s="14"/>
      <c r="E151" s="14" t="s">
        <v>922</v>
      </c>
      <c r="F151" s="14"/>
    </row>
    <row r="152" spans="3:6" x14ac:dyDescent="0.25">
      <c r="C152" s="14"/>
      <c r="D152" s="14"/>
      <c r="E152" s="14" t="s">
        <v>929</v>
      </c>
      <c r="F152" s="14"/>
    </row>
    <row r="153" spans="3:6" x14ac:dyDescent="0.25">
      <c r="C153" s="14"/>
      <c r="D153" s="14"/>
      <c r="E153" s="14" t="s">
        <v>930</v>
      </c>
      <c r="F153" s="14"/>
    </row>
    <row r="154" spans="3:6" x14ac:dyDescent="0.25">
      <c r="C154" s="14"/>
      <c r="D154" s="14"/>
      <c r="E154" s="14" t="s">
        <v>940</v>
      </c>
      <c r="F154" s="14"/>
    </row>
    <row r="155" spans="3:6" x14ac:dyDescent="0.25">
      <c r="C155" s="14"/>
      <c r="D155" s="14"/>
      <c r="E155" s="14" t="s">
        <v>944</v>
      </c>
      <c r="F155" s="14"/>
    </row>
    <row r="156" spans="3:6" x14ac:dyDescent="0.25">
      <c r="C156" s="14"/>
      <c r="D156" s="14"/>
      <c r="E156" s="14" t="s">
        <v>945</v>
      </c>
      <c r="F156" s="14"/>
    </row>
    <row r="157" spans="3:6" x14ac:dyDescent="0.25">
      <c r="C157" s="14"/>
      <c r="D157" s="14"/>
      <c r="E157" s="14" t="s">
        <v>946</v>
      </c>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C163" s="14"/>
      <c r="D163" s="14"/>
      <c r="E163" s="14"/>
      <c r="F163" s="14"/>
    </row>
    <row r="164" spans="3:6" x14ac:dyDescent="0.25">
      <c r="C164" s="14"/>
      <c r="D164" s="14"/>
      <c r="E164" s="14"/>
      <c r="F164" s="14"/>
    </row>
    <row r="165" spans="3:6" x14ac:dyDescent="0.25">
      <c r="C165" s="14"/>
      <c r="D165" s="14"/>
      <c r="E165" s="14"/>
      <c r="F165" s="14"/>
    </row>
    <row r="166" spans="3:6" x14ac:dyDescent="0.25">
      <c r="C166" s="14"/>
      <c r="F166" s="14"/>
    </row>
  </sheetData>
  <sortState xmlns:xlrd2="http://schemas.microsoft.com/office/spreadsheetml/2017/richdata2" ref="C4:F139">
    <sortCondition ref="E4:E139"/>
    <sortCondition ref="F4:F139"/>
  </sortState>
  <mergeCells count="4">
    <mergeCell ref="C2:F2"/>
    <mergeCell ref="I2:K2"/>
    <mergeCell ref="M1:M3"/>
    <mergeCell ref="H1:H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37C4-9C95-4FD1-84E7-6343996F6954}">
  <sheetPr>
    <pageSetUpPr fitToPage="1"/>
  </sheetPr>
  <dimension ref="A1:M107"/>
  <sheetViews>
    <sheetView topLeftCell="B25" workbookViewId="0">
      <selection activeCell="P37" sqref="P37"/>
    </sheetView>
  </sheetViews>
  <sheetFormatPr defaultRowHeight="45" customHeight="1" x14ac:dyDescent="0.25"/>
  <cols>
    <col min="1" max="1" width="36.7109375" hidden="1" customWidth="1"/>
    <col min="2" max="2" width="26.7109375" style="14" customWidth="1"/>
    <col min="3" max="3" width="39" style="163" customWidth="1"/>
    <col min="4" max="4" width="24" hidden="1" customWidth="1"/>
    <col min="5" max="5" width="6.7109375" hidden="1" customWidth="1"/>
    <col min="6" max="6" width="36.85546875" style="163" customWidth="1"/>
    <col min="7" max="7" width="6.7109375" style="163" customWidth="1"/>
    <col min="8" max="8" width="9.140625" style="163" customWidth="1"/>
    <col min="9" max="9" width="9.140625" style="163"/>
    <col min="10" max="10" width="8.28515625" customWidth="1"/>
    <col min="11" max="11" width="1.7109375" style="14" customWidth="1"/>
    <col min="12" max="12" width="1.28515625" style="14" customWidth="1"/>
    <col min="13" max="13" width="1.7109375" style="14" customWidth="1"/>
    <col min="14" max="14" width="36.7109375" customWidth="1"/>
    <col min="16" max="16" width="36.7109375" customWidth="1"/>
  </cols>
  <sheetData>
    <row r="1" spans="1:13" ht="28.5" customHeight="1" x14ac:dyDescent="0.25">
      <c r="A1">
        <f>'DCB - Mag - Mirror'!C1</f>
        <v>0</v>
      </c>
      <c r="B1" s="350" t="s">
        <v>953</v>
      </c>
      <c r="C1" s="350"/>
      <c r="D1" s="350"/>
      <c r="E1" s="350"/>
      <c r="H1" s="163">
        <f>'DCB - Mag - Mirror'!N1</f>
        <v>0</v>
      </c>
      <c r="I1" s="163">
        <f>'DCB - Mag - Mirror'!O1</f>
        <v>0</v>
      </c>
    </row>
    <row r="2" spans="1:13" ht="21" customHeight="1" x14ac:dyDescent="0.25">
      <c r="A2" t="str">
        <f>'DCB - Mag - Mirror'!C2</f>
        <v>DCB - Mag - Mirror</v>
      </c>
      <c r="C2" s="163">
        <f>'DCB - Mag - Mirror'!E2</f>
        <v>0</v>
      </c>
      <c r="D2">
        <f>'DCB - Mag - Mirror'!F2</f>
        <v>0</v>
      </c>
      <c r="E2">
        <f>'DCB - Mag - Mirror'!L2</f>
        <v>0</v>
      </c>
      <c r="H2" s="163" t="str">
        <f>'DCB - Mag - Mirror'!N2</f>
        <v>A-top</v>
      </c>
      <c r="I2" s="163" t="str">
        <f>'DCB - Mag - Mirror'!O2</f>
        <v>C-bot</v>
      </c>
      <c r="K2" s="339" t="s">
        <v>1389</v>
      </c>
      <c r="L2" s="339"/>
      <c r="M2" s="339"/>
    </row>
    <row r="3" spans="1:13" s="56" customFormat="1" ht="19.5" customHeight="1" x14ac:dyDescent="0.25">
      <c r="A3" s="56" t="str">
        <f>'DCB - Mag - Mirror'!C3</f>
        <v>LVR Name</v>
      </c>
      <c r="B3" s="21" t="s">
        <v>1430</v>
      </c>
      <c r="C3" s="167" t="s">
        <v>1429</v>
      </c>
      <c r="D3" s="56" t="str">
        <f>'DCB - Mag - Mirror'!F3</f>
        <v>LVR ID - Connector - Pin</v>
      </c>
      <c r="E3" s="56" t="str">
        <f>'DCB - Mag - Mirror'!L3</f>
        <v>SBC section</v>
      </c>
      <c r="F3" s="167" t="s">
        <v>1431</v>
      </c>
      <c r="G3" s="167"/>
      <c r="H3" s="167" t="str">
        <f>'DCB - Mag - Mirror'!N3</f>
        <v>A L (m)</v>
      </c>
      <c r="I3" s="167" t="str">
        <f>'DCB - Mag - Mirror'!O3</f>
        <v>C L (m)</v>
      </c>
      <c r="K3" s="14"/>
      <c r="L3" s="14"/>
      <c r="M3" s="14"/>
    </row>
    <row r="4" spans="1:13" ht="45" customHeight="1" x14ac:dyDescent="0.25">
      <c r="A4" t="str">
        <f>'DCB - Mag - Mirror'!C4</f>
        <v>DCB_7_alpha_b_P/N</v>
      </c>
      <c r="B4" s="14" t="str">
        <f t="shared" ref="B4:B67" si="0">IF(ISNUMBER(SEARCH("_P/N",A4)),SUBSTITUTE(A4,"_P/N",""),"")</f>
        <v>DCB_7_alpha_b</v>
      </c>
      <c r="C4" s="163" t="str">
        <f>'DCB - Mag - Mirror'!E4</f>
        <v>P20 - 1/9</v>
      </c>
      <c r="D4" t="str">
        <f>'DCB - Mag - Mirror'!F4</f>
        <v>27 - J13 - 8/7</v>
      </c>
      <c r="E4" t="str">
        <f>'DCB - Mag - Mirror'!L4</f>
        <v>1a</v>
      </c>
      <c r="F4" s="163" t="str">
        <f>CONCATENATE(IF(ISNUMBER(SEARCH("2.5V:",D4)),SUBSTITUTE(D4,"2.5V:",""),D4),"   ",E4)</f>
        <v>27 - J13 - 8/7   1a</v>
      </c>
      <c r="H4" s="163">
        <f>'DCB - Mag - Mirror'!N4</f>
        <v>9</v>
      </c>
      <c r="I4" s="163">
        <f>'DCB - Mag - Mirror'!O4</f>
        <v>8.7999999999999989</v>
      </c>
      <c r="K4" s="70"/>
    </row>
    <row r="5" spans="1:13" ht="45" customHeight="1" x14ac:dyDescent="0.25">
      <c r="A5" t="str">
        <f>'DCB - Mag - Mirror'!C5</f>
        <v>DCB_7_alpha_b_P/N_S</v>
      </c>
      <c r="B5" s="14" t="str">
        <f t="shared" si="0"/>
        <v>DCB_7_alpha_b_S</v>
      </c>
      <c r="C5" s="163" t="str">
        <f>'DCB - Mag - Mirror'!E5</f>
        <v>P20 - 2/10</v>
      </c>
      <c r="D5" t="str">
        <f>'DCB - Mag - Mirror'!F5</f>
        <v>27 - J13 - 6/5</v>
      </c>
      <c r="E5" t="str">
        <f>'DCB - Mag - Mirror'!L5</f>
        <v>1a</v>
      </c>
      <c r="F5" s="163" t="str">
        <f t="shared" ref="F5:F67" si="1">CONCATENATE(IF(ISNUMBER(SEARCH("2.5V:",D5)),SUBSTITUTE(D5,"2.5V:",""),D5),"   ",E5)</f>
        <v>27 - J13 - 6/5   1a</v>
      </c>
      <c r="H5" s="163">
        <f>'DCB - Mag - Mirror'!N5</f>
        <v>9</v>
      </c>
      <c r="I5" s="163">
        <f>'DCB - Mag - Mirror'!O5</f>
        <v>8.7999999999999989</v>
      </c>
      <c r="K5" s="70"/>
    </row>
    <row r="6" spans="1:13" ht="45" customHeight="1" x14ac:dyDescent="0.25">
      <c r="A6" t="str">
        <f>'DCB - Mag - Mirror'!C6</f>
        <v>DCB_6_7_alpha_b_25_P/N</v>
      </c>
      <c r="B6" s="14" t="str">
        <f t="shared" si="0"/>
        <v>DCB_6_7_alpha_b_25</v>
      </c>
      <c r="C6" s="163" t="str">
        <f>'DCB - Mag - Mirror'!E6</f>
        <v>P20 - 3/11</v>
      </c>
      <c r="D6" t="str">
        <f>'DCB - Mag - Mirror'!F6</f>
        <v>2.5V: 34 - J13 - 8/7</v>
      </c>
      <c r="E6" t="str">
        <f>'DCB - Mag - Mirror'!L6</f>
        <v>1a</v>
      </c>
      <c r="F6" s="163" t="str">
        <f t="shared" si="1"/>
        <v xml:space="preserve"> 34 - J13 - 8/7   1a</v>
      </c>
      <c r="H6" s="163">
        <f>'DCB - Mag - Mirror'!N6</f>
        <v>9</v>
      </c>
      <c r="I6" s="163">
        <f>'DCB - Mag - Mirror'!O6</f>
        <v>8.7999999999999989</v>
      </c>
      <c r="K6" s="70"/>
    </row>
    <row r="7" spans="1:13" ht="45" customHeight="1" x14ac:dyDescent="0.25">
      <c r="A7" t="str">
        <f>'DCB - Mag - Mirror'!C7</f>
        <v>DCB_8_alpha_b_P/N</v>
      </c>
      <c r="B7" s="14" t="str">
        <f t="shared" si="0"/>
        <v>DCB_8_alpha_b</v>
      </c>
      <c r="C7" s="163" t="str">
        <f>'DCB - Mag - Mirror'!E7</f>
        <v>P20 - 4/12</v>
      </c>
      <c r="D7" t="str">
        <f>'DCB - Mag - Mirror'!F7</f>
        <v>25 - J13 - 4/3</v>
      </c>
      <c r="E7" t="str">
        <f>'DCB - Mag - Mirror'!L7</f>
        <v>1a</v>
      </c>
      <c r="F7" s="163" t="str">
        <f t="shared" si="1"/>
        <v>25 - J13 - 4/3   1a</v>
      </c>
      <c r="H7" s="163">
        <f>'DCB - Mag - Mirror'!N7</f>
        <v>9</v>
      </c>
      <c r="I7" s="163">
        <f>'DCB - Mag - Mirror'!O7</f>
        <v>8.7999999999999989</v>
      </c>
      <c r="K7" s="70"/>
    </row>
    <row r="8" spans="1:13" ht="45" customHeight="1" x14ac:dyDescent="0.25">
      <c r="A8" t="str">
        <f>'DCB - Mag - Mirror'!C8</f>
        <v>DCB_8_alpha_b_P/N_S</v>
      </c>
      <c r="B8" s="14" t="str">
        <f t="shared" si="0"/>
        <v>DCB_8_alpha_b_S</v>
      </c>
      <c r="C8" s="163" t="str">
        <f>'DCB - Mag - Mirror'!E8</f>
        <v>P20 - 5/13</v>
      </c>
      <c r="D8" t="str">
        <f>'DCB - Mag - Mirror'!F8</f>
        <v xml:space="preserve">25 - J13 - 2/1 </v>
      </c>
      <c r="E8" t="str">
        <f>'DCB - Mag - Mirror'!L8</f>
        <v>1a</v>
      </c>
      <c r="F8" s="163" t="str">
        <f t="shared" si="1"/>
        <v>25 - J13 - 2/1    1a</v>
      </c>
      <c r="H8" s="163">
        <f>'DCB - Mag - Mirror'!N8</f>
        <v>9</v>
      </c>
      <c r="I8" s="163">
        <f>'DCB - Mag - Mirror'!O8</f>
        <v>8.7999999999999989</v>
      </c>
      <c r="K8" s="70"/>
    </row>
    <row r="9" spans="1:13" ht="45" customHeight="1" x14ac:dyDescent="0.25">
      <c r="A9" t="str">
        <f>'DCB - Mag - Mirror'!C9</f>
        <v>DCB_10_11_alpha_b_25_P/N</v>
      </c>
      <c r="B9" s="14" t="str">
        <f t="shared" si="0"/>
        <v>DCB_10_11_alpha_b_25</v>
      </c>
      <c r="C9" s="163" t="str">
        <f>'DCB - Mag - Mirror'!E9</f>
        <v>P20 - 6/14</v>
      </c>
      <c r="D9" t="str">
        <f>'DCB - Mag - Mirror'!F9</f>
        <v>2.5V: 34 - J12 - 6/5</v>
      </c>
      <c r="E9" t="str">
        <f>'DCB - Mag - Mirror'!L9</f>
        <v>1a</v>
      </c>
      <c r="F9" s="163" t="str">
        <f t="shared" si="1"/>
        <v xml:space="preserve"> 34 - J12 - 6/5   1a</v>
      </c>
      <c r="H9" s="163">
        <f>'DCB - Mag - Mirror'!N9</f>
        <v>9</v>
      </c>
      <c r="I9" s="163">
        <f>'DCB - Mag - Mirror'!O9</f>
        <v>8.7999999999999989</v>
      </c>
      <c r="K9" s="70"/>
    </row>
    <row r="10" spans="1:13" ht="45" customHeight="1" x14ac:dyDescent="0.25">
      <c r="A10" t="str">
        <f>'DCB - Mag - Mirror'!C10</f>
        <v>DCB_11_alpha_b_P/N</v>
      </c>
      <c r="B10" s="14" t="str">
        <f t="shared" si="0"/>
        <v>DCB_11_alpha_b</v>
      </c>
      <c r="C10" s="163" t="str">
        <f>'DCB - Mag - Mirror'!E10</f>
        <v>P20 - 7/15</v>
      </c>
      <c r="D10" t="str">
        <f>'DCB - Mag - Mirror'!F10</f>
        <v>26 - J13 - 4/3</v>
      </c>
      <c r="E10" t="str">
        <f>'DCB - Mag - Mirror'!L10</f>
        <v>1a</v>
      </c>
      <c r="F10" s="163" t="str">
        <f t="shared" si="1"/>
        <v>26 - J13 - 4/3   1a</v>
      </c>
      <c r="H10" s="163">
        <f>'DCB - Mag - Mirror'!N10</f>
        <v>9</v>
      </c>
      <c r="I10" s="163">
        <f>'DCB - Mag - Mirror'!O10</f>
        <v>8.7999999999999989</v>
      </c>
      <c r="K10" s="70"/>
    </row>
    <row r="11" spans="1:13" ht="5.0999999999999996" customHeight="1" x14ac:dyDescent="0.25"/>
    <row r="12" spans="1:13" ht="5.0999999999999996" customHeight="1" x14ac:dyDescent="0.25"/>
    <row r="13" spans="1:13" ht="45" customHeight="1" x14ac:dyDescent="0.25">
      <c r="A13" t="str">
        <f>'DCB - Mag - Mirror'!C13</f>
        <v>DCB_0_alpha_b_P/N</v>
      </c>
      <c r="B13" s="14" t="str">
        <f t="shared" si="0"/>
        <v>DCB_0_alpha_b</v>
      </c>
      <c r="C13" s="163" t="str">
        <f>'DCB - Mag - Mirror'!E13</f>
        <v>P21 - 1/9</v>
      </c>
      <c r="D13" t="str">
        <f>'DCB - Mag - Mirror'!F13</f>
        <v>25 - J12 - 4/3</v>
      </c>
      <c r="E13" t="str">
        <f>'DCB - Mag - Mirror'!L13</f>
        <v>1a</v>
      </c>
      <c r="F13" s="163" t="str">
        <f t="shared" si="1"/>
        <v>25 - J12 - 4/3   1a</v>
      </c>
      <c r="H13" s="163">
        <f>'DCB - Mag - Mirror'!N13</f>
        <v>9</v>
      </c>
      <c r="I13" s="163">
        <f>'DCB - Mag - Mirror'!O13</f>
        <v>8.7999999999999989</v>
      </c>
      <c r="K13" s="70"/>
    </row>
    <row r="14" spans="1:13" ht="45" customHeight="1" x14ac:dyDescent="0.25">
      <c r="A14" t="str">
        <f>'DCB - Mag - Mirror'!C14</f>
        <v>DCB_1_alpha_b_P/N_S</v>
      </c>
      <c r="B14" s="14" t="str">
        <f t="shared" si="0"/>
        <v>DCB_1_alpha_b_S</v>
      </c>
      <c r="C14" s="163" t="str">
        <f>'DCB - Mag - Mirror'!E14</f>
        <v>P21 - 2/10</v>
      </c>
      <c r="D14" t="str">
        <f>'DCB - Mag - Mirror'!F14</f>
        <v>25 - J12 - 6/5</v>
      </c>
      <c r="E14" t="str">
        <f>'DCB - Mag - Mirror'!L14</f>
        <v>1a</v>
      </c>
      <c r="F14" s="163" t="str">
        <f t="shared" si="1"/>
        <v>25 - J12 - 6/5   1a</v>
      </c>
      <c r="H14" s="163">
        <f>'DCB - Mag - Mirror'!N14</f>
        <v>9</v>
      </c>
      <c r="I14" s="163">
        <f>'DCB - Mag - Mirror'!O14</f>
        <v>8.7999999999999989</v>
      </c>
      <c r="K14" s="70"/>
    </row>
    <row r="15" spans="1:13" ht="45" customHeight="1" x14ac:dyDescent="0.25">
      <c r="A15" t="str">
        <f>'DCB - Mag - Mirror'!C15</f>
        <v>DCB_1_alpha_b_P/N</v>
      </c>
      <c r="B15" s="14" t="str">
        <f t="shared" si="0"/>
        <v>DCB_1_alpha_b</v>
      </c>
      <c r="C15" s="163" t="str">
        <f>'DCB - Mag - Mirror'!E15</f>
        <v>P21 - 3/11</v>
      </c>
      <c r="D15" t="str">
        <f>'DCB - Mag - Mirror'!F15</f>
        <v>25 - J12 - 8/7</v>
      </c>
      <c r="E15" t="str">
        <f>'DCB - Mag - Mirror'!L15</f>
        <v>1a</v>
      </c>
      <c r="F15" s="163" t="str">
        <f t="shared" si="1"/>
        <v>25 - J12 - 8/7   1a</v>
      </c>
      <c r="H15" s="163">
        <f>'DCB - Mag - Mirror'!N15</f>
        <v>9</v>
      </c>
      <c r="I15" s="163">
        <f>'DCB - Mag - Mirror'!O15</f>
        <v>8.7999999999999989</v>
      </c>
      <c r="K15" s="70"/>
    </row>
    <row r="16" spans="1:13" ht="45" customHeight="1" x14ac:dyDescent="0.25">
      <c r="A16" t="str">
        <f>'DCB - Mag - Mirror'!C16</f>
        <v>DCB_4_alpha_b_P/N</v>
      </c>
      <c r="B16" s="14" t="str">
        <f t="shared" si="0"/>
        <v>DCB_4_alpha_b</v>
      </c>
      <c r="C16" s="163" t="str">
        <f>'DCB - Mag - Mirror'!E16</f>
        <v>P21 - 4/12</v>
      </c>
      <c r="D16" t="str">
        <f>'DCB - Mag - Mirror'!F16</f>
        <v>27 - J12 - 4/3</v>
      </c>
      <c r="E16" t="str">
        <f>'DCB - Mag - Mirror'!L16</f>
        <v>1a</v>
      </c>
      <c r="F16" s="163" t="str">
        <f t="shared" si="1"/>
        <v>27 - J12 - 4/3   1a</v>
      </c>
      <c r="H16" s="163">
        <f>'DCB - Mag - Mirror'!N16</f>
        <v>9</v>
      </c>
      <c r="I16" s="163">
        <f>'DCB - Mag - Mirror'!O16</f>
        <v>8.7999999999999989</v>
      </c>
      <c r="K16" s="70"/>
    </row>
    <row r="17" spans="1:11" ht="45" customHeight="1" x14ac:dyDescent="0.25">
      <c r="A17" t="str">
        <f>'DCB - Mag - Mirror'!C17</f>
        <v>DCB_4_alpha_b_P/N_S</v>
      </c>
      <c r="B17" s="14" t="str">
        <f t="shared" si="0"/>
        <v>DCB_4_alpha_b_S</v>
      </c>
      <c r="C17" s="163" t="str">
        <f>'DCB - Mag - Mirror'!E17</f>
        <v>P21 - 5/13</v>
      </c>
      <c r="D17" t="str">
        <f>'DCB - Mag - Mirror'!F17</f>
        <v>27 - J12 - 2/1</v>
      </c>
      <c r="E17" t="str">
        <f>'DCB - Mag - Mirror'!L17</f>
        <v>1a</v>
      </c>
      <c r="F17" s="163" t="str">
        <f t="shared" si="1"/>
        <v>27 - J12 - 2/1   1a</v>
      </c>
      <c r="H17" s="163">
        <f>'DCB - Mag - Mirror'!N17</f>
        <v>9</v>
      </c>
      <c r="I17" s="163">
        <f>'DCB - Mag - Mirror'!O17</f>
        <v>8.7999999999999989</v>
      </c>
      <c r="K17" s="70"/>
    </row>
    <row r="18" spans="1:11" ht="45" customHeight="1" x14ac:dyDescent="0.25">
      <c r="A18" t="str">
        <f>'DCB - Mag - Mirror'!C18</f>
        <v>DCB_0_alpha_b_P/N_S</v>
      </c>
      <c r="B18" s="14" t="str">
        <f t="shared" si="0"/>
        <v>DCB_0_alpha_b_S</v>
      </c>
      <c r="C18" s="163" t="str">
        <f>'DCB - Mag - Mirror'!E18</f>
        <v>P21 - 6/14</v>
      </c>
      <c r="D18" t="str">
        <f>'DCB - Mag - Mirror'!F18</f>
        <v>25 - J12 - 2/1</v>
      </c>
      <c r="E18" t="str">
        <f>'DCB - Mag - Mirror'!L18</f>
        <v>1a</v>
      </c>
      <c r="F18" s="163" t="str">
        <f t="shared" si="1"/>
        <v>25 - J12 - 2/1   1a</v>
      </c>
      <c r="H18" s="163">
        <f>'DCB - Mag - Mirror'!N18</f>
        <v>9</v>
      </c>
      <c r="I18" s="163">
        <f>'DCB - Mag - Mirror'!O18</f>
        <v>8.7999999999999989</v>
      </c>
      <c r="K18" s="70"/>
    </row>
    <row r="19" spans="1:11" ht="45" customHeight="1" x14ac:dyDescent="0.25">
      <c r="A19" t="str">
        <f>'DCB - Mag - Mirror'!C19</f>
        <v>DCB_2_3_alpha_b_25_P/N</v>
      </c>
      <c r="B19" s="14" t="str">
        <f t="shared" si="0"/>
        <v>DCB_2_3_alpha_b_25</v>
      </c>
      <c r="C19" s="163" t="str">
        <f>'DCB - Mag - Mirror'!E19</f>
        <v>P21 - 7/15</v>
      </c>
      <c r="D19" t="str">
        <f>'DCB - Mag - Mirror'!F19</f>
        <v>2.5V: 34 - J12 - 4/3</v>
      </c>
      <c r="E19" t="str">
        <f>'DCB - Mag - Mirror'!L19</f>
        <v>1a</v>
      </c>
      <c r="F19" s="163" t="str">
        <f t="shared" si="1"/>
        <v xml:space="preserve"> 34 - J12 - 4/3   1a</v>
      </c>
      <c r="H19" s="163">
        <f>'DCB - Mag - Mirror'!N19</f>
        <v>9</v>
      </c>
      <c r="I19" s="163">
        <f>'DCB - Mag - Mirror'!O19</f>
        <v>8.7999999999999989</v>
      </c>
      <c r="K19" s="70"/>
    </row>
    <row r="20" spans="1:11" ht="5.0999999999999996" customHeight="1" x14ac:dyDescent="0.25"/>
    <row r="21" spans="1:11" ht="5.0999999999999996" customHeight="1" x14ac:dyDescent="0.25"/>
    <row r="22" spans="1:11" ht="45" customHeight="1" x14ac:dyDescent="0.25">
      <c r="A22" t="str">
        <f>'DCB - Mag - Mirror'!C22</f>
        <v>DCB_6_alpha_b_P/N_S</v>
      </c>
      <c r="B22" s="14" t="str">
        <f t="shared" si="0"/>
        <v>DCB_6_alpha_b_S</v>
      </c>
      <c r="C22" s="163" t="str">
        <f>'DCB - Mag - Mirror'!E22</f>
        <v>P23 - 1/9</v>
      </c>
      <c r="D22" t="str">
        <f>'DCB - Mag - Mirror'!F22</f>
        <v>27 - J13 - 2/1</v>
      </c>
      <c r="E22" t="str">
        <f>'DCB - Mag - Mirror'!L22</f>
        <v>1a</v>
      </c>
      <c r="F22" s="163" t="str">
        <f t="shared" si="1"/>
        <v>27 - J13 - 2/1   1a</v>
      </c>
      <c r="H22" s="163">
        <f>'DCB - Mag - Mirror'!N22</f>
        <v>9</v>
      </c>
      <c r="I22" s="163">
        <f>'DCB - Mag - Mirror'!O22</f>
        <v>8.7999999999999989</v>
      </c>
      <c r="K22" s="70"/>
    </row>
    <row r="23" spans="1:11" ht="45" customHeight="1" x14ac:dyDescent="0.25">
      <c r="A23" t="str">
        <f>'DCB - Mag - Mirror'!C23</f>
        <v>DCB_6_alpha_b_P/N</v>
      </c>
      <c r="B23" s="14" t="str">
        <f t="shared" si="0"/>
        <v>DCB_6_alpha_b</v>
      </c>
      <c r="C23" s="163" t="str">
        <f>'DCB - Mag - Mirror'!E23</f>
        <v>P23 - 2/10</v>
      </c>
      <c r="D23" t="str">
        <f>'DCB - Mag - Mirror'!F23</f>
        <v>27 - J13 - 4/3</v>
      </c>
      <c r="E23" t="str">
        <f>'DCB - Mag - Mirror'!L23</f>
        <v>1a</v>
      </c>
      <c r="F23" s="163" t="str">
        <f t="shared" si="1"/>
        <v>27 - J13 - 4/3   1a</v>
      </c>
      <c r="H23" s="163">
        <f>'DCB - Mag - Mirror'!N23</f>
        <v>9</v>
      </c>
      <c r="I23" s="163">
        <f>'DCB - Mag - Mirror'!O23</f>
        <v>8.7999999999999989</v>
      </c>
      <c r="K23" s="70"/>
    </row>
    <row r="24" spans="1:11" ht="45" customHeight="1" x14ac:dyDescent="0.25">
      <c r="A24" t="str">
        <f>'DCB - Mag - Mirror'!C24</f>
        <v>DCB_9_alpha_b_P/N_S</v>
      </c>
      <c r="B24" s="14" t="str">
        <f t="shared" si="0"/>
        <v>DCB_9_alpha_b_S</v>
      </c>
      <c r="C24" s="163" t="str">
        <f>'DCB - Mag - Mirror'!E24</f>
        <v>P23 - 3/11</v>
      </c>
      <c r="D24" t="str">
        <f>'DCB - Mag - Mirror'!F24</f>
        <v>25 - J13 - 6/5</v>
      </c>
      <c r="E24" t="str">
        <f>'DCB - Mag - Mirror'!L24</f>
        <v>1a</v>
      </c>
      <c r="F24" s="163" t="str">
        <f t="shared" si="1"/>
        <v>25 - J13 - 6/5   1a</v>
      </c>
      <c r="H24" s="163">
        <f>'DCB - Mag - Mirror'!N24</f>
        <v>9</v>
      </c>
      <c r="I24" s="163">
        <f>'DCB - Mag - Mirror'!O24</f>
        <v>8.7999999999999989</v>
      </c>
      <c r="K24" s="70"/>
    </row>
    <row r="25" spans="1:11" ht="45" customHeight="1" x14ac:dyDescent="0.25">
      <c r="A25" t="str">
        <f>'DCB - Mag - Mirror'!C25</f>
        <v>DCB_8_9_alpha_b_25_P/N</v>
      </c>
      <c r="B25" s="14" t="str">
        <f t="shared" si="0"/>
        <v>DCB_8_9_alpha_b_25</v>
      </c>
      <c r="C25" s="163" t="str">
        <f>'DCB - Mag - Mirror'!E25</f>
        <v>P23 - 4/12</v>
      </c>
      <c r="D25" t="str">
        <f>'DCB - Mag - Mirror'!F25</f>
        <v>2.5V: 34 - J13 - 6/5</v>
      </c>
      <c r="E25" t="str">
        <f>'DCB - Mag - Mirror'!L25</f>
        <v>1a</v>
      </c>
      <c r="F25" s="163" t="str">
        <f t="shared" si="1"/>
        <v xml:space="preserve"> 34 - J13 - 6/5   1a</v>
      </c>
      <c r="H25" s="163">
        <f>'DCB - Mag - Mirror'!N25</f>
        <v>9</v>
      </c>
      <c r="I25" s="163">
        <f>'DCB - Mag - Mirror'!O25</f>
        <v>8.7999999999999989</v>
      </c>
      <c r="K25" s="70"/>
    </row>
    <row r="26" spans="1:11" ht="45" customHeight="1" x14ac:dyDescent="0.25">
      <c r="A26" t="str">
        <f>'DCB - Mag - Mirror'!C26</f>
        <v>DCB_9_alpha_b_P/N</v>
      </c>
      <c r="B26" s="14" t="str">
        <f t="shared" si="0"/>
        <v>DCB_9_alpha_b</v>
      </c>
      <c r="C26" s="163" t="str">
        <f>'DCB - Mag - Mirror'!E26</f>
        <v>P23 - 5/13</v>
      </c>
      <c r="D26" t="str">
        <f>'DCB - Mag - Mirror'!F26</f>
        <v>25 - J13 - 8/7</v>
      </c>
      <c r="E26" t="str">
        <f>'DCB - Mag - Mirror'!L26</f>
        <v>1a</v>
      </c>
      <c r="F26" s="163" t="str">
        <f t="shared" si="1"/>
        <v>25 - J13 - 8/7   1a</v>
      </c>
      <c r="H26" s="163">
        <f>'DCB - Mag - Mirror'!N26</f>
        <v>9</v>
      </c>
      <c r="I26" s="163">
        <f>'DCB - Mag - Mirror'!O26</f>
        <v>8.7999999999999989</v>
      </c>
      <c r="K26" s="70"/>
    </row>
    <row r="27" spans="1:11" ht="45" customHeight="1" x14ac:dyDescent="0.25">
      <c r="A27" t="str">
        <f>'DCB - Mag - Mirror'!C27</f>
        <v>DCB_10_alpha_b_P/N_S</v>
      </c>
      <c r="B27" s="14" t="str">
        <f t="shared" si="0"/>
        <v>DCB_10_alpha_b_S</v>
      </c>
      <c r="C27" s="163" t="str">
        <f>'DCB - Mag - Mirror'!E27</f>
        <v>P23 - 6/14</v>
      </c>
      <c r="D27" t="str">
        <f>'DCB - Mag - Mirror'!F27</f>
        <v>26 - J12 - 2/1</v>
      </c>
      <c r="E27" t="str">
        <f>'DCB - Mag - Mirror'!L27</f>
        <v>1a</v>
      </c>
      <c r="F27" s="163" t="str">
        <f t="shared" si="1"/>
        <v>26 - J12 - 2/1   1a</v>
      </c>
      <c r="H27" s="163">
        <f>'DCB - Mag - Mirror'!N27</f>
        <v>9</v>
      </c>
      <c r="I27" s="163">
        <f>'DCB - Mag - Mirror'!O27</f>
        <v>8.7999999999999989</v>
      </c>
      <c r="K27" s="70"/>
    </row>
    <row r="28" spans="1:11" ht="45" customHeight="1" x14ac:dyDescent="0.25">
      <c r="A28" t="str">
        <f>'DCB - Mag - Mirror'!C28</f>
        <v>DCB_10_alpha_b_P/N</v>
      </c>
      <c r="B28" s="14" t="str">
        <f t="shared" si="0"/>
        <v>DCB_10_alpha_b</v>
      </c>
      <c r="C28" s="163" t="str">
        <f>'DCB - Mag - Mirror'!E28</f>
        <v>P23 - 7/15</v>
      </c>
      <c r="D28" t="str">
        <f>'DCB - Mag - Mirror'!F28</f>
        <v>26 - J12 - 4/3</v>
      </c>
      <c r="E28" t="str">
        <f>'DCB - Mag - Mirror'!L28</f>
        <v>1a</v>
      </c>
      <c r="F28" s="163" t="str">
        <f t="shared" si="1"/>
        <v>26 - J12 - 4/3   1a</v>
      </c>
      <c r="H28" s="163">
        <f>'DCB - Mag - Mirror'!N28</f>
        <v>9</v>
      </c>
      <c r="I28" s="163">
        <f>'DCB - Mag - Mirror'!O28</f>
        <v>8.7999999999999989</v>
      </c>
      <c r="K28" s="70"/>
    </row>
    <row r="29" spans="1:11" ht="45" customHeight="1" x14ac:dyDescent="0.25">
      <c r="A29" t="str">
        <f>'DCB - Mag - Mirror'!C29</f>
        <v>DCB_11_alpha_b_P/N_S</v>
      </c>
      <c r="B29" s="14" t="str">
        <f t="shared" si="0"/>
        <v>DCB_11_alpha_b_S</v>
      </c>
      <c r="C29" s="163" t="str">
        <f>'DCB - Mag - Mirror'!E29</f>
        <v>P23 - 8/16</v>
      </c>
      <c r="D29" t="str">
        <f>'DCB - Mag - Mirror'!F29</f>
        <v>26 - J13 - 2/1</v>
      </c>
      <c r="E29" t="str">
        <f>'DCB - Mag - Mirror'!L29</f>
        <v>1a</v>
      </c>
      <c r="F29" s="163" t="str">
        <f t="shared" si="1"/>
        <v>26 - J13 - 2/1   1a</v>
      </c>
      <c r="H29" s="163">
        <f>'DCB - Mag - Mirror'!N29</f>
        <v>9</v>
      </c>
      <c r="I29" s="163">
        <f>'DCB - Mag - Mirror'!O29</f>
        <v>8.7999999999999989</v>
      </c>
      <c r="K29" s="70"/>
    </row>
    <row r="30" spans="1:11" ht="5.0999999999999996" customHeight="1" x14ac:dyDescent="0.25"/>
    <row r="31" spans="1:11" ht="45" customHeight="1" x14ac:dyDescent="0.25">
      <c r="A31" t="str">
        <f>'DCB - Mag - Mirror'!C31</f>
        <v>DCB_0_1_alpha_b_25_P/N</v>
      </c>
      <c r="B31" s="14" t="str">
        <f t="shared" si="0"/>
        <v>DCB_0_1_alpha_b_25</v>
      </c>
      <c r="C31" s="163" t="str">
        <f>'DCB - Mag - Mirror'!E31</f>
        <v>P24 - 1/9</v>
      </c>
      <c r="D31" t="str">
        <f>'DCB - Mag - Mirror'!F31</f>
        <v>2.5V: 34 - J13 - 2/1</v>
      </c>
      <c r="E31" t="str">
        <f>'DCB - Mag - Mirror'!L31</f>
        <v>1a</v>
      </c>
      <c r="F31" s="163" t="str">
        <f t="shared" si="1"/>
        <v xml:space="preserve"> 34 - J13 - 2/1   1a</v>
      </c>
      <c r="H31" s="163">
        <f>'DCB - Mag - Mirror'!N31</f>
        <v>9</v>
      </c>
      <c r="I31" s="163">
        <f>'DCB - Mag - Mirror'!O31</f>
        <v>8.7999999999999989</v>
      </c>
      <c r="K31" s="70"/>
    </row>
    <row r="32" spans="1:11" ht="45" customHeight="1" x14ac:dyDescent="0.25">
      <c r="A32" t="str">
        <f>'DCB - Mag - Mirror'!C32</f>
        <v>DCB_3_alpha_b_P/N</v>
      </c>
      <c r="B32" s="14" t="str">
        <f t="shared" si="0"/>
        <v>DCB_3_alpha_b</v>
      </c>
      <c r="C32" s="163" t="str">
        <f>'DCB - Mag - Mirror'!E32</f>
        <v>P24 - 2/10</v>
      </c>
      <c r="D32" t="str">
        <f>'DCB - Mag - Mirror'!F32</f>
        <v>26 - J13 - 8/7</v>
      </c>
      <c r="E32" t="str">
        <f>'DCB - Mag - Mirror'!L32</f>
        <v>1a</v>
      </c>
      <c r="F32" s="163" t="str">
        <f t="shared" si="1"/>
        <v>26 - J13 - 8/7   1a</v>
      </c>
      <c r="H32" s="163">
        <f>'DCB - Mag - Mirror'!N32</f>
        <v>9</v>
      </c>
      <c r="I32" s="163">
        <f>'DCB - Mag - Mirror'!O32</f>
        <v>8.7999999999999989</v>
      </c>
      <c r="K32" s="70"/>
    </row>
    <row r="33" spans="1:13" ht="45" customHeight="1" x14ac:dyDescent="0.25">
      <c r="A33" t="str">
        <f>'DCB - Mag - Mirror'!C33</f>
        <v>DCB_5_alpha_b_P/N_S</v>
      </c>
      <c r="B33" s="14" t="str">
        <f t="shared" si="0"/>
        <v>DCB_5_alpha_b_S</v>
      </c>
      <c r="C33" s="163" t="str">
        <f>'DCB - Mag - Mirror'!E33</f>
        <v>P24 - 3/11</v>
      </c>
      <c r="D33" t="str">
        <f>'DCB - Mag - Mirror'!F33</f>
        <v>27 - J12 - 6/5</v>
      </c>
      <c r="E33" t="str">
        <f>'DCB - Mag - Mirror'!L33</f>
        <v>1a</v>
      </c>
      <c r="F33" s="163" t="str">
        <f t="shared" si="1"/>
        <v>27 - J12 - 6/5   1a</v>
      </c>
      <c r="H33" s="163">
        <f>'DCB - Mag - Mirror'!N33</f>
        <v>9</v>
      </c>
      <c r="I33" s="163">
        <f>'DCB - Mag - Mirror'!O33</f>
        <v>8.7999999999999989</v>
      </c>
      <c r="K33" s="70"/>
    </row>
    <row r="34" spans="1:13" ht="45" customHeight="1" x14ac:dyDescent="0.25">
      <c r="A34" t="str">
        <f>'DCB - Mag - Mirror'!C34</f>
        <v>DCB_4_5_alpha_b_25_P/N</v>
      </c>
      <c r="B34" s="14" t="str">
        <f t="shared" si="0"/>
        <v>DCB_4_5_alpha_b_25</v>
      </c>
      <c r="C34" s="163" t="str">
        <f>'DCB - Mag - Mirror'!E34</f>
        <v>P24 - 4/12</v>
      </c>
      <c r="D34" t="str">
        <f>'DCB - Mag - Mirror'!F34</f>
        <v>2.5V: 34 - J13 - 4/3</v>
      </c>
      <c r="E34" t="str">
        <f>'DCB - Mag - Mirror'!L34</f>
        <v>1a</v>
      </c>
      <c r="F34" s="163" t="str">
        <f t="shared" si="1"/>
        <v xml:space="preserve"> 34 - J13 - 4/3   1a</v>
      </c>
      <c r="H34" s="163">
        <f>'DCB - Mag - Mirror'!N34</f>
        <v>9</v>
      </c>
      <c r="I34" s="163">
        <f>'DCB - Mag - Mirror'!O34</f>
        <v>8.7999999999999989</v>
      </c>
      <c r="K34" s="70"/>
    </row>
    <row r="35" spans="1:13" ht="45" customHeight="1" x14ac:dyDescent="0.25">
      <c r="A35" t="str">
        <f>'DCB - Mag - Mirror'!C35</f>
        <v>DCB_5_alpha_b_P/N</v>
      </c>
      <c r="B35" s="14" t="str">
        <f t="shared" si="0"/>
        <v>DCB_5_alpha_b</v>
      </c>
      <c r="C35" s="163" t="str">
        <f>'DCB - Mag - Mirror'!E35</f>
        <v>P24 - 5/13</v>
      </c>
      <c r="D35" t="str">
        <f>'DCB - Mag - Mirror'!F35</f>
        <v>27 - J12 - 8/7</v>
      </c>
      <c r="E35" t="str">
        <f>'DCB - Mag - Mirror'!L35</f>
        <v>1a</v>
      </c>
      <c r="F35" s="163" t="str">
        <f t="shared" si="1"/>
        <v>27 - J12 - 8/7   1a</v>
      </c>
      <c r="H35" s="163">
        <f>'DCB - Mag - Mirror'!N35</f>
        <v>9</v>
      </c>
      <c r="I35" s="163">
        <f>'DCB - Mag - Mirror'!O35</f>
        <v>8.7999999999999989</v>
      </c>
      <c r="K35" s="70"/>
    </row>
    <row r="36" spans="1:13" ht="45" customHeight="1" x14ac:dyDescent="0.25">
      <c r="A36" t="str">
        <f>'DCB - Mag - Mirror'!C36</f>
        <v>DCB_3_alpha_b_P/N_S</v>
      </c>
      <c r="B36" s="14" t="str">
        <f t="shared" si="0"/>
        <v>DCB_3_alpha_b_S</v>
      </c>
      <c r="C36" s="163" t="str">
        <f>'DCB - Mag - Mirror'!E36</f>
        <v>P24 - 6/14</v>
      </c>
      <c r="D36" t="str">
        <f>'DCB - Mag - Mirror'!F36</f>
        <v>26 - J13 - 6/5</v>
      </c>
      <c r="E36" t="str">
        <f>'DCB - Mag - Mirror'!L36</f>
        <v>1a</v>
      </c>
      <c r="F36" s="163" t="str">
        <f t="shared" si="1"/>
        <v>26 - J13 - 6/5   1a</v>
      </c>
      <c r="H36" s="163">
        <f>'DCB - Mag - Mirror'!N36</f>
        <v>9</v>
      </c>
      <c r="I36" s="163">
        <f>'DCB - Mag - Mirror'!O36</f>
        <v>8.7999999999999989</v>
      </c>
      <c r="K36" s="70"/>
    </row>
    <row r="37" spans="1:13" ht="45" customHeight="1" x14ac:dyDescent="0.25">
      <c r="A37" t="str">
        <f>'DCB - Mag - Mirror'!C37</f>
        <v>DCB_2_alpha_b_P/N</v>
      </c>
      <c r="B37" s="14" t="str">
        <f t="shared" si="0"/>
        <v>DCB_2_alpha_b</v>
      </c>
      <c r="C37" s="163" t="str">
        <f>'DCB - Mag - Mirror'!E37</f>
        <v>P24 - 7/15</v>
      </c>
      <c r="D37" t="str">
        <f>'DCB - Mag - Mirror'!F37</f>
        <v>26 - J12 - 8/7</v>
      </c>
      <c r="E37" t="str">
        <f>'DCB - Mag - Mirror'!L37</f>
        <v>1a</v>
      </c>
      <c r="F37" s="163" t="str">
        <f t="shared" si="1"/>
        <v>26 - J12 - 8/7   1a</v>
      </c>
      <c r="H37" s="163">
        <f>'DCB - Mag - Mirror'!N37</f>
        <v>9</v>
      </c>
      <c r="I37" s="163">
        <f>'DCB - Mag - Mirror'!O37</f>
        <v>8.7999999999999989</v>
      </c>
      <c r="K37" s="70"/>
    </row>
    <row r="38" spans="1:13" ht="45" customHeight="1" x14ac:dyDescent="0.25">
      <c r="A38" t="str">
        <f>'DCB - Mag - Mirror'!C38</f>
        <v>DCB_2_alpha_b_P/N_S</v>
      </c>
      <c r="B38" s="14" t="str">
        <f t="shared" si="0"/>
        <v>DCB_2_alpha_b_S</v>
      </c>
      <c r="C38" s="163" t="str">
        <f>'DCB - Mag - Mirror'!E38</f>
        <v>P24 - 8/16</v>
      </c>
      <c r="D38" t="str">
        <f>'DCB - Mag - Mirror'!F38</f>
        <v>26 - J12 - 6/5</v>
      </c>
      <c r="E38" t="str">
        <f>'DCB - Mag - Mirror'!L38</f>
        <v>1a</v>
      </c>
      <c r="F38" s="163" t="str">
        <f t="shared" si="1"/>
        <v>26 - J12 - 6/5   1a</v>
      </c>
      <c r="H38" s="163">
        <f>'DCB - Mag - Mirror'!N38</f>
        <v>9</v>
      </c>
      <c r="I38" s="163">
        <f>'DCB - Mag - Mirror'!O38</f>
        <v>8.7999999999999989</v>
      </c>
      <c r="K38" s="70"/>
    </row>
    <row r="39" spans="1:13" ht="5.0999999999999996" customHeight="1" x14ac:dyDescent="0.25"/>
    <row r="40" spans="1:13" ht="45" customHeight="1" x14ac:dyDescent="0.25">
      <c r="A40" t="str">
        <f>'DCB - Mag - Mirror'!C40</f>
        <v>DCB_7_beta_b_P/N</v>
      </c>
      <c r="B40" s="14" t="str">
        <f t="shared" si="0"/>
        <v>DCB_7_beta_b</v>
      </c>
      <c r="C40" s="163" t="str">
        <f>'DCB - Mag - Mirror'!E40</f>
        <v>P26 - 1/9</v>
      </c>
      <c r="D40" t="str">
        <f>'DCB - Mag - Mirror'!F40</f>
        <v>28 - J13 - 8/7</v>
      </c>
      <c r="E40" t="str">
        <f>'DCB - Mag - Mirror'!L40</f>
        <v>1a</v>
      </c>
      <c r="F40" s="163" t="str">
        <f t="shared" si="1"/>
        <v>28 - J13 - 8/7   1a</v>
      </c>
      <c r="H40" s="163">
        <f>'DCB - Mag - Mirror'!N40</f>
        <v>9</v>
      </c>
      <c r="I40" s="163">
        <f>'DCB - Mag - Mirror'!O40</f>
        <v>8.7999999999999989</v>
      </c>
      <c r="K40" s="70"/>
    </row>
    <row r="41" spans="1:13" ht="45" customHeight="1" x14ac:dyDescent="0.25">
      <c r="A41" t="str">
        <f>'DCB - Mag - Mirror'!C41</f>
        <v>DCB_7_beta_b_P/N_S</v>
      </c>
      <c r="B41" s="14" t="str">
        <f t="shared" si="0"/>
        <v>DCB_7_beta_b_S</v>
      </c>
      <c r="C41" s="163" t="str">
        <f>'DCB - Mag - Mirror'!E41</f>
        <v>P26 - 2/10</v>
      </c>
      <c r="D41" t="str">
        <f>'DCB - Mag - Mirror'!F41</f>
        <v>28 - J13 - 6/5</v>
      </c>
      <c r="E41" t="str">
        <f>'DCB - Mag - Mirror'!L41</f>
        <v>1a</v>
      </c>
      <c r="F41" s="163" t="str">
        <f t="shared" si="1"/>
        <v>28 - J13 - 6/5   1a</v>
      </c>
      <c r="H41" s="163">
        <f>'DCB - Mag - Mirror'!N41</f>
        <v>9</v>
      </c>
      <c r="I41" s="163">
        <f>'DCB - Mag - Mirror'!O41</f>
        <v>8.7999999999999989</v>
      </c>
      <c r="K41" s="70"/>
    </row>
    <row r="42" spans="1:13" ht="45" customHeight="1" x14ac:dyDescent="0.25">
      <c r="A42" t="str">
        <f>'DCB - Mag - Mirror'!C42</f>
        <v>DCB_6_7_beta_b_25_P/N</v>
      </c>
      <c r="B42" s="14" t="str">
        <f t="shared" si="0"/>
        <v>DCB_6_7_beta_b_25</v>
      </c>
      <c r="C42" s="163" t="str">
        <f>'DCB - Mag - Mirror'!E42</f>
        <v>P26 - 3/11</v>
      </c>
      <c r="D42" t="str">
        <f>'DCB - Mag - Mirror'!F42</f>
        <v>2.5V: 35 - J13 - 8/7</v>
      </c>
      <c r="E42" t="str">
        <f>'DCB - Mag - Mirror'!L42</f>
        <v>3a</v>
      </c>
      <c r="F42" s="163" t="str">
        <f t="shared" si="1"/>
        <v xml:space="preserve"> 35 - J13 - 8/7   3a</v>
      </c>
      <c r="H42" s="163">
        <f>'DCB - Mag - Mirror'!N42</f>
        <v>8</v>
      </c>
      <c r="I42" s="163">
        <f>'DCB - Mag - Mirror'!O42</f>
        <v>7.8000000000000007</v>
      </c>
      <c r="K42" s="70"/>
      <c r="M42" s="70"/>
    </row>
    <row r="43" spans="1:13" ht="45" customHeight="1" x14ac:dyDescent="0.25">
      <c r="A43" t="str">
        <f>'DCB - Mag - Mirror'!C43</f>
        <v>DCB_8_beta_b_P/N</v>
      </c>
      <c r="B43" s="14" t="str">
        <f t="shared" si="0"/>
        <v>DCB_8_beta_b</v>
      </c>
      <c r="C43" s="163" t="str">
        <f>'DCB - Mag - Mirror'!E43</f>
        <v>P26 - 4/12</v>
      </c>
      <c r="D43" t="str">
        <f>'DCB - Mag - Mirror'!F43</f>
        <v>30 - J13 - 4/3</v>
      </c>
      <c r="E43" t="str">
        <f>'DCB - Mag - Mirror'!L43</f>
        <v>1a</v>
      </c>
      <c r="F43" s="163" t="str">
        <f t="shared" si="1"/>
        <v>30 - J13 - 4/3   1a</v>
      </c>
      <c r="H43" s="163">
        <f>'DCB - Mag - Mirror'!N43</f>
        <v>9</v>
      </c>
      <c r="I43" s="163">
        <f>'DCB - Mag - Mirror'!O43</f>
        <v>8.7999999999999989</v>
      </c>
      <c r="K43" s="70"/>
    </row>
    <row r="44" spans="1:13" ht="45" customHeight="1" x14ac:dyDescent="0.25">
      <c r="A44" t="str">
        <f>'DCB - Mag - Mirror'!C44</f>
        <v>DCB_8_beta_b_P/N_S</v>
      </c>
      <c r="B44" s="14" t="str">
        <f t="shared" si="0"/>
        <v>DCB_8_beta_b_S</v>
      </c>
      <c r="C44" s="163" t="str">
        <f>'DCB - Mag - Mirror'!E44</f>
        <v>P26 - 5/13</v>
      </c>
      <c r="D44" t="str">
        <f>'DCB - Mag - Mirror'!F44</f>
        <v>30 - J13 - 2/1</v>
      </c>
      <c r="E44" t="str">
        <f>'DCB - Mag - Mirror'!L44</f>
        <v>1a</v>
      </c>
      <c r="F44" s="163" t="str">
        <f t="shared" si="1"/>
        <v>30 - J13 - 2/1   1a</v>
      </c>
      <c r="H44" s="163">
        <f>'DCB - Mag - Mirror'!N44</f>
        <v>9</v>
      </c>
      <c r="I44" s="163">
        <f>'DCB - Mag - Mirror'!O44</f>
        <v>8.7999999999999989</v>
      </c>
      <c r="K44" s="70"/>
    </row>
    <row r="45" spans="1:13" ht="45" customHeight="1" x14ac:dyDescent="0.25">
      <c r="A45" t="str">
        <f>'DCB - Mag - Mirror'!C45</f>
        <v>DCB_10_11_beta_b_25_P/N</v>
      </c>
      <c r="B45" s="14" t="str">
        <f t="shared" si="0"/>
        <v>DCB_10_11_beta_b_25</v>
      </c>
      <c r="C45" s="163" t="str">
        <f>'DCB - Mag - Mirror'!E45</f>
        <v>P26 - 6/14</v>
      </c>
      <c r="D45" t="str">
        <f>'DCB - Mag - Mirror'!F45</f>
        <v>2.5V: 35 - J12 - 6/5</v>
      </c>
      <c r="E45" t="str">
        <f>'DCB - Mag - Mirror'!L45</f>
        <v>3a</v>
      </c>
      <c r="F45" s="163" t="str">
        <f t="shared" si="1"/>
        <v xml:space="preserve"> 35 - J12 - 6/5   3a</v>
      </c>
      <c r="H45" s="163">
        <f>'DCB - Mag - Mirror'!N45</f>
        <v>8</v>
      </c>
      <c r="I45" s="163">
        <f>'DCB - Mag - Mirror'!O45</f>
        <v>7.8000000000000007</v>
      </c>
      <c r="K45" s="70"/>
      <c r="M45" s="70"/>
    </row>
    <row r="46" spans="1:13" ht="45" customHeight="1" x14ac:dyDescent="0.25">
      <c r="A46" t="str">
        <f>'DCB - Mag - Mirror'!C46</f>
        <v>DCB_11_beta_b_P/N</v>
      </c>
      <c r="B46" s="14" t="str">
        <f t="shared" si="0"/>
        <v>DCB_11_beta_b</v>
      </c>
      <c r="C46" s="163" t="str">
        <f>'DCB - Mag - Mirror'!E46</f>
        <v>P26 - 7/15</v>
      </c>
      <c r="D46" t="str">
        <f>'DCB - Mag - Mirror'!F46</f>
        <v>32 - J13 - 4/3</v>
      </c>
      <c r="E46" t="str">
        <f>'DCB - Mag - Mirror'!L46</f>
        <v>1a</v>
      </c>
      <c r="F46" s="163" t="str">
        <f t="shared" si="1"/>
        <v>32 - J13 - 4/3   1a</v>
      </c>
      <c r="H46" s="163">
        <f>'DCB - Mag - Mirror'!N46</f>
        <v>9</v>
      </c>
      <c r="I46" s="163">
        <f>'DCB - Mag - Mirror'!O46</f>
        <v>8.7999999999999989</v>
      </c>
      <c r="K46" s="70"/>
    </row>
    <row r="47" spans="1:13" ht="5.0999999999999996" customHeight="1" x14ac:dyDescent="0.25"/>
    <row r="48" spans="1:13" ht="5.0999999999999996" customHeight="1" x14ac:dyDescent="0.25"/>
    <row r="49" spans="1:13" ht="45" customHeight="1" x14ac:dyDescent="0.25">
      <c r="A49" t="str">
        <f>'DCB - Mag - Mirror'!C49</f>
        <v>DCB_0_beta_b_P/N</v>
      </c>
      <c r="B49" s="14" t="str">
        <f t="shared" si="0"/>
        <v>DCB_0_beta_b</v>
      </c>
      <c r="C49" s="163" t="str">
        <f>'DCB - Mag - Mirror'!E49</f>
        <v>P27 - 1/9</v>
      </c>
      <c r="D49" t="str">
        <f>'DCB - Mag - Mirror'!F49</f>
        <v>30 - J12 - 4/3</v>
      </c>
      <c r="E49" t="str">
        <f>'DCB - Mag - Mirror'!L49</f>
        <v>1a</v>
      </c>
      <c r="F49" s="163" t="str">
        <f t="shared" si="1"/>
        <v>30 - J12 - 4/3   1a</v>
      </c>
      <c r="H49" s="163">
        <f>'DCB - Mag - Mirror'!N49</f>
        <v>9</v>
      </c>
      <c r="I49" s="163">
        <f>'DCB - Mag - Mirror'!O49</f>
        <v>8.7999999999999989</v>
      </c>
      <c r="K49" s="70"/>
    </row>
    <row r="50" spans="1:13" ht="45" customHeight="1" x14ac:dyDescent="0.25">
      <c r="A50" t="str">
        <f>'DCB - Mag - Mirror'!C50</f>
        <v>DCB_1_beta_b_P/N_S</v>
      </c>
      <c r="B50" s="14" t="str">
        <f t="shared" si="0"/>
        <v>DCB_1_beta_b_S</v>
      </c>
      <c r="C50" s="163" t="str">
        <f>'DCB - Mag - Mirror'!E50</f>
        <v>P27 - 2/10</v>
      </c>
      <c r="D50" t="str">
        <f>'DCB - Mag - Mirror'!F50</f>
        <v>30 - J12 - 6/5</v>
      </c>
      <c r="E50" t="str">
        <f>'DCB - Mag - Mirror'!L50</f>
        <v>1a</v>
      </c>
      <c r="F50" s="163" t="str">
        <f t="shared" si="1"/>
        <v>30 - J12 - 6/5   1a</v>
      </c>
      <c r="H50" s="163">
        <f>'DCB - Mag - Mirror'!N50</f>
        <v>9</v>
      </c>
      <c r="I50" s="163">
        <f>'DCB - Mag - Mirror'!O50</f>
        <v>8.7999999999999989</v>
      </c>
      <c r="K50" s="70"/>
    </row>
    <row r="51" spans="1:13" ht="45" customHeight="1" x14ac:dyDescent="0.25">
      <c r="A51" t="str">
        <f>'DCB - Mag - Mirror'!C51</f>
        <v>DCB_1_beta_b_P/N</v>
      </c>
      <c r="B51" s="14" t="str">
        <f t="shared" si="0"/>
        <v>DCB_1_beta_b</v>
      </c>
      <c r="C51" s="163" t="str">
        <f>'DCB - Mag - Mirror'!E51</f>
        <v>P27 - 3/11</v>
      </c>
      <c r="D51" t="str">
        <f>'DCB - Mag - Mirror'!F51</f>
        <v>30 - J12 - 8/7</v>
      </c>
      <c r="E51" t="str">
        <f>'DCB - Mag - Mirror'!L51</f>
        <v>1a</v>
      </c>
      <c r="F51" s="163" t="str">
        <f t="shared" si="1"/>
        <v>30 - J12 - 8/7   1a</v>
      </c>
      <c r="H51" s="163">
        <f>'DCB - Mag - Mirror'!N51</f>
        <v>9</v>
      </c>
      <c r="I51" s="163">
        <f>'DCB - Mag - Mirror'!O51</f>
        <v>8.7999999999999989</v>
      </c>
      <c r="K51" s="70"/>
    </row>
    <row r="52" spans="1:13" ht="45" customHeight="1" x14ac:dyDescent="0.25">
      <c r="A52" t="str">
        <f>'DCB - Mag - Mirror'!C52</f>
        <v>DCB_4_beta_b_P/N</v>
      </c>
      <c r="B52" s="14" t="str">
        <f t="shared" si="0"/>
        <v>DCB_4_beta_b</v>
      </c>
      <c r="C52" s="163" t="str">
        <f>'DCB - Mag - Mirror'!E52</f>
        <v>P27 - 4/12</v>
      </c>
      <c r="D52" t="str">
        <f>'DCB - Mag - Mirror'!F52</f>
        <v>28 - J12 - 4/3</v>
      </c>
      <c r="E52" t="str">
        <f>'DCB - Mag - Mirror'!L52</f>
        <v>1a</v>
      </c>
      <c r="F52" s="163" t="str">
        <f t="shared" si="1"/>
        <v>28 - J12 - 4/3   1a</v>
      </c>
      <c r="H52" s="163">
        <f>'DCB - Mag - Mirror'!N52</f>
        <v>9</v>
      </c>
      <c r="I52" s="163">
        <f>'DCB - Mag - Mirror'!O52</f>
        <v>8.7999999999999989</v>
      </c>
      <c r="K52" s="70"/>
    </row>
    <row r="53" spans="1:13" ht="45" customHeight="1" x14ac:dyDescent="0.25">
      <c r="A53" t="str">
        <f>'DCB - Mag - Mirror'!C53</f>
        <v>DCB_4_beta_b_P/N_S</v>
      </c>
      <c r="B53" s="14" t="str">
        <f t="shared" si="0"/>
        <v>DCB_4_beta_b_S</v>
      </c>
      <c r="C53" s="163" t="str">
        <f>'DCB - Mag - Mirror'!E53</f>
        <v>P27 - 5/13</v>
      </c>
      <c r="D53" t="str">
        <f>'DCB - Mag - Mirror'!F53</f>
        <v>28 - J12 - 2/1</v>
      </c>
      <c r="E53" t="str">
        <f>'DCB - Mag - Mirror'!L53</f>
        <v>1a</v>
      </c>
      <c r="F53" s="163" t="str">
        <f t="shared" si="1"/>
        <v>28 - J12 - 2/1   1a</v>
      </c>
      <c r="H53" s="163">
        <f>'DCB - Mag - Mirror'!N53</f>
        <v>9</v>
      </c>
      <c r="I53" s="163">
        <f>'DCB - Mag - Mirror'!O53</f>
        <v>8.7999999999999989</v>
      </c>
      <c r="K53" s="70"/>
    </row>
    <row r="54" spans="1:13" ht="45" customHeight="1" x14ac:dyDescent="0.25">
      <c r="A54" t="str">
        <f>'DCB - Mag - Mirror'!C54</f>
        <v>DCB_0_beta_b_P/N_S</v>
      </c>
      <c r="B54" s="14" t="str">
        <f t="shared" si="0"/>
        <v>DCB_0_beta_b_S</v>
      </c>
      <c r="C54" s="163" t="str">
        <f>'DCB - Mag - Mirror'!E54</f>
        <v>P27 - 6/14</v>
      </c>
      <c r="D54" t="str">
        <f>'DCB - Mag - Mirror'!F54</f>
        <v>30 - J12 - 2/1</v>
      </c>
      <c r="E54" t="str">
        <f>'DCB - Mag - Mirror'!L54</f>
        <v>1a</v>
      </c>
      <c r="F54" s="163" t="str">
        <f t="shared" si="1"/>
        <v>30 - J12 - 2/1   1a</v>
      </c>
      <c r="H54" s="163">
        <f>'DCB - Mag - Mirror'!N54</f>
        <v>9</v>
      </c>
      <c r="I54" s="163">
        <f>'DCB - Mag - Mirror'!O54</f>
        <v>8.7999999999999989</v>
      </c>
      <c r="K54" s="70"/>
    </row>
    <row r="55" spans="1:13" ht="5.0999999999999996" customHeight="1" x14ac:dyDescent="0.25"/>
    <row r="56" spans="1:13" ht="5.0999999999999996" customHeight="1" x14ac:dyDescent="0.25"/>
    <row r="57" spans="1:13" ht="138.75" customHeight="1" x14ac:dyDescent="0.25"/>
    <row r="58" spans="1:13" ht="45" customHeight="1" x14ac:dyDescent="0.25">
      <c r="A58" t="str">
        <f>'DCB - Mag - Mirror'!C58</f>
        <v>DCB_6_beta_b_P/N_S</v>
      </c>
      <c r="B58" s="14" t="str">
        <f t="shared" si="0"/>
        <v>DCB_6_beta_b_S</v>
      </c>
      <c r="C58" s="163" t="str">
        <f>'DCB - Mag - Mirror'!E58</f>
        <v>P29 - 1/9</v>
      </c>
      <c r="D58" t="str">
        <f>'DCB - Mag - Mirror'!F58</f>
        <v>28 - J13 - 2/1</v>
      </c>
      <c r="E58" t="str">
        <f>'DCB - Mag - Mirror'!L58</f>
        <v>1a</v>
      </c>
      <c r="F58" s="163" t="str">
        <f t="shared" si="1"/>
        <v>28 - J13 - 2/1   1a</v>
      </c>
      <c r="H58" s="163">
        <f>'DCB - Mag - Mirror'!N58</f>
        <v>9</v>
      </c>
      <c r="I58" s="163">
        <f>'DCB - Mag - Mirror'!O58</f>
        <v>8.7999999999999989</v>
      </c>
      <c r="K58" s="70"/>
    </row>
    <row r="59" spans="1:13" ht="45" customHeight="1" x14ac:dyDescent="0.25">
      <c r="A59" t="str">
        <f>'DCB - Mag - Mirror'!C59</f>
        <v>DCB_6_beta_b_P/N</v>
      </c>
      <c r="B59" s="14" t="str">
        <f t="shared" si="0"/>
        <v>DCB_6_beta_b</v>
      </c>
      <c r="C59" s="163" t="str">
        <f>'DCB - Mag - Mirror'!E59</f>
        <v>P29 - 2/10</v>
      </c>
      <c r="D59" t="str">
        <f>'DCB - Mag - Mirror'!F59</f>
        <v>28 - J13 - 4/3</v>
      </c>
      <c r="E59" t="str">
        <f>'DCB - Mag - Mirror'!L59</f>
        <v>1a</v>
      </c>
      <c r="F59" s="163" t="str">
        <f t="shared" si="1"/>
        <v>28 - J13 - 4/3   1a</v>
      </c>
      <c r="H59" s="163">
        <f>'DCB - Mag - Mirror'!N59</f>
        <v>9</v>
      </c>
      <c r="I59" s="163">
        <f>'DCB - Mag - Mirror'!O59</f>
        <v>8.7999999999999989</v>
      </c>
      <c r="K59" s="70"/>
    </row>
    <row r="60" spans="1:13" ht="45" customHeight="1" x14ac:dyDescent="0.25">
      <c r="A60" t="str">
        <f>'DCB - Mag - Mirror'!C60</f>
        <v>DCB_9_beta_b_P/N_S</v>
      </c>
      <c r="B60" s="14" t="str">
        <f t="shared" si="0"/>
        <v>DCB_9_beta_b_S</v>
      </c>
      <c r="C60" s="163" t="str">
        <f>'DCB - Mag - Mirror'!E60</f>
        <v>P29 - 3/11</v>
      </c>
      <c r="D60" t="str">
        <f>'DCB - Mag - Mirror'!F60</f>
        <v>30 - J13 - 6/5</v>
      </c>
      <c r="E60" t="str">
        <f>'DCB - Mag - Mirror'!L60</f>
        <v>1a</v>
      </c>
      <c r="F60" s="163" t="str">
        <f t="shared" si="1"/>
        <v>30 - J13 - 6/5   1a</v>
      </c>
      <c r="H60" s="163">
        <f>'DCB - Mag - Mirror'!N60</f>
        <v>9</v>
      </c>
      <c r="I60" s="163">
        <f>'DCB - Mag - Mirror'!O60</f>
        <v>8.7999999999999989</v>
      </c>
      <c r="K60" s="70"/>
    </row>
    <row r="61" spans="1:13" ht="45" customHeight="1" x14ac:dyDescent="0.25">
      <c r="A61" t="str">
        <f>'DCB - Mag - Mirror'!C61</f>
        <v>DCB_8_9_beta_b_25_P/N</v>
      </c>
      <c r="B61" s="14" t="str">
        <f t="shared" si="0"/>
        <v>DCB_8_9_beta_b_25</v>
      </c>
      <c r="C61" s="163" t="str">
        <f>'DCB - Mag - Mirror'!E61</f>
        <v>P29 - 4/12</v>
      </c>
      <c r="D61" t="str">
        <f>'DCB - Mag - Mirror'!F61</f>
        <v>2.5V: 35 - J13 - 6/5</v>
      </c>
      <c r="E61" t="str">
        <f>'DCB - Mag - Mirror'!L61</f>
        <v>3a</v>
      </c>
      <c r="F61" s="163" t="str">
        <f t="shared" si="1"/>
        <v xml:space="preserve"> 35 - J13 - 6/5   3a</v>
      </c>
      <c r="H61" s="163">
        <f>'DCB - Mag - Mirror'!N61</f>
        <v>8</v>
      </c>
      <c r="I61" s="163">
        <f>'DCB - Mag - Mirror'!O61</f>
        <v>7.8000000000000007</v>
      </c>
      <c r="K61" s="70"/>
      <c r="M61" s="70"/>
    </row>
    <row r="62" spans="1:13" ht="45" customHeight="1" x14ac:dyDescent="0.25">
      <c r="A62" t="str">
        <f>'DCB - Mag - Mirror'!C62</f>
        <v>DCB_9_beta_b_P/N</v>
      </c>
      <c r="B62" s="14" t="str">
        <f t="shared" si="0"/>
        <v>DCB_9_beta_b</v>
      </c>
      <c r="C62" s="163" t="str">
        <f>'DCB - Mag - Mirror'!E62</f>
        <v>P29 - 5/13</v>
      </c>
      <c r="D62" t="str">
        <f>'DCB - Mag - Mirror'!F62</f>
        <v>30 - J13 - 8/7</v>
      </c>
      <c r="E62" t="str">
        <f>'DCB - Mag - Mirror'!L62</f>
        <v>1a</v>
      </c>
      <c r="F62" s="163" t="str">
        <f t="shared" si="1"/>
        <v>30 - J13 - 8/7   1a</v>
      </c>
      <c r="H62" s="163">
        <f>'DCB - Mag - Mirror'!N62</f>
        <v>9</v>
      </c>
      <c r="I62" s="163">
        <f>'DCB - Mag - Mirror'!O62</f>
        <v>8.7999999999999989</v>
      </c>
      <c r="K62" s="70"/>
    </row>
    <row r="63" spans="1:13" ht="45" customHeight="1" x14ac:dyDescent="0.25">
      <c r="A63" t="str">
        <f>'DCB - Mag - Mirror'!C63</f>
        <v>DCB_10_beta_b_P/N_S</v>
      </c>
      <c r="B63" s="14" t="str">
        <f t="shared" si="0"/>
        <v>DCB_10_beta_b_S</v>
      </c>
      <c r="C63" s="163" t="str">
        <f>'DCB - Mag - Mirror'!E63</f>
        <v>P29 - 6/14</v>
      </c>
      <c r="D63" t="str">
        <f>'DCB - Mag - Mirror'!F63</f>
        <v>32 - J12 - 2/1</v>
      </c>
      <c r="E63" t="str">
        <f>'DCB - Mag - Mirror'!L63</f>
        <v>1a</v>
      </c>
      <c r="F63" s="163" t="str">
        <f t="shared" si="1"/>
        <v>32 - J12 - 2/1   1a</v>
      </c>
      <c r="H63" s="163">
        <f>'DCB - Mag - Mirror'!N63</f>
        <v>9</v>
      </c>
      <c r="I63" s="163">
        <f>'DCB - Mag - Mirror'!O63</f>
        <v>8.7999999999999989</v>
      </c>
      <c r="K63" s="70"/>
    </row>
    <row r="64" spans="1:13" ht="45" customHeight="1" x14ac:dyDescent="0.25">
      <c r="A64" t="str">
        <f>'DCB - Mag - Mirror'!C64</f>
        <v>DCB_10_beta_b_P/N</v>
      </c>
      <c r="B64" s="14" t="str">
        <f t="shared" si="0"/>
        <v>DCB_10_beta_b</v>
      </c>
      <c r="C64" s="163" t="str">
        <f>'DCB - Mag - Mirror'!E64</f>
        <v>P29 - 7/15</v>
      </c>
      <c r="D64" t="str">
        <f>'DCB - Mag - Mirror'!F64</f>
        <v>32 - J12 - 4/3</v>
      </c>
      <c r="E64" t="str">
        <f>'DCB - Mag - Mirror'!L64</f>
        <v>1a</v>
      </c>
      <c r="F64" s="163" t="str">
        <f t="shared" si="1"/>
        <v>32 - J12 - 4/3   1a</v>
      </c>
      <c r="H64" s="163">
        <f>'DCB - Mag - Mirror'!N64</f>
        <v>9</v>
      </c>
      <c r="I64" s="163">
        <f>'DCB - Mag - Mirror'!O64</f>
        <v>8.7999999999999989</v>
      </c>
      <c r="K64" s="70"/>
    </row>
    <row r="65" spans="1:13" ht="45" customHeight="1" x14ac:dyDescent="0.25">
      <c r="A65" t="str">
        <f>'DCB - Mag - Mirror'!C65</f>
        <v>DCB_11_beta_b_P/N_S</v>
      </c>
      <c r="B65" s="14" t="str">
        <f t="shared" si="0"/>
        <v>DCB_11_beta_b_S</v>
      </c>
      <c r="C65" s="163" t="str">
        <f>'DCB - Mag - Mirror'!E65</f>
        <v>P29 - 8/16</v>
      </c>
      <c r="D65" t="str">
        <f>'DCB - Mag - Mirror'!F65</f>
        <v>32 - J13 - 2/1</v>
      </c>
      <c r="E65" t="str">
        <f>'DCB - Mag - Mirror'!L65</f>
        <v>1a</v>
      </c>
      <c r="F65" s="163" t="str">
        <f t="shared" si="1"/>
        <v>32 - J13 - 2/1   1a</v>
      </c>
      <c r="H65" s="163">
        <f>'DCB - Mag - Mirror'!N65</f>
        <v>9</v>
      </c>
      <c r="I65" s="163">
        <f>'DCB - Mag - Mirror'!O65</f>
        <v>8.7999999999999989</v>
      </c>
      <c r="K65" s="70"/>
    </row>
    <row r="66" spans="1:13" ht="5.0999999999999996" customHeight="1" x14ac:dyDescent="0.25"/>
    <row r="67" spans="1:13" ht="45" customHeight="1" x14ac:dyDescent="0.25">
      <c r="A67" t="str">
        <f>'DCB - Mag - Mirror'!C67</f>
        <v>DCB_0_1_beta_b_25_P/N</v>
      </c>
      <c r="B67" s="14" t="str">
        <f t="shared" si="0"/>
        <v>DCB_0_1_beta_b_25</v>
      </c>
      <c r="C67" s="163" t="str">
        <f>'DCB - Mag - Mirror'!E67</f>
        <v>P30 - 1/9</v>
      </c>
      <c r="D67" t="str">
        <f>'DCB - Mag - Mirror'!F67</f>
        <v>2.5V: 35 - J13 - 2/1</v>
      </c>
      <c r="E67" t="str">
        <f>'DCB - Mag - Mirror'!L67</f>
        <v>3a</v>
      </c>
      <c r="F67" s="163" t="str">
        <f t="shared" si="1"/>
        <v xml:space="preserve"> 35 - J13 - 2/1   3a</v>
      </c>
      <c r="H67" s="163">
        <f>'DCB - Mag - Mirror'!N67</f>
        <v>8</v>
      </c>
      <c r="I67" s="163">
        <f>'DCB - Mag - Mirror'!O67</f>
        <v>7.8000000000000007</v>
      </c>
      <c r="K67" s="88"/>
      <c r="M67" s="88"/>
    </row>
    <row r="68" spans="1:13" ht="5.0999999999999996" customHeight="1" x14ac:dyDescent="0.25"/>
    <row r="69" spans="1:13" ht="45" customHeight="1" x14ac:dyDescent="0.25">
      <c r="A69" t="str">
        <f>'DCB - Mag - Mirror'!C69</f>
        <v>DCB_5_beta_b_P/N_S</v>
      </c>
      <c r="B69" s="14" t="str">
        <f t="shared" ref="B69:B107" si="2">IF(ISNUMBER(SEARCH("_P/N",A69)),SUBSTITUTE(A69,"_P/N",""),"")</f>
        <v>DCB_5_beta_b_S</v>
      </c>
      <c r="C69" s="163" t="str">
        <f>'DCB - Mag - Mirror'!E69</f>
        <v>P30 - 3/11</v>
      </c>
      <c r="D69" t="str">
        <f>'DCB - Mag - Mirror'!F69</f>
        <v>28 - J12 - 6/5</v>
      </c>
      <c r="E69" t="str">
        <f>'DCB - Mag - Mirror'!L69</f>
        <v>1a</v>
      </c>
      <c r="F69" s="163" t="str">
        <f t="shared" ref="F69:F107" si="3">CONCATENATE(IF(ISNUMBER(SEARCH("2.5V:",D69)),SUBSTITUTE(D69,"2.5V:",""),D69),"   ",E69)</f>
        <v>28 - J12 - 6/5   1a</v>
      </c>
      <c r="H69" s="163">
        <f>'DCB - Mag - Mirror'!N69</f>
        <v>9</v>
      </c>
      <c r="I69" s="163">
        <f>'DCB - Mag - Mirror'!O69</f>
        <v>8.7999999999999989</v>
      </c>
      <c r="K69" s="89"/>
    </row>
    <row r="70" spans="1:13" ht="45" customHeight="1" x14ac:dyDescent="0.25">
      <c r="A70" t="str">
        <f>'DCB - Mag - Mirror'!C70</f>
        <v>DCB_4_5_beta_b_25_P/N</v>
      </c>
      <c r="B70" s="14" t="str">
        <f t="shared" si="2"/>
        <v>DCB_4_5_beta_b_25</v>
      </c>
      <c r="C70" s="163" t="str">
        <f>'DCB - Mag - Mirror'!E70</f>
        <v>P30 - 4/12</v>
      </c>
      <c r="D70" t="str">
        <f>'DCB - Mag - Mirror'!F70</f>
        <v>2.5V: 35 - J13 - 4/3</v>
      </c>
      <c r="E70" t="str">
        <f>'DCB - Mag - Mirror'!L70</f>
        <v>3a</v>
      </c>
      <c r="F70" s="163" t="str">
        <f t="shared" si="3"/>
        <v xml:space="preserve"> 35 - J13 - 4/3   3a</v>
      </c>
      <c r="H70" s="163">
        <f>'DCB - Mag - Mirror'!N70</f>
        <v>8</v>
      </c>
      <c r="I70" s="163">
        <f>'DCB - Mag - Mirror'!O70</f>
        <v>7.8000000000000007</v>
      </c>
      <c r="K70" s="70"/>
      <c r="M70" s="70"/>
    </row>
    <row r="71" spans="1:13" ht="45" customHeight="1" x14ac:dyDescent="0.25">
      <c r="A71" t="str">
        <f>'DCB - Mag - Mirror'!C71</f>
        <v>DCB_5_beta_b_P/N</v>
      </c>
      <c r="B71" s="14" t="str">
        <f t="shared" si="2"/>
        <v>DCB_5_beta_b</v>
      </c>
      <c r="C71" s="163" t="str">
        <f>'DCB - Mag - Mirror'!E71</f>
        <v>P30 - 5/13</v>
      </c>
      <c r="D71" t="str">
        <f>'DCB - Mag - Mirror'!F71</f>
        <v>28 - J12 - 8/7</v>
      </c>
      <c r="E71" t="str">
        <f>'DCB - Mag - Mirror'!L71</f>
        <v>1a</v>
      </c>
      <c r="F71" s="163" t="str">
        <f t="shared" si="3"/>
        <v>28 - J12 - 8/7   1a</v>
      </c>
      <c r="H71" s="163">
        <f>'DCB - Mag - Mirror'!N71</f>
        <v>9</v>
      </c>
      <c r="I71" s="163">
        <f>'DCB - Mag - Mirror'!O71</f>
        <v>8.7999999999999989</v>
      </c>
      <c r="K71" s="70"/>
    </row>
    <row r="72" spans="1:13" ht="5.0999999999999996" customHeight="1" x14ac:dyDescent="0.25"/>
    <row r="73" spans="1:13" ht="5.0999999999999996" customHeight="1" x14ac:dyDescent="0.25"/>
    <row r="74" spans="1:13" ht="5.0999999999999996" customHeight="1" x14ac:dyDescent="0.25"/>
    <row r="75" spans="1:13" ht="5.0999999999999996" customHeight="1" x14ac:dyDescent="0.25"/>
    <row r="76" spans="1:13" ht="45" customHeight="1" x14ac:dyDescent="0.25">
      <c r="A76" t="str">
        <f>'DCB - Mag - Mirror'!C76</f>
        <v>DCB_7_gamma_b_P/N</v>
      </c>
      <c r="B76" s="14" t="str">
        <f t="shared" si="2"/>
        <v>DCB_7_gamma_b</v>
      </c>
      <c r="C76" s="163" t="str">
        <f>'DCB - Mag - Mirror'!E76</f>
        <v>P32 - 1/9</v>
      </c>
      <c r="D76" t="str">
        <f>'DCB - Mag - Mirror'!F76</f>
        <v>31 - J13 - 8/7</v>
      </c>
      <c r="E76" t="str">
        <f>'DCB - Mag - Mirror'!L76</f>
        <v>1a</v>
      </c>
      <c r="F76" s="163" t="str">
        <f t="shared" si="3"/>
        <v>31 - J13 - 8/7   1a</v>
      </c>
      <c r="H76" s="163">
        <f>'DCB - Mag - Mirror'!N76</f>
        <v>9</v>
      </c>
      <c r="I76" s="163">
        <f>'DCB - Mag - Mirror'!O76</f>
        <v>8.7999999999999989</v>
      </c>
      <c r="K76" s="70"/>
    </row>
    <row r="77" spans="1:13" ht="45" customHeight="1" x14ac:dyDescent="0.25">
      <c r="A77" t="str">
        <f>'DCB - Mag - Mirror'!C77</f>
        <v>DCB_7_gamma_b_P/N_S</v>
      </c>
      <c r="B77" s="14" t="str">
        <f t="shared" si="2"/>
        <v>DCB_7_gamma_b_S</v>
      </c>
      <c r="C77" s="163" t="str">
        <f>'DCB - Mag - Mirror'!E77</f>
        <v>P32 - 2/10</v>
      </c>
      <c r="D77" t="str">
        <f>'DCB - Mag - Mirror'!F77</f>
        <v>31 - J13 - 6/5</v>
      </c>
      <c r="E77" t="str">
        <f>'DCB - Mag - Mirror'!L77</f>
        <v>1a</v>
      </c>
      <c r="F77" s="163" t="str">
        <f t="shared" si="3"/>
        <v>31 - J13 - 6/5   1a</v>
      </c>
      <c r="H77" s="163">
        <f>'DCB - Mag - Mirror'!N77</f>
        <v>9</v>
      </c>
      <c r="I77" s="163">
        <f>'DCB - Mag - Mirror'!O77</f>
        <v>8.7999999999999989</v>
      </c>
      <c r="K77" s="70"/>
    </row>
    <row r="78" spans="1:13" ht="45" customHeight="1" x14ac:dyDescent="0.25">
      <c r="A78" t="str">
        <f>'DCB - Mag - Mirror'!C78</f>
        <v>DCB_6_7_gamma_b_25_P/N</v>
      </c>
      <c r="B78" s="14" t="str">
        <f t="shared" si="2"/>
        <v>DCB_6_7_gamma_b_25</v>
      </c>
      <c r="C78" s="163" t="str">
        <f>'DCB - Mag - Mirror'!E78</f>
        <v>P32 - 3/11</v>
      </c>
      <c r="D78" t="str">
        <f>'DCB - Mag - Mirror'!F78</f>
        <v>2.5V: 36 - J13 - 8/7</v>
      </c>
      <c r="E78" t="str">
        <f>'DCB - Mag - Mirror'!L78</f>
        <v>3a</v>
      </c>
      <c r="F78" s="163" t="str">
        <f t="shared" si="3"/>
        <v xml:space="preserve"> 36 - J13 - 8/7   3a</v>
      </c>
      <c r="H78" s="163">
        <f>'DCB - Mag - Mirror'!N78</f>
        <v>8</v>
      </c>
      <c r="I78" s="163">
        <f>'DCB - Mag - Mirror'!O78</f>
        <v>7.8000000000000007</v>
      </c>
      <c r="K78" s="70"/>
      <c r="M78" s="70"/>
    </row>
    <row r="79" spans="1:13" ht="45" customHeight="1" x14ac:dyDescent="0.25">
      <c r="A79" t="str">
        <f>'DCB - Mag - Mirror'!C79</f>
        <v>DCB_8_gamma_b_P/N</v>
      </c>
      <c r="B79" s="14" t="str">
        <f t="shared" si="2"/>
        <v>DCB_8_gamma_b</v>
      </c>
      <c r="C79" s="163" t="str">
        <f>'DCB - Mag - Mirror'!E79</f>
        <v>P32 - 4/12</v>
      </c>
      <c r="D79" t="str">
        <f>'DCB - Mag - Mirror'!F79</f>
        <v>33 - J13 - 4/3</v>
      </c>
      <c r="E79" t="str">
        <f>'DCB - Mag - Mirror'!L79</f>
        <v>1a</v>
      </c>
      <c r="F79" s="163" t="str">
        <f t="shared" si="3"/>
        <v>33 - J13 - 4/3   1a</v>
      </c>
      <c r="H79" s="163">
        <f>'DCB - Mag - Mirror'!N79</f>
        <v>9</v>
      </c>
      <c r="I79" s="163">
        <f>'DCB - Mag - Mirror'!O79</f>
        <v>8.7999999999999989</v>
      </c>
      <c r="K79" s="70"/>
    </row>
    <row r="80" spans="1:13" ht="45" customHeight="1" x14ac:dyDescent="0.25">
      <c r="A80" t="str">
        <f>'DCB - Mag - Mirror'!C80</f>
        <v>DCB_8_gamma_b_P/N_S</v>
      </c>
      <c r="B80" s="14" t="str">
        <f t="shared" si="2"/>
        <v>DCB_8_gamma_b_S</v>
      </c>
      <c r="C80" s="163" t="str">
        <f>'DCB - Mag - Mirror'!E80</f>
        <v>P32 - 5/13</v>
      </c>
      <c r="D80" t="str">
        <f>'DCB - Mag - Mirror'!F80</f>
        <v>33 - J13 - 2/1</v>
      </c>
      <c r="E80" t="str">
        <f>'DCB - Mag - Mirror'!L80</f>
        <v>1a</v>
      </c>
      <c r="F80" s="163" t="str">
        <f t="shared" si="3"/>
        <v>33 - J13 - 2/1   1a</v>
      </c>
      <c r="H80" s="163">
        <f>'DCB - Mag - Mirror'!N80</f>
        <v>9</v>
      </c>
      <c r="I80" s="163">
        <f>'DCB - Mag - Mirror'!O80</f>
        <v>8.7999999999999989</v>
      </c>
      <c r="K80" s="70"/>
    </row>
    <row r="81" spans="1:13" ht="45" customHeight="1" x14ac:dyDescent="0.25">
      <c r="A81" t="str">
        <f>'DCB - Mag - Mirror'!C81</f>
        <v>DCB_10_11_gamma_b_25_P/N</v>
      </c>
      <c r="B81" s="14" t="str">
        <f t="shared" si="2"/>
        <v>DCB_10_11_gamma_b_25</v>
      </c>
      <c r="C81" s="163" t="str">
        <f>'DCB - Mag - Mirror'!E81</f>
        <v>P32 - 6/14</v>
      </c>
      <c r="D81" t="str">
        <f>'DCB - Mag - Mirror'!F81</f>
        <v>2.5V: 36 - J12 - 6/5</v>
      </c>
      <c r="E81" t="str">
        <f>'DCB - Mag - Mirror'!L81</f>
        <v>3a</v>
      </c>
      <c r="F81" s="163" t="str">
        <f t="shared" si="3"/>
        <v xml:space="preserve"> 36 - J12 - 6/5   3a</v>
      </c>
      <c r="H81" s="163">
        <f>'DCB - Mag - Mirror'!N81</f>
        <v>8</v>
      </c>
      <c r="I81" s="163">
        <f>'DCB - Mag - Mirror'!O81</f>
        <v>7.8000000000000007</v>
      </c>
      <c r="K81" s="70"/>
      <c r="M81" s="70"/>
    </row>
    <row r="82" spans="1:13" ht="45" customHeight="1" x14ac:dyDescent="0.25">
      <c r="A82" t="str">
        <f>'DCB - Mag - Mirror'!C82</f>
        <v>DCB_11_gamma_b_P/N</v>
      </c>
      <c r="B82" s="14" t="str">
        <f t="shared" si="2"/>
        <v>DCB_11_gamma_b</v>
      </c>
      <c r="C82" s="163" t="str">
        <f>'DCB - Mag - Mirror'!E82</f>
        <v>P32 - 7/15</v>
      </c>
      <c r="D82" t="str">
        <f>'DCB - Mag - Mirror'!F82</f>
        <v>29 - J13 - 4/3</v>
      </c>
      <c r="E82" t="str">
        <f>'DCB - Mag - Mirror'!L82</f>
        <v>1a</v>
      </c>
      <c r="F82" s="163" t="str">
        <f t="shared" si="3"/>
        <v>29 - J13 - 4/3   1a</v>
      </c>
      <c r="H82" s="163">
        <f>'DCB - Mag - Mirror'!N82</f>
        <v>9</v>
      </c>
      <c r="I82" s="163">
        <f>'DCB - Mag - Mirror'!O82</f>
        <v>8.7999999999999989</v>
      </c>
      <c r="K82" s="70"/>
    </row>
    <row r="83" spans="1:13" ht="5.0999999999999996" customHeight="1" x14ac:dyDescent="0.25"/>
    <row r="84" spans="1:13" ht="221.25" customHeight="1" x14ac:dyDescent="0.25"/>
    <row r="85" spans="1:13" ht="45" customHeight="1" x14ac:dyDescent="0.25">
      <c r="A85" t="str">
        <f>'DCB - Mag - Mirror'!C85</f>
        <v>DCB_0_gamma_b_P/N</v>
      </c>
      <c r="B85" s="14" t="str">
        <f t="shared" si="2"/>
        <v>DCB_0_gamma_b</v>
      </c>
      <c r="C85" s="163" t="str">
        <f>'DCB - Mag - Mirror'!E85</f>
        <v>P33 - 1/9</v>
      </c>
      <c r="D85" t="str">
        <f>'DCB - Mag - Mirror'!F85</f>
        <v>33 - J12 - 4/3</v>
      </c>
      <c r="E85" t="str">
        <f>'DCB - Mag - Mirror'!L85</f>
        <v>1a</v>
      </c>
      <c r="F85" s="163" t="str">
        <f t="shared" si="3"/>
        <v>33 - J12 - 4/3   1a</v>
      </c>
      <c r="H85" s="163">
        <f>'DCB - Mag - Mirror'!N85</f>
        <v>9</v>
      </c>
      <c r="I85" s="163">
        <f>'DCB - Mag - Mirror'!O85</f>
        <v>8.7999999999999989</v>
      </c>
      <c r="K85" s="70"/>
    </row>
    <row r="86" spans="1:13" ht="45" customHeight="1" x14ac:dyDescent="0.25">
      <c r="A86" t="str">
        <f>'DCB - Mag - Mirror'!C86</f>
        <v>DCB_1_gamma_b_P/N_S</v>
      </c>
      <c r="B86" s="14" t="str">
        <f t="shared" si="2"/>
        <v>DCB_1_gamma_b_S</v>
      </c>
      <c r="C86" s="163" t="str">
        <f>'DCB - Mag - Mirror'!E86</f>
        <v>P33 - 2/10</v>
      </c>
      <c r="D86" t="str">
        <f>'DCB - Mag - Mirror'!F86</f>
        <v>33 - J12 - 6/5</v>
      </c>
      <c r="E86" t="str">
        <f>'DCB - Mag - Mirror'!L86</f>
        <v>1a</v>
      </c>
      <c r="F86" s="163" t="str">
        <f t="shared" si="3"/>
        <v>33 - J12 - 6/5   1a</v>
      </c>
      <c r="H86" s="163">
        <f>'DCB - Mag - Mirror'!N86</f>
        <v>9</v>
      </c>
      <c r="I86" s="163">
        <f>'DCB - Mag - Mirror'!O86</f>
        <v>8.7999999999999989</v>
      </c>
      <c r="K86" s="70"/>
    </row>
    <row r="87" spans="1:13" ht="45" customHeight="1" x14ac:dyDescent="0.25">
      <c r="A87" t="str">
        <f>'DCB - Mag - Mirror'!C87</f>
        <v>DCB_1_gamma_b_P/N</v>
      </c>
      <c r="B87" s="14" t="str">
        <f t="shared" si="2"/>
        <v>DCB_1_gamma_b</v>
      </c>
      <c r="C87" s="163" t="str">
        <f>'DCB - Mag - Mirror'!E87</f>
        <v>P33 - 3/11</v>
      </c>
      <c r="D87" t="str">
        <f>'DCB - Mag - Mirror'!F87</f>
        <v>33 - J12 - 8/7</v>
      </c>
      <c r="E87" t="str">
        <f>'DCB - Mag - Mirror'!L87</f>
        <v>1a</v>
      </c>
      <c r="F87" s="163" t="str">
        <f t="shared" si="3"/>
        <v>33 - J12 - 8/7   1a</v>
      </c>
      <c r="H87" s="163">
        <f>'DCB - Mag - Mirror'!N87</f>
        <v>9</v>
      </c>
      <c r="I87" s="163">
        <f>'DCB - Mag - Mirror'!O87</f>
        <v>8.7999999999999989</v>
      </c>
      <c r="K87" s="70"/>
    </row>
    <row r="88" spans="1:13" ht="45" customHeight="1" x14ac:dyDescent="0.25">
      <c r="A88" t="str">
        <f>'DCB - Mag - Mirror'!C88</f>
        <v>DCB_4_gamma_b_P/N</v>
      </c>
      <c r="B88" s="14" t="str">
        <f t="shared" si="2"/>
        <v>DCB_4_gamma_b</v>
      </c>
      <c r="C88" s="163" t="str">
        <f>'DCB - Mag - Mirror'!E88</f>
        <v>P33 - 4/12</v>
      </c>
      <c r="D88" t="str">
        <f>'DCB - Mag - Mirror'!F88</f>
        <v>31 - J12 - 4/3</v>
      </c>
      <c r="E88" t="str">
        <f>'DCB - Mag - Mirror'!L88</f>
        <v>1a</v>
      </c>
      <c r="F88" s="163" t="str">
        <f t="shared" si="3"/>
        <v>31 - J12 - 4/3   1a</v>
      </c>
      <c r="H88" s="163">
        <f>'DCB - Mag - Mirror'!N88</f>
        <v>9</v>
      </c>
      <c r="I88" s="163">
        <f>'DCB - Mag - Mirror'!O88</f>
        <v>8.7999999999999989</v>
      </c>
      <c r="K88" s="70"/>
    </row>
    <row r="89" spans="1:13" ht="45" customHeight="1" x14ac:dyDescent="0.25">
      <c r="A89" t="str">
        <f>'DCB - Mag - Mirror'!C89</f>
        <v>DCB_4_gamma_b_P/N_S</v>
      </c>
      <c r="B89" s="14" t="str">
        <f t="shared" si="2"/>
        <v>DCB_4_gamma_b_S</v>
      </c>
      <c r="C89" s="163" t="str">
        <f>'DCB - Mag - Mirror'!E89</f>
        <v>P33 - 5/13</v>
      </c>
      <c r="D89" t="str">
        <f>'DCB - Mag - Mirror'!F89</f>
        <v>31 - J12 - 2/1</v>
      </c>
      <c r="E89" t="str">
        <f>'DCB - Mag - Mirror'!L89</f>
        <v>1a</v>
      </c>
      <c r="F89" s="163" t="str">
        <f t="shared" si="3"/>
        <v>31 - J12 - 2/1   1a</v>
      </c>
      <c r="H89" s="163">
        <f>'DCB - Mag - Mirror'!N89</f>
        <v>9</v>
      </c>
      <c r="I89" s="163">
        <f>'DCB - Mag - Mirror'!O89</f>
        <v>8.7999999999999989</v>
      </c>
      <c r="K89" s="70"/>
    </row>
    <row r="90" spans="1:13" ht="45" customHeight="1" x14ac:dyDescent="0.25">
      <c r="A90" t="str">
        <f>'DCB - Mag - Mirror'!C90</f>
        <v>DCB_0_gamma_b_P/N_S</v>
      </c>
      <c r="B90" s="14" t="str">
        <f t="shared" si="2"/>
        <v>DCB_0_gamma_b_S</v>
      </c>
      <c r="C90" s="163" t="str">
        <f>'DCB - Mag - Mirror'!E90</f>
        <v>P33 - 6/14</v>
      </c>
      <c r="D90" t="str">
        <f>'DCB - Mag - Mirror'!F90</f>
        <v>33 - J12 - 2/1</v>
      </c>
      <c r="E90" t="str">
        <f>'DCB - Mag - Mirror'!L90</f>
        <v>1a</v>
      </c>
      <c r="F90" s="163" t="str">
        <f t="shared" si="3"/>
        <v>33 - J12 - 2/1   1a</v>
      </c>
      <c r="H90" s="163">
        <f>'DCB - Mag - Mirror'!N90</f>
        <v>9</v>
      </c>
      <c r="I90" s="163">
        <f>'DCB - Mag - Mirror'!O90</f>
        <v>8.7999999999999989</v>
      </c>
      <c r="K90" s="70"/>
    </row>
    <row r="91" spans="1:13" ht="5.0999999999999996" customHeight="1" x14ac:dyDescent="0.25"/>
    <row r="92" spans="1:13" ht="5.0999999999999996" customHeight="1" x14ac:dyDescent="0.25"/>
    <row r="93" spans="1:13" ht="5.0999999999999996" customHeight="1" x14ac:dyDescent="0.25"/>
    <row r="94" spans="1:13" ht="45" customHeight="1" x14ac:dyDescent="0.25">
      <c r="A94" t="str">
        <f>'DCB - Mag - Mirror'!C94</f>
        <v>DCB_6_gamma_b_P/N_S</v>
      </c>
      <c r="B94" s="14" t="str">
        <f t="shared" si="2"/>
        <v>DCB_6_gamma_b_S</v>
      </c>
      <c r="C94" s="163" t="str">
        <f>'DCB - Mag - Mirror'!E94</f>
        <v>P35 - 1/9</v>
      </c>
      <c r="D94" t="str">
        <f>'DCB - Mag - Mirror'!F94</f>
        <v>31 - J13 - 2/1</v>
      </c>
      <c r="E94" t="str">
        <f>'DCB - Mag - Mirror'!L94</f>
        <v>1a</v>
      </c>
      <c r="F94" s="163" t="str">
        <f t="shared" si="3"/>
        <v>31 - J13 - 2/1   1a</v>
      </c>
      <c r="H94" s="163">
        <f>'DCB - Mag - Mirror'!N94</f>
        <v>9</v>
      </c>
      <c r="I94" s="163">
        <f>'DCB - Mag - Mirror'!O94</f>
        <v>8.7999999999999989</v>
      </c>
      <c r="K94" s="70"/>
    </row>
    <row r="95" spans="1:13" ht="45" customHeight="1" x14ac:dyDescent="0.25">
      <c r="A95" t="str">
        <f>'DCB - Mag - Mirror'!C95</f>
        <v>DCB_6_gamma_b_P/N</v>
      </c>
      <c r="B95" s="14" t="str">
        <f t="shared" si="2"/>
        <v>DCB_6_gamma_b</v>
      </c>
      <c r="C95" s="163" t="str">
        <f>'DCB - Mag - Mirror'!E95</f>
        <v>P35 - 2/10</v>
      </c>
      <c r="D95" t="str">
        <f>'DCB - Mag - Mirror'!F95</f>
        <v>31 - J13 - 4/3</v>
      </c>
      <c r="E95" t="str">
        <f>'DCB - Mag - Mirror'!L95</f>
        <v>1a</v>
      </c>
      <c r="F95" s="163" t="str">
        <f t="shared" si="3"/>
        <v>31 - J13 - 4/3   1a</v>
      </c>
      <c r="H95" s="163">
        <f>'DCB - Mag - Mirror'!N95</f>
        <v>9</v>
      </c>
      <c r="I95" s="163">
        <f>'DCB - Mag - Mirror'!O95</f>
        <v>8.7999999999999989</v>
      </c>
      <c r="K95" s="70"/>
    </row>
    <row r="96" spans="1:13" ht="45" customHeight="1" x14ac:dyDescent="0.25">
      <c r="A96" t="str">
        <f>'DCB - Mag - Mirror'!C96</f>
        <v>DCB_9_gamma_b_P/N_S</v>
      </c>
      <c r="B96" s="14" t="str">
        <f t="shared" si="2"/>
        <v>DCB_9_gamma_b_S</v>
      </c>
      <c r="C96" s="163" t="str">
        <f>'DCB - Mag - Mirror'!E96</f>
        <v>P35 - 3/11</v>
      </c>
      <c r="D96" t="str">
        <f>'DCB - Mag - Mirror'!F96</f>
        <v>33 - J13 - 6/5</v>
      </c>
      <c r="E96" t="str">
        <f>'DCB - Mag - Mirror'!L96</f>
        <v>1a</v>
      </c>
      <c r="F96" s="163" t="str">
        <f t="shared" si="3"/>
        <v>33 - J13 - 6/5   1a</v>
      </c>
      <c r="H96" s="163">
        <f>'DCB - Mag - Mirror'!N96</f>
        <v>9</v>
      </c>
      <c r="I96" s="163">
        <f>'DCB - Mag - Mirror'!O96</f>
        <v>8.7999999999999989</v>
      </c>
      <c r="K96" s="70"/>
    </row>
    <row r="97" spans="1:13" ht="45" customHeight="1" x14ac:dyDescent="0.25">
      <c r="A97" t="str">
        <f>'DCB - Mag - Mirror'!C97</f>
        <v>DCB_8_9_gamma_b_25_P/N</v>
      </c>
      <c r="B97" s="14" t="str">
        <f t="shared" si="2"/>
        <v>DCB_8_9_gamma_b_25</v>
      </c>
      <c r="C97" s="163" t="str">
        <f>'DCB - Mag - Mirror'!E97</f>
        <v>P35 - 4/12</v>
      </c>
      <c r="D97" t="str">
        <f>'DCB - Mag - Mirror'!F97</f>
        <v>2.5V: 36 - J13 - 6/5</v>
      </c>
      <c r="E97" t="str">
        <f>'DCB - Mag - Mirror'!L97</f>
        <v>3a</v>
      </c>
      <c r="F97" s="163" t="str">
        <f t="shared" si="3"/>
        <v xml:space="preserve"> 36 - J13 - 6/5   3a</v>
      </c>
      <c r="H97" s="163">
        <f>'DCB - Mag - Mirror'!N97</f>
        <v>8</v>
      </c>
      <c r="I97" s="163">
        <f>'DCB - Mag - Mirror'!O97</f>
        <v>7.8000000000000007</v>
      </c>
      <c r="K97" s="70"/>
      <c r="M97" s="70"/>
    </row>
    <row r="98" spans="1:13" ht="45" customHeight="1" x14ac:dyDescent="0.25">
      <c r="A98" t="str">
        <f>'DCB - Mag - Mirror'!C98</f>
        <v>DCB_9_gamma_b_P/N</v>
      </c>
      <c r="B98" s="14" t="str">
        <f t="shared" si="2"/>
        <v>DCB_9_gamma_b</v>
      </c>
      <c r="C98" s="163" t="str">
        <f>'DCB - Mag - Mirror'!E98</f>
        <v>P35 - 5/13</v>
      </c>
      <c r="D98" t="str">
        <f>'DCB - Mag - Mirror'!F98</f>
        <v>33 - J13 - 8/7</v>
      </c>
      <c r="E98" t="str">
        <f>'DCB - Mag - Mirror'!L98</f>
        <v>1a</v>
      </c>
      <c r="F98" s="163" t="str">
        <f t="shared" si="3"/>
        <v>33 - J13 - 8/7   1a</v>
      </c>
      <c r="H98" s="163">
        <f>'DCB - Mag - Mirror'!N98</f>
        <v>9</v>
      </c>
      <c r="I98" s="163">
        <f>'DCB - Mag - Mirror'!O98</f>
        <v>8.7999999999999989</v>
      </c>
      <c r="K98" s="70"/>
    </row>
    <row r="99" spans="1:13" ht="45" customHeight="1" x14ac:dyDescent="0.25">
      <c r="A99" t="str">
        <f>'DCB - Mag - Mirror'!C99</f>
        <v>DCB_10_gamma_b_P/N_S</v>
      </c>
      <c r="B99" s="14" t="str">
        <f t="shared" si="2"/>
        <v>DCB_10_gamma_b_S</v>
      </c>
      <c r="C99" s="163" t="str">
        <f>'DCB - Mag - Mirror'!E99</f>
        <v>P35 - 6/14</v>
      </c>
      <c r="D99" t="str">
        <f>'DCB - Mag - Mirror'!F99</f>
        <v>29 - J12 - 2/1</v>
      </c>
      <c r="E99" t="str">
        <f>'DCB - Mag - Mirror'!L99</f>
        <v>1a</v>
      </c>
      <c r="F99" s="163" t="str">
        <f t="shared" si="3"/>
        <v>29 - J12 - 2/1   1a</v>
      </c>
      <c r="H99" s="163">
        <f>'DCB - Mag - Mirror'!N99</f>
        <v>9</v>
      </c>
      <c r="I99" s="163">
        <f>'DCB - Mag - Mirror'!O99</f>
        <v>8.7999999999999989</v>
      </c>
      <c r="K99" s="70"/>
    </row>
    <row r="100" spans="1:13" ht="45" customHeight="1" x14ac:dyDescent="0.25">
      <c r="A100" t="str">
        <f>'DCB - Mag - Mirror'!C100</f>
        <v>DCB_10_gamma_b_P/N</v>
      </c>
      <c r="B100" s="14" t="str">
        <f t="shared" si="2"/>
        <v>DCB_10_gamma_b</v>
      </c>
      <c r="C100" s="163" t="str">
        <f>'DCB - Mag - Mirror'!E100</f>
        <v>P35 - 7/15</v>
      </c>
      <c r="D100" t="str">
        <f>'DCB - Mag - Mirror'!F100</f>
        <v>29 - J12 - 4/3</v>
      </c>
      <c r="E100" t="str">
        <f>'DCB - Mag - Mirror'!L100</f>
        <v>1a</v>
      </c>
      <c r="F100" s="163" t="str">
        <f t="shared" si="3"/>
        <v>29 - J12 - 4/3   1a</v>
      </c>
      <c r="H100" s="163">
        <f>'DCB - Mag - Mirror'!N100</f>
        <v>9</v>
      </c>
      <c r="I100" s="163">
        <f>'DCB - Mag - Mirror'!O100</f>
        <v>8.7999999999999989</v>
      </c>
      <c r="K100" s="70"/>
    </row>
    <row r="101" spans="1:13" ht="45" customHeight="1" x14ac:dyDescent="0.25">
      <c r="A101" t="str">
        <f>'DCB - Mag - Mirror'!C101</f>
        <v>DCB_11_gamma_b_P/N_S</v>
      </c>
      <c r="B101" s="14" t="str">
        <f t="shared" si="2"/>
        <v>DCB_11_gamma_b_S</v>
      </c>
      <c r="C101" s="163" t="str">
        <f>'DCB - Mag - Mirror'!E101</f>
        <v>P35 - 8/16</v>
      </c>
      <c r="D101" t="str">
        <f>'DCB - Mag - Mirror'!F101</f>
        <v>29 - J13 - 2/1</v>
      </c>
      <c r="E101" t="str">
        <f>'DCB - Mag - Mirror'!L101</f>
        <v>1a</v>
      </c>
      <c r="F101" s="163" t="str">
        <f t="shared" si="3"/>
        <v>29 - J13 - 2/1   1a</v>
      </c>
      <c r="H101" s="163">
        <f>'DCB - Mag - Mirror'!N101</f>
        <v>9</v>
      </c>
      <c r="I101" s="163">
        <f>'DCB - Mag - Mirror'!O101</f>
        <v>8.7999999999999989</v>
      </c>
      <c r="K101" s="70"/>
    </row>
    <row r="102" spans="1:13" ht="5.0999999999999996" customHeight="1" x14ac:dyDescent="0.25"/>
    <row r="103" spans="1:13" ht="45" customHeight="1" x14ac:dyDescent="0.25">
      <c r="A103" t="str">
        <f>'DCB - Mag - Mirror'!C103</f>
        <v>DCB_0_1_gamma_b_25_P/N</v>
      </c>
      <c r="B103" s="14" t="str">
        <f t="shared" si="2"/>
        <v>DCB_0_1_gamma_b_25</v>
      </c>
      <c r="C103" s="163" t="str">
        <f>'DCB - Mag - Mirror'!E103</f>
        <v>P36 - 1/9</v>
      </c>
      <c r="D103" t="str">
        <f>'DCB - Mag - Mirror'!F103</f>
        <v>2.5V: 36 - J13 - 2/1</v>
      </c>
      <c r="E103" t="str">
        <f>'DCB - Mag - Mirror'!L103</f>
        <v>3a</v>
      </c>
      <c r="F103" s="163" t="str">
        <f t="shared" si="3"/>
        <v xml:space="preserve"> 36 - J13 - 2/1   3a</v>
      </c>
      <c r="H103" s="163">
        <f>'DCB - Mag - Mirror'!N103</f>
        <v>8</v>
      </c>
      <c r="I103" s="163">
        <f>'DCB - Mag - Mirror'!O103</f>
        <v>7.8000000000000007</v>
      </c>
      <c r="K103" s="70"/>
      <c r="M103" s="70"/>
    </row>
    <row r="104" spans="1:13" ht="5.0999999999999996" customHeight="1" x14ac:dyDescent="0.25"/>
    <row r="105" spans="1:13" ht="45" customHeight="1" x14ac:dyDescent="0.25">
      <c r="A105" t="str">
        <f>'DCB - Mag - Mirror'!C105</f>
        <v>DCB_5_gamma_b_P/N_S</v>
      </c>
      <c r="B105" s="14" t="str">
        <f t="shared" si="2"/>
        <v>DCB_5_gamma_b_S</v>
      </c>
      <c r="C105" s="163" t="str">
        <f>'DCB - Mag - Mirror'!E105</f>
        <v>P36 - 3/11</v>
      </c>
      <c r="D105" t="str">
        <f>'DCB - Mag - Mirror'!F105</f>
        <v>31 - J12 - 6/5</v>
      </c>
      <c r="E105" t="str">
        <f>'DCB - Mag - Mirror'!L105</f>
        <v>1a</v>
      </c>
      <c r="F105" s="163" t="str">
        <f t="shared" si="3"/>
        <v>31 - J12 - 6/5   1a</v>
      </c>
      <c r="H105" s="163">
        <f>'DCB - Mag - Mirror'!N105</f>
        <v>9</v>
      </c>
      <c r="I105" s="163">
        <f>'DCB - Mag - Mirror'!O105</f>
        <v>8.7999999999999989</v>
      </c>
      <c r="K105" s="70"/>
    </row>
    <row r="106" spans="1:13" ht="45" customHeight="1" x14ac:dyDescent="0.25">
      <c r="A106" t="str">
        <f>'DCB - Mag - Mirror'!C106</f>
        <v>DCB_4_5_gamma_b_25_P/N</v>
      </c>
      <c r="B106" s="14" t="str">
        <f t="shared" si="2"/>
        <v>DCB_4_5_gamma_b_25</v>
      </c>
      <c r="C106" s="163" t="str">
        <f>'DCB - Mag - Mirror'!E106</f>
        <v>P36 - 4/12</v>
      </c>
      <c r="D106" t="str">
        <f>'DCB - Mag - Mirror'!F106</f>
        <v>2.5V: 36 - J13 - 4/3</v>
      </c>
      <c r="E106" t="str">
        <f>'DCB - Mag - Mirror'!L106</f>
        <v>3a</v>
      </c>
      <c r="F106" s="163" t="str">
        <f t="shared" si="3"/>
        <v xml:space="preserve"> 36 - J13 - 4/3   3a</v>
      </c>
      <c r="H106" s="163">
        <f>'DCB - Mag - Mirror'!N106</f>
        <v>8</v>
      </c>
      <c r="I106" s="163">
        <f>'DCB - Mag - Mirror'!O106</f>
        <v>7.8000000000000007</v>
      </c>
      <c r="K106" s="70"/>
      <c r="M106" s="70"/>
    </row>
    <row r="107" spans="1:13" ht="45" customHeight="1" x14ac:dyDescent="0.25">
      <c r="A107" t="str">
        <f>'DCB - Mag - Mirror'!C107</f>
        <v>DCB_5_gamma_b_P/N</v>
      </c>
      <c r="B107" s="14" t="str">
        <f t="shared" si="2"/>
        <v>DCB_5_gamma_b</v>
      </c>
      <c r="C107" s="163" t="str">
        <f>'DCB - Mag - Mirror'!E107</f>
        <v>P36 - 5/13</v>
      </c>
      <c r="D107" t="str">
        <f>'DCB - Mag - Mirror'!F107</f>
        <v>31 - J12 - 8/7</v>
      </c>
      <c r="E107" t="str">
        <f>'DCB - Mag - Mirror'!L107</f>
        <v>1a</v>
      </c>
      <c r="F107" s="163" t="str">
        <f t="shared" si="3"/>
        <v>31 - J12 - 8/7   1a</v>
      </c>
      <c r="H107" s="163">
        <f>'DCB - Mag - Mirror'!N107</f>
        <v>9</v>
      </c>
      <c r="I107" s="163">
        <f>'DCB - Mag - Mirror'!O107</f>
        <v>8.7999999999999989</v>
      </c>
      <c r="K107" s="70"/>
    </row>
  </sheetData>
  <mergeCells count="2">
    <mergeCell ref="B1:E1"/>
    <mergeCell ref="K2:M2"/>
  </mergeCells>
  <pageMargins left="0.25" right="0.25" top="0.75" bottom="0.75" header="0.3" footer="0.3"/>
  <pageSetup paperSize="9" scale="70"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4E59-6AC2-4C12-A10D-A0EA579BED3F}">
  <dimension ref="C1:Y164"/>
  <sheetViews>
    <sheetView zoomScale="85" zoomScaleNormal="85" workbookViewId="0">
      <selection activeCell="C36" sqref="C36"/>
    </sheetView>
  </sheetViews>
  <sheetFormatPr defaultColWidth="8.7109375" defaultRowHeight="15" x14ac:dyDescent="0.25"/>
  <cols>
    <col min="3" max="3" width="35.140625" customWidth="1"/>
    <col min="4" max="4" width="40" customWidth="1"/>
    <col min="5" max="5" width="15.42578125" customWidth="1"/>
    <col min="6" max="6" width="21.7109375" customWidth="1"/>
    <col min="7" max="7" width="5.42578125" style="14" customWidth="1"/>
    <col min="8" max="8" width="6.7109375" style="14" customWidth="1"/>
    <col min="9" max="9" width="1.5703125" style="14" customWidth="1"/>
    <col min="10" max="10" width="1.28515625" style="14" customWidth="1"/>
    <col min="11" max="11" width="1.7109375" style="14" customWidth="1"/>
    <col min="12" max="12" width="5.42578125" style="14" customWidth="1"/>
    <col min="13" max="13" width="5.42578125" style="21" customWidth="1"/>
    <col min="14" max="19" width="5.42578125" style="14" customWidth="1"/>
    <col min="24" max="24" width="16.28515625" customWidth="1"/>
  </cols>
  <sheetData>
    <row r="1" spans="3:25" ht="15" customHeight="1" x14ac:dyDescent="0.25">
      <c r="H1" s="336" t="s">
        <v>1391</v>
      </c>
      <c r="L1" s="189"/>
      <c r="M1" s="337" t="s">
        <v>1390</v>
      </c>
    </row>
    <row r="2" spans="3:25" ht="24.75" customHeight="1" x14ac:dyDescent="0.3">
      <c r="C2" s="350" t="s">
        <v>820</v>
      </c>
      <c r="D2" s="350"/>
      <c r="E2" s="350"/>
      <c r="F2" s="350"/>
      <c r="G2" s="21" t="s">
        <v>1363</v>
      </c>
      <c r="H2" s="336"/>
      <c r="I2" s="366" t="s">
        <v>1389</v>
      </c>
      <c r="J2" s="366"/>
      <c r="K2" s="366"/>
      <c r="L2" s="189"/>
      <c r="M2" s="338"/>
      <c r="N2" s="14" t="s">
        <v>1367</v>
      </c>
      <c r="O2" s="14" t="s">
        <v>1368</v>
      </c>
      <c r="P2" s="67" t="str">
        <f>N2</f>
        <v>A-top</v>
      </c>
      <c r="R2" s="67" t="str">
        <f>O2</f>
        <v>C-bot</v>
      </c>
      <c r="X2" s="1" t="s">
        <v>1282</v>
      </c>
    </row>
    <row r="3" spans="3:25" ht="65.25" customHeight="1" x14ac:dyDescent="0.25">
      <c r="C3" s="13" t="s">
        <v>237</v>
      </c>
      <c r="D3" s="13" t="s">
        <v>238</v>
      </c>
      <c r="E3" s="128" t="s">
        <v>239</v>
      </c>
      <c r="F3" s="128" t="s">
        <v>240</v>
      </c>
      <c r="H3" s="336"/>
      <c r="L3" s="189" t="s">
        <v>1434</v>
      </c>
      <c r="M3" s="338"/>
      <c r="N3" s="14" t="s">
        <v>1668</v>
      </c>
      <c r="O3" s="14" t="s">
        <v>1669</v>
      </c>
      <c r="P3" s="21" t="s">
        <v>1386</v>
      </c>
      <c r="Q3" s="14" t="s">
        <v>1387</v>
      </c>
      <c r="R3" s="21" t="s">
        <v>1388</v>
      </c>
      <c r="S3" s="14" t="s">
        <v>1387</v>
      </c>
      <c r="X3" s="68" t="s">
        <v>546</v>
      </c>
      <c r="Y3" s="77" t="b">
        <v>1</v>
      </c>
    </row>
    <row r="4" spans="3:25" ht="14.45" customHeight="1" x14ac:dyDescent="0.25">
      <c r="C4" s="22" t="s">
        <v>1173</v>
      </c>
      <c r="D4" s="15" t="s">
        <v>851</v>
      </c>
      <c r="E4" s="15" t="s">
        <v>858</v>
      </c>
      <c r="F4" s="23" t="s">
        <v>1041</v>
      </c>
      <c r="G4" s="65" t="str">
        <f>IF(LEFT(F4,3)="2.5", MID(F4,7,2),LEFT(F4,2))</f>
        <v>59</v>
      </c>
      <c r="H4" s="14" t="s">
        <v>1357</v>
      </c>
      <c r="I4" s="76"/>
      <c r="L4" s="14" t="str" cm="1">
        <f t="array" ref="L4">INDEX(Cable_L!$B$3:$B$77,MATCH(1,COUNTIFS($G4,Cable_L!$A$3:$A$77,$H4,Cable_L!$C$3:$C$77),0))</f>
        <v>3b</v>
      </c>
      <c r="M4" s="21" t="str" cm="1">
        <f t="array" ref="M4:M8">_xlfn._xlws.SORT(_xlfn.UNIQUE(G4:G11))</f>
        <v/>
      </c>
      <c r="N4" s="14" cm="1">
        <f t="array" ref="N4">INDEX(INDEX(Cable_L!$H$3:$K$77,,MATCH(N$2,Cable_L!$H$2:$K$2,0)),MATCH(1,COUNTIFS($G4,Cable_L!$A$3:$A$77,$H4,Cable_L!$C$3:$C$77),0))</f>
        <v>8.3999999999999986</v>
      </c>
      <c r="O4" s="14" cm="1">
        <f t="array" ref="O4">INDEX(INDEX(Cable_L!$H$3:$K$77,,MATCH(O$2,Cable_L!$H$2:$K$2,0)),MATCH(1,COUNTIFS($G4,Cable_L!$A$3:$A$77,$H4,Cable_L!$C$3:$C$77),0))</f>
        <v>8.3999999999999986</v>
      </c>
      <c r="P4" s="21" cm="1">
        <f t="array" ref="P4">_xlfn._xlws.FILTER(_xlfn.UNIQUE(N4:N11),_xlfn.UNIQUE(N4:N11)&lt;&gt;"")</f>
        <v>8.3999999999999986</v>
      </c>
      <c r="Q4" s="14">
        <f>COUNTIF(N4:N11,P4)</f>
        <v>7</v>
      </c>
      <c r="R4" s="21" cm="1">
        <f t="array" ref="R4">_xlfn._xlws.FILTER(_xlfn.UNIQUE(O4:O11),_xlfn.UNIQUE(O4:O11)&lt;&gt;"")</f>
        <v>8.3999999999999986</v>
      </c>
      <c r="S4" s="14">
        <f>COUNTIF(O4:O11,R4)</f>
        <v>7</v>
      </c>
      <c r="U4" s="357" t="s">
        <v>1293</v>
      </c>
      <c r="V4" s="358"/>
      <c r="W4" s="359"/>
      <c r="X4" s="2" t="s">
        <v>545</v>
      </c>
      <c r="Y4" s="2" t="s">
        <v>553</v>
      </c>
    </row>
    <row r="5" spans="3:25" x14ac:dyDescent="0.25">
      <c r="C5" s="16" t="s">
        <v>1174</v>
      </c>
      <c r="D5" s="14" t="s">
        <v>852</v>
      </c>
      <c r="E5" s="14" t="s">
        <v>859</v>
      </c>
      <c r="F5" s="17" t="s">
        <v>1042</v>
      </c>
      <c r="G5" s="65" t="str">
        <f t="shared" ref="G5:G68" si="0">IF(LEFT(F5,3)="2.5", MID(F5,7,2),LEFT(F5,2))</f>
        <v>59</v>
      </c>
      <c r="H5" s="14" t="s">
        <v>1357</v>
      </c>
      <c r="I5" s="76"/>
      <c r="L5" s="14" t="str" cm="1">
        <f t="array" ref="L5">INDEX(Cable_L!$B$3:$B$77,MATCH(1,COUNTIFS($G5,Cable_L!$A$3:$A$77,$H5,Cable_L!$C$3:$C$77),0))</f>
        <v>3b</v>
      </c>
      <c r="M5" s="21" t="str">
        <v>57</v>
      </c>
      <c r="N5" s="14" cm="1">
        <f t="array" ref="N5">INDEX(INDEX(Cable_L!$H$3:$K$77,,MATCH(N$2,Cable_L!$H$2:$K$2,0)),MATCH(1,COUNTIFS(G5,Cable_L!$A$3:$A$77,H5,Cable_L!$C$3:$C$77),0))</f>
        <v>8.3999999999999986</v>
      </c>
      <c r="O5" s="14" cm="1">
        <f t="array" ref="O5">INDEX(INDEX(Cable_L!$H$3:$K$77,,MATCH(O$2,Cable_L!$H$2:$K$2,0)),MATCH(1,COUNTIFS($G5,Cable_L!$A$3:$A$77,$H5,Cable_L!$C$3:$C$77),0))</f>
        <v>8.3999999999999986</v>
      </c>
      <c r="P5" s="21"/>
      <c r="R5" s="21"/>
      <c r="U5" s="360"/>
      <c r="V5" s="361"/>
      <c r="W5" s="362"/>
      <c r="X5" s="2" t="s">
        <v>547</v>
      </c>
      <c r="Y5" s="2" t="s">
        <v>553</v>
      </c>
    </row>
    <row r="6" spans="3:25" x14ac:dyDescent="0.25">
      <c r="C6" s="16" t="s">
        <v>1019</v>
      </c>
      <c r="D6" s="14" t="s">
        <v>853</v>
      </c>
      <c r="E6" s="14" t="s">
        <v>860</v>
      </c>
      <c r="F6" s="302" t="s">
        <v>1625</v>
      </c>
      <c r="G6" s="65" t="str">
        <f t="shared" si="0"/>
        <v>65</v>
      </c>
      <c r="H6" s="14" t="s">
        <v>1357</v>
      </c>
      <c r="I6" s="76"/>
      <c r="L6" s="14" t="str" cm="1">
        <f t="array" ref="L6">INDEX(Cable_L!$B$3:$B$77,MATCH(1,COUNTIFS($G6,Cable_L!$A$3:$A$77,$H6,Cable_L!$C$3:$C$77),0))</f>
        <v>3b</v>
      </c>
      <c r="M6" s="21" t="str">
        <v>58</v>
      </c>
      <c r="N6" s="14" cm="1">
        <f t="array" ref="N6">INDEX(INDEX(Cable_L!$H$3:$K$77,,MATCH($N$2,Cable_L!$H$2:$K$2,0)),MATCH(1,COUNTIFS(G6,Cable_L!$A$3:$A$77,H6,Cable_L!$C$3:$C$77),0))</f>
        <v>8.3999999999999986</v>
      </c>
      <c r="O6" s="14" cm="1">
        <f t="array" ref="O6">INDEX(INDEX(Cable_L!$H$3:$K$77,,MATCH(O$2,Cable_L!$H$2:$K$2,0)),MATCH(1,COUNTIFS($G6,Cable_L!$A$3:$A$77,$H6,Cable_L!$C$3:$C$77),0))</f>
        <v>8.3999999999999986</v>
      </c>
      <c r="P6" s="21"/>
      <c r="R6" s="21"/>
      <c r="U6" s="360"/>
      <c r="V6" s="361"/>
      <c r="W6" s="362"/>
      <c r="X6" s="32" t="s">
        <v>548</v>
      </c>
      <c r="Y6" s="35" t="b">
        <v>1</v>
      </c>
    </row>
    <row r="7" spans="3:25" x14ac:dyDescent="0.25">
      <c r="C7" s="16" t="s">
        <v>1175</v>
      </c>
      <c r="D7" s="14" t="s">
        <v>854</v>
      </c>
      <c r="E7" s="14" t="s">
        <v>861</v>
      </c>
      <c r="F7" s="17" t="s">
        <v>1025</v>
      </c>
      <c r="G7" s="65" t="str">
        <f t="shared" si="0"/>
        <v>57</v>
      </c>
      <c r="H7" s="14" t="s">
        <v>1357</v>
      </c>
      <c r="I7" s="76"/>
      <c r="L7" s="14" t="str" cm="1">
        <f t="array" ref="L7">INDEX(Cable_L!$B$3:$B$77,MATCH(1,COUNTIFS($G7,Cable_L!$A$3:$A$77,$H7,Cable_L!$C$3:$C$77),0))</f>
        <v>3b</v>
      </c>
      <c r="M7" s="21" t="str">
        <v>59</v>
      </c>
      <c r="N7" s="14" cm="1">
        <f t="array" ref="N7">INDEX(INDEX(Cable_L!$H$3:$K$77,,MATCH($N$2,Cable_L!$H$2:$K$2,0)),MATCH(1,COUNTIFS(G7,Cable_L!$A$3:$A$77,H7,Cable_L!$C$3:$C$77),0))</f>
        <v>8.3999999999999986</v>
      </c>
      <c r="O7" s="14" cm="1">
        <f t="array" ref="O7">INDEX(INDEX(Cable_L!$H$3:$K$77,,MATCH(O$2,Cable_L!$H$2:$K$2,0)),MATCH(1,COUNTIFS($G7,Cable_L!$A$3:$A$77,$H7,Cable_L!$C$3:$C$77),0))</f>
        <v>8.3999999999999986</v>
      </c>
      <c r="P7" s="21"/>
      <c r="R7" s="21"/>
      <c r="U7" s="360"/>
      <c r="V7" s="361"/>
      <c r="W7" s="362"/>
      <c r="X7" s="2" t="s">
        <v>549</v>
      </c>
      <c r="Y7" s="2" t="s">
        <v>553</v>
      </c>
    </row>
    <row r="8" spans="3:25" x14ac:dyDescent="0.25">
      <c r="C8" s="16" t="s">
        <v>1176</v>
      </c>
      <c r="D8" s="14" t="s">
        <v>855</v>
      </c>
      <c r="E8" s="14" t="s">
        <v>862</v>
      </c>
      <c r="F8" s="17" t="s">
        <v>1026</v>
      </c>
      <c r="G8" s="65" t="str">
        <f t="shared" si="0"/>
        <v>57</v>
      </c>
      <c r="H8" s="14" t="s">
        <v>1357</v>
      </c>
      <c r="I8" s="76"/>
      <c r="L8" s="14" t="str" cm="1">
        <f t="array" ref="L8">INDEX(Cable_L!$B$3:$B$77,MATCH(1,COUNTIFS($G8,Cable_L!$A$3:$A$77,$H8,Cable_L!$C$3:$C$77),0))</f>
        <v>3b</v>
      </c>
      <c r="M8" s="21" t="str">
        <v>65</v>
      </c>
      <c r="N8" s="14" cm="1">
        <f t="array" ref="N8">INDEX(INDEX(Cable_L!$H$3:$K$77,,MATCH($N$2,Cable_L!$H$2:$K$2,0)),MATCH(1,COUNTIFS(G8,Cable_L!$A$3:$A$77,H8,Cable_L!$C$3:$C$77),0))</f>
        <v>8.3999999999999986</v>
      </c>
      <c r="O8" s="14" cm="1">
        <f t="array" ref="O8">INDEX(INDEX(Cable_L!$H$3:$K$77,,MATCH(O$2,Cable_L!$H$2:$K$2,0)),MATCH(1,COUNTIFS($G8,Cable_L!$A$3:$A$77,$H8,Cable_L!$C$3:$C$77),0))</f>
        <v>8.3999999999999986</v>
      </c>
      <c r="P8" s="21"/>
      <c r="R8" s="21"/>
      <c r="U8" s="360"/>
      <c r="V8" s="361"/>
      <c r="W8" s="362"/>
      <c r="X8" s="32" t="s">
        <v>550</v>
      </c>
      <c r="Y8" s="35" t="b">
        <v>1</v>
      </c>
    </row>
    <row r="9" spans="3:25" x14ac:dyDescent="0.25">
      <c r="C9" s="16" t="s">
        <v>1177</v>
      </c>
      <c r="D9" s="14" t="s">
        <v>856</v>
      </c>
      <c r="E9" s="14" t="s">
        <v>863</v>
      </c>
      <c r="F9" s="302" t="s">
        <v>1626</v>
      </c>
      <c r="G9" s="65" t="str">
        <f t="shared" si="0"/>
        <v>65</v>
      </c>
      <c r="H9" s="14" t="s">
        <v>1357</v>
      </c>
      <c r="I9" s="76"/>
      <c r="L9" s="14" t="str" cm="1">
        <f t="array" ref="L9">INDEX(Cable_L!$B$3:$B$77,MATCH(1,COUNTIFS($G9,Cable_L!$A$3:$A$77,$H9,Cable_L!$C$3:$C$77),0))</f>
        <v>3b</v>
      </c>
      <c r="N9" s="14" cm="1">
        <f t="array" ref="N9">INDEX(INDEX(Cable_L!$H$3:$K$77,,MATCH($N$2,Cable_L!$H$2:$K$2,0)),MATCH(1,COUNTIFS(G9,Cable_L!$A$3:$A$77,H9,Cable_L!$C$3:$C$77),0))</f>
        <v>8.3999999999999986</v>
      </c>
      <c r="O9" s="14" cm="1">
        <f t="array" ref="O9">INDEX(INDEX(Cable_L!$H$3:$K$77,,MATCH(O$2,Cable_L!$H$2:$K$2,0)),MATCH(1,COUNTIFS($G9,Cable_L!$A$3:$A$77,$H9,Cable_L!$C$3:$C$77),0))</f>
        <v>8.3999999999999986</v>
      </c>
      <c r="P9" s="21"/>
      <c r="R9" s="21"/>
      <c r="U9" s="360"/>
      <c r="V9" s="361"/>
      <c r="W9" s="362"/>
      <c r="X9" s="68" t="s">
        <v>551</v>
      </c>
      <c r="Y9" s="77" t="b">
        <v>1</v>
      </c>
    </row>
    <row r="10" spans="3:25" x14ac:dyDescent="0.25">
      <c r="C10" s="260" t="s">
        <v>1178</v>
      </c>
      <c r="D10" s="261" t="s">
        <v>857</v>
      </c>
      <c r="E10" s="261" t="s">
        <v>864</v>
      </c>
      <c r="F10" s="262" t="s">
        <v>1040</v>
      </c>
      <c r="G10" s="65" t="str">
        <f t="shared" si="0"/>
        <v>58</v>
      </c>
      <c r="H10" s="14" t="s">
        <v>1357</v>
      </c>
      <c r="I10" s="76"/>
      <c r="L10" s="14" t="str" cm="1">
        <f t="array" ref="L10">INDEX(Cable_L!$B$3:$B$77,MATCH(1,COUNTIFS($G10,Cable_L!$A$3:$A$77,$H10,Cable_L!$C$3:$C$77),0))</f>
        <v>3b</v>
      </c>
      <c r="N10" s="14" cm="1">
        <f t="array" ref="N10">INDEX(INDEX(Cable_L!$H$3:$K$77,,MATCH($N$2,Cable_L!$H$2:$K$2,0)),MATCH(1,COUNTIFS(G10,Cable_L!$A$3:$A$77,H10,Cable_L!$C$3:$C$77),0))</f>
        <v>8.3999999999999986</v>
      </c>
      <c r="O10" s="14" cm="1">
        <f t="array" ref="O10">INDEX(INDEX(Cable_L!$H$3:$K$77,,MATCH(O$2,Cable_L!$H$2:$K$2,0)),MATCH(1,COUNTIFS($G10,Cable_L!$A$3:$A$77,$H10,Cable_L!$C$3:$C$77),0))</f>
        <v>8.3999999999999986</v>
      </c>
      <c r="P10" s="21"/>
      <c r="R10" s="21"/>
      <c r="U10" s="360"/>
      <c r="V10" s="361"/>
      <c r="W10" s="362"/>
      <c r="X10" s="2"/>
    </row>
    <row r="11" spans="3:25" x14ac:dyDescent="0.25">
      <c r="C11" s="263" t="s">
        <v>406</v>
      </c>
      <c r="D11" s="288"/>
      <c r="E11" s="19" t="s">
        <v>902</v>
      </c>
      <c r="F11" s="289"/>
      <c r="G11" s="65" t="str">
        <f t="shared" si="0"/>
        <v/>
      </c>
      <c r="P11" s="21"/>
      <c r="R11" s="21"/>
      <c r="U11" s="360"/>
      <c r="V11" s="361"/>
      <c r="W11" s="362"/>
      <c r="X11" s="2" t="s">
        <v>552</v>
      </c>
      <c r="Y11" s="2" t="s">
        <v>553</v>
      </c>
    </row>
    <row r="12" spans="3:25" x14ac:dyDescent="0.25">
      <c r="C12" s="261"/>
      <c r="D12" s="261"/>
      <c r="E12" s="261"/>
      <c r="F12" s="261"/>
      <c r="G12" s="65" t="str">
        <f t="shared" si="0"/>
        <v/>
      </c>
      <c r="P12" s="21"/>
      <c r="R12" s="21"/>
      <c r="U12" s="360"/>
      <c r="V12" s="361"/>
      <c r="W12" s="362"/>
    </row>
    <row r="13" spans="3:25" x14ac:dyDescent="0.25">
      <c r="C13" s="22" t="s">
        <v>1179</v>
      </c>
      <c r="D13" s="15" t="s">
        <v>822</v>
      </c>
      <c r="E13" s="15" t="s">
        <v>823</v>
      </c>
      <c r="F13" s="23" t="s">
        <v>1027</v>
      </c>
      <c r="G13" s="65" t="str">
        <f t="shared" si="0"/>
        <v>57</v>
      </c>
      <c r="H13" s="14" t="s">
        <v>1357</v>
      </c>
      <c r="I13" s="76"/>
      <c r="L13" s="14" t="str" cm="1">
        <f t="array" ref="L13">INDEX(Cable_L!$B$3:$B$77,MATCH(1,COUNTIFS($G13,Cable_L!$A$3:$A$77,$H13,Cable_L!$C$3:$C$77),0))</f>
        <v>3b</v>
      </c>
      <c r="M13" s="21" t="str" cm="1">
        <f t="array" ref="M13:M16">_xlfn._xlws.SORT(_xlfn.UNIQUE(G13:G20))</f>
        <v/>
      </c>
      <c r="N13" s="14" cm="1">
        <f t="array" ref="N13">INDEX(INDEX(Cable_L!$H$3:$K$77,,MATCH($N$2,Cable_L!$H$2:$K$2,0)),MATCH(1,COUNTIFS(G13,Cable_L!$A$3:$A$77,H13,Cable_L!$C$3:$C$77),0))</f>
        <v>8.3999999999999986</v>
      </c>
      <c r="O13" s="14" cm="1">
        <f t="array" ref="O13">INDEX(INDEX(Cable_L!$H$3:$K$77,,MATCH(O$2,Cable_L!$H$2:$K$2,0)),MATCH(1,COUNTIFS($G13,Cable_L!$A$3:$A$77,$H13,Cable_L!$C$3:$C$77),0))</f>
        <v>8.3999999999999986</v>
      </c>
      <c r="P13" s="21" cm="1">
        <f t="array" ref="P13">_xlfn._xlws.FILTER(_xlfn.UNIQUE(N13:N20),_xlfn.UNIQUE(N13:N20)&lt;&gt;"")</f>
        <v>8.3999999999999986</v>
      </c>
      <c r="Q13" s="14">
        <f>COUNTIF(N13:N20,P13)</f>
        <v>7</v>
      </c>
      <c r="R13" s="21" cm="1">
        <f t="array" ref="R13">_xlfn._xlws.FILTER(_xlfn.UNIQUE(O13:O20),_xlfn.UNIQUE(O13:O20)&lt;&gt;"")</f>
        <v>8.3999999999999986</v>
      </c>
      <c r="S13" s="14">
        <f>COUNTIF(O13:O20,R13)</f>
        <v>7</v>
      </c>
      <c r="U13" s="360"/>
      <c r="V13" s="361"/>
      <c r="W13" s="362"/>
    </row>
    <row r="14" spans="3:25" x14ac:dyDescent="0.25">
      <c r="C14" s="16" t="s">
        <v>1180</v>
      </c>
      <c r="D14" s="14" t="s">
        <v>824</v>
      </c>
      <c r="E14" s="14" t="s">
        <v>829</v>
      </c>
      <c r="F14" s="17" t="s">
        <v>1028</v>
      </c>
      <c r="G14" s="65" t="str">
        <f t="shared" si="0"/>
        <v>57</v>
      </c>
      <c r="H14" s="14" t="s">
        <v>1357</v>
      </c>
      <c r="I14" s="76"/>
      <c r="L14" s="14" t="str" cm="1">
        <f t="array" ref="L14">INDEX(Cable_L!$B$3:$B$77,MATCH(1,COUNTIFS($G14,Cable_L!$A$3:$A$77,$H14,Cable_L!$C$3:$C$77),0))</f>
        <v>3b</v>
      </c>
      <c r="M14" s="21" t="str">
        <v>57</v>
      </c>
      <c r="N14" s="14" cm="1">
        <f t="array" ref="N14">INDEX(INDEX(Cable_L!$H$3:$K$77,,MATCH($N$2,Cable_L!$H$2:$K$2,0)),MATCH(1,COUNTIFS(G14,Cable_L!$A$3:$A$77,H14,Cable_L!$C$3:$C$77),0))</f>
        <v>8.3999999999999986</v>
      </c>
      <c r="O14" s="14" cm="1">
        <f t="array" ref="O14">INDEX(INDEX(Cable_L!$H$3:$K$77,,MATCH(O$2,Cable_L!$H$2:$K$2,0)),MATCH(1,COUNTIFS($G14,Cable_L!$A$3:$A$77,$H14,Cable_L!$C$3:$C$77),0))</f>
        <v>8.3999999999999986</v>
      </c>
      <c r="P14" s="21"/>
      <c r="R14" s="21"/>
      <c r="U14" s="360"/>
      <c r="V14" s="361"/>
      <c r="W14" s="362"/>
    </row>
    <row r="15" spans="3:25" x14ac:dyDescent="0.25">
      <c r="C15" s="16" t="s">
        <v>1181</v>
      </c>
      <c r="D15" s="14" t="s">
        <v>825</v>
      </c>
      <c r="E15" s="14" t="s">
        <v>830</v>
      </c>
      <c r="F15" s="17" t="s">
        <v>1029</v>
      </c>
      <c r="G15" s="65" t="str">
        <f t="shared" si="0"/>
        <v>57</v>
      </c>
      <c r="H15" s="14" t="s">
        <v>1357</v>
      </c>
      <c r="I15" s="76"/>
      <c r="L15" s="14" t="str" cm="1">
        <f t="array" ref="L15">INDEX(Cable_L!$B$3:$B$77,MATCH(1,COUNTIFS($G15,Cable_L!$A$3:$A$77,$H15,Cable_L!$C$3:$C$77),0))</f>
        <v>3b</v>
      </c>
      <c r="M15" s="21" t="str">
        <v>59</v>
      </c>
      <c r="N15" s="14" cm="1">
        <f t="array" ref="N15">INDEX(INDEX(Cable_L!$H$3:$K$77,,MATCH($N$2,Cable_L!$H$2:$K$2,0)),MATCH(1,COUNTIFS(G15,Cable_L!$A$3:$A$77,H15,Cable_L!$C$3:$C$77),0))</f>
        <v>8.3999999999999986</v>
      </c>
      <c r="O15" s="14" cm="1">
        <f t="array" ref="O15">INDEX(INDEX(Cable_L!$H$3:$K$77,,MATCH(O$2,Cable_L!$H$2:$K$2,0)),MATCH(1,COUNTIFS($G15,Cable_L!$A$3:$A$77,$H15,Cable_L!$C$3:$C$77),0))</f>
        <v>8.3999999999999986</v>
      </c>
      <c r="P15" s="21"/>
      <c r="R15" s="21"/>
      <c r="U15" s="360"/>
      <c r="V15" s="361"/>
      <c r="W15" s="362"/>
    </row>
    <row r="16" spans="3:25" x14ac:dyDescent="0.25">
      <c r="C16" s="16" t="s">
        <v>1182</v>
      </c>
      <c r="D16" s="14" t="s">
        <v>826</v>
      </c>
      <c r="E16" s="14" t="s">
        <v>831</v>
      </c>
      <c r="F16" s="17" t="s">
        <v>1043</v>
      </c>
      <c r="G16" s="65" t="str">
        <f t="shared" si="0"/>
        <v>59</v>
      </c>
      <c r="H16" s="14" t="s">
        <v>1357</v>
      </c>
      <c r="I16" s="76"/>
      <c r="L16" s="14" t="str" cm="1">
        <f t="array" ref="L16">INDEX(Cable_L!$B$3:$B$77,MATCH(1,COUNTIFS($G16,Cable_L!$A$3:$A$77,$H16,Cable_L!$C$3:$C$77),0))</f>
        <v>3b</v>
      </c>
      <c r="M16" s="21" t="str">
        <v>65</v>
      </c>
      <c r="N16" s="14" cm="1">
        <f t="array" ref="N16">INDEX(INDEX(Cable_L!$H$3:$K$77,,MATCH($N$2,Cable_L!$H$2:$K$2,0)),MATCH(1,COUNTIFS(G16,Cable_L!$A$3:$A$77,H16,Cable_L!$C$3:$C$77),0))</f>
        <v>8.3999999999999986</v>
      </c>
      <c r="O16" s="14" cm="1">
        <f t="array" ref="O16">INDEX(INDEX(Cable_L!$H$3:$K$77,,MATCH(O$2,Cable_L!$H$2:$K$2,0)),MATCH(1,COUNTIFS($G16,Cable_L!$A$3:$A$77,$H16,Cable_L!$C$3:$C$77),0))</f>
        <v>8.3999999999999986</v>
      </c>
      <c r="P16" s="21"/>
      <c r="R16" s="21"/>
      <c r="U16" s="360"/>
      <c r="V16" s="361"/>
      <c r="W16" s="362"/>
    </row>
    <row r="17" spans="3:23" x14ac:dyDescent="0.25">
      <c r="C17" s="16" t="s">
        <v>1183</v>
      </c>
      <c r="D17" s="14" t="s">
        <v>827</v>
      </c>
      <c r="E17" s="14" t="s">
        <v>832</v>
      </c>
      <c r="F17" s="17" t="s">
        <v>1044</v>
      </c>
      <c r="G17" s="65" t="str">
        <f t="shared" si="0"/>
        <v>59</v>
      </c>
      <c r="H17" s="14" t="s">
        <v>1357</v>
      </c>
      <c r="I17" s="76"/>
      <c r="L17" s="14" t="str" cm="1">
        <f t="array" ref="L17">INDEX(Cable_L!$B$3:$B$77,MATCH(1,COUNTIFS($G17,Cable_L!$A$3:$A$77,$H17,Cable_L!$C$3:$C$77),0))</f>
        <v>3b</v>
      </c>
      <c r="N17" s="14" cm="1">
        <f t="array" ref="N17">INDEX(INDEX(Cable_L!$H$3:$K$77,,MATCH($N$2,Cable_L!$H$2:$K$2,0)),MATCH(1,COUNTIFS(G17,Cable_L!$A$3:$A$77,H17,Cable_L!$C$3:$C$77),0))</f>
        <v>8.3999999999999986</v>
      </c>
      <c r="O17" s="14" cm="1">
        <f t="array" ref="O17">INDEX(INDEX(Cable_L!$H$3:$K$77,,MATCH(O$2,Cable_L!$H$2:$K$2,0)),MATCH(1,COUNTIFS($G17,Cable_L!$A$3:$A$77,$H17,Cable_L!$C$3:$C$77),0))</f>
        <v>8.3999999999999986</v>
      </c>
      <c r="P17" s="21"/>
      <c r="R17" s="21"/>
      <c r="U17" s="360"/>
      <c r="V17" s="361"/>
      <c r="W17" s="362"/>
    </row>
    <row r="18" spans="3:23" x14ac:dyDescent="0.25">
      <c r="C18" s="16" t="s">
        <v>1184</v>
      </c>
      <c r="D18" s="14" t="s">
        <v>828</v>
      </c>
      <c r="E18" s="14" t="s">
        <v>833</v>
      </c>
      <c r="F18" s="17" t="s">
        <v>1030</v>
      </c>
      <c r="G18" s="65" t="str">
        <f t="shared" si="0"/>
        <v>57</v>
      </c>
      <c r="H18" s="14" t="s">
        <v>1357</v>
      </c>
      <c r="I18" s="76"/>
      <c r="L18" s="14" t="str" cm="1">
        <f t="array" ref="L18">INDEX(Cable_L!$B$3:$B$77,MATCH(1,COUNTIFS($G18,Cable_L!$A$3:$A$77,$H18,Cable_L!$C$3:$C$77),0))</f>
        <v>3b</v>
      </c>
      <c r="N18" s="14" cm="1">
        <f t="array" ref="N18">INDEX(INDEX(Cable_L!$H$3:$K$77,,MATCH($N$2,Cable_L!$H$2:$K$2,0)),MATCH(1,COUNTIFS(G18,Cable_L!$A$3:$A$77,H18,Cable_L!$C$3:$C$77),0))</f>
        <v>8.3999999999999986</v>
      </c>
      <c r="O18" s="14" cm="1">
        <f t="array" ref="O18">INDEX(INDEX(Cable_L!$H$3:$K$77,,MATCH(O$2,Cable_L!$H$2:$K$2,0)),MATCH(1,COUNTIFS($G18,Cable_L!$A$3:$A$77,$H18,Cable_L!$C$3:$C$77),0))</f>
        <v>8.3999999999999986</v>
      </c>
      <c r="P18" s="21"/>
      <c r="R18" s="21"/>
      <c r="U18" s="360"/>
      <c r="V18" s="361"/>
      <c r="W18" s="362"/>
    </row>
    <row r="19" spans="3:23" x14ac:dyDescent="0.25">
      <c r="C19" s="16" t="s">
        <v>1185</v>
      </c>
      <c r="D19" s="14" t="s">
        <v>835</v>
      </c>
      <c r="E19" s="14" t="s">
        <v>834</v>
      </c>
      <c r="F19" s="302" t="s">
        <v>1627</v>
      </c>
      <c r="G19" s="65" t="str">
        <f t="shared" si="0"/>
        <v>65</v>
      </c>
      <c r="H19" s="14" t="s">
        <v>1357</v>
      </c>
      <c r="I19" s="76"/>
      <c r="L19" s="14" t="str" cm="1">
        <f t="array" ref="L19">INDEX(Cable_L!$B$3:$B$77,MATCH(1,COUNTIFS($G19,Cable_L!$A$3:$A$77,$H19,Cable_L!$C$3:$C$77),0))</f>
        <v>3b</v>
      </c>
      <c r="N19" s="14" cm="1">
        <f t="array" ref="N19">INDEX(INDEX(Cable_L!$H$3:$K$77,,MATCH($N$2,Cable_L!$H$2:$K$2,0)),MATCH(1,COUNTIFS(G19,Cable_L!$A$3:$A$77,H19,Cable_L!$C$3:$C$77),0))</f>
        <v>8.3999999999999986</v>
      </c>
      <c r="O19" s="14" cm="1">
        <f t="array" ref="O19">INDEX(INDEX(Cable_L!$H$3:$K$77,,MATCH(O$2,Cable_L!$H$2:$K$2,0)),MATCH(1,COUNTIFS($G19,Cable_L!$A$3:$A$77,$H19,Cable_L!$C$3:$C$77),0))</f>
        <v>8.3999999999999986</v>
      </c>
      <c r="P19" s="21"/>
      <c r="R19" s="21"/>
      <c r="U19" s="360"/>
      <c r="V19" s="361"/>
      <c r="W19" s="362"/>
    </row>
    <row r="20" spans="3:23" x14ac:dyDescent="0.25">
      <c r="C20" s="263" t="s">
        <v>406</v>
      </c>
      <c r="D20" s="19"/>
      <c r="E20" s="19" t="s">
        <v>903</v>
      </c>
      <c r="F20" s="303"/>
      <c r="G20" s="65" t="str">
        <f t="shared" si="0"/>
        <v/>
      </c>
      <c r="P20" s="21"/>
      <c r="R20" s="21"/>
      <c r="U20" s="360"/>
      <c r="V20" s="361"/>
      <c r="W20" s="362"/>
    </row>
    <row r="21" spans="3:23" x14ac:dyDescent="0.25">
      <c r="C21" s="14"/>
      <c r="D21" s="14"/>
      <c r="E21" s="14"/>
      <c r="F21" s="304"/>
      <c r="G21" s="65" t="str">
        <f t="shared" si="0"/>
        <v/>
      </c>
      <c r="P21" s="21"/>
      <c r="R21" s="21"/>
      <c r="U21" s="363"/>
      <c r="V21" s="364"/>
      <c r="W21" s="365"/>
    </row>
    <row r="22" spans="3:23" x14ac:dyDescent="0.25">
      <c r="C22" s="22" t="s">
        <v>1186</v>
      </c>
      <c r="D22" s="15" t="s">
        <v>865</v>
      </c>
      <c r="E22" s="15" t="s">
        <v>873</v>
      </c>
      <c r="F22" s="23" t="s">
        <v>1045</v>
      </c>
      <c r="G22" s="65" t="str">
        <f t="shared" si="0"/>
        <v>59</v>
      </c>
      <c r="H22" s="14" t="s">
        <v>1357</v>
      </c>
      <c r="I22" s="76"/>
      <c r="L22" s="14" t="str" cm="1">
        <f t="array" ref="L22">INDEX(Cable_L!$B$3:$B$77,MATCH(1,COUNTIFS($G22,Cable_L!$A$3:$A$77,$H22,Cable_L!$C$3:$C$77),0))</f>
        <v>3b</v>
      </c>
      <c r="M22" s="21" t="str" cm="1">
        <f t="array" ref="M22:M25">_xlfn._xlws.SORT(_xlfn.UNIQUE(G22:G29))</f>
        <v>57</v>
      </c>
      <c r="N22" s="14" cm="1">
        <f t="array" ref="N22">INDEX(INDEX(Cable_L!$H$3:$K$77,,MATCH($N$2,Cable_L!$H$2:$K$2,0)),MATCH(1,COUNTIFS(G22,Cable_L!$A$3:$A$77,H22,Cable_L!$C$3:$C$77),0))</f>
        <v>8.3999999999999986</v>
      </c>
      <c r="O22" s="14" cm="1">
        <f t="array" ref="O22">INDEX(INDEX(Cable_L!$H$3:$K$77,,MATCH(O$2,Cable_L!$H$2:$K$2,0)),MATCH(1,COUNTIFS($G22,Cable_L!$A$3:$A$77,$H22,Cable_L!$C$3:$C$77),0))</f>
        <v>8.3999999999999986</v>
      </c>
      <c r="P22" s="21" cm="1">
        <f t="array" ref="P22">_xlfn._xlws.FILTER(_xlfn.UNIQUE(N22:N29),_xlfn.UNIQUE(N22:N29)&lt;&gt;"")</f>
        <v>8.3999999999999986</v>
      </c>
      <c r="Q22" s="14">
        <f>COUNTIF(N22:N29,P22)</f>
        <v>8</v>
      </c>
      <c r="R22" s="21" cm="1">
        <f t="array" ref="R22">_xlfn._xlws.FILTER(_xlfn.UNIQUE(O22:O29),_xlfn.UNIQUE(O22:O29)&lt;&gt;"")</f>
        <v>8.3999999999999986</v>
      </c>
      <c r="S22" s="14">
        <f>COUNTIF(O22:O29,R22)</f>
        <v>8</v>
      </c>
    </row>
    <row r="23" spans="3:23" x14ac:dyDescent="0.25">
      <c r="C23" s="16" t="s">
        <v>1187</v>
      </c>
      <c r="D23" s="14" t="s">
        <v>866</v>
      </c>
      <c r="E23" s="14" t="s">
        <v>874</v>
      </c>
      <c r="F23" s="17" t="s">
        <v>1046</v>
      </c>
      <c r="G23" s="65" t="str">
        <f t="shared" si="0"/>
        <v>59</v>
      </c>
      <c r="H23" s="14" t="s">
        <v>1357</v>
      </c>
      <c r="I23" s="76"/>
      <c r="L23" s="14" t="str" cm="1">
        <f t="array" ref="L23">INDEX(Cable_L!$B$3:$B$77,MATCH(1,COUNTIFS($G23,Cable_L!$A$3:$A$77,$H23,Cable_L!$C$3:$C$77),0))</f>
        <v>3b</v>
      </c>
      <c r="M23" s="21" t="str">
        <v>58</v>
      </c>
      <c r="N23" s="14" cm="1">
        <f t="array" ref="N23">INDEX(INDEX(Cable_L!$H$3:$K$77,,MATCH($N$2,Cable_L!$H$2:$K$2,0)),MATCH(1,COUNTIFS(G23,Cable_L!$A$3:$A$77,H23,Cable_L!$C$3:$C$77),0))</f>
        <v>8.3999999999999986</v>
      </c>
      <c r="O23" s="14" cm="1">
        <f t="array" ref="O23">INDEX(INDEX(Cable_L!$H$3:$K$77,,MATCH(O$2,Cable_L!$H$2:$K$2,0)),MATCH(1,COUNTIFS($G23,Cable_L!$A$3:$A$77,$H23,Cable_L!$C$3:$C$77),0))</f>
        <v>8.3999999999999986</v>
      </c>
      <c r="P23" s="21"/>
      <c r="R23" s="21"/>
    </row>
    <row r="24" spans="3:23" x14ac:dyDescent="0.25">
      <c r="C24" s="16" t="s">
        <v>1020</v>
      </c>
      <c r="D24" s="14" t="s">
        <v>867</v>
      </c>
      <c r="E24" s="14" t="s">
        <v>875</v>
      </c>
      <c r="F24" s="17" t="s">
        <v>1031</v>
      </c>
      <c r="G24" s="65" t="str">
        <f t="shared" si="0"/>
        <v>57</v>
      </c>
      <c r="H24" s="14" t="s">
        <v>1357</v>
      </c>
      <c r="I24" s="76"/>
      <c r="L24" s="14" t="str" cm="1">
        <f t="array" ref="L24">INDEX(Cable_L!$B$3:$B$77,MATCH(1,COUNTIFS($G24,Cable_L!$A$3:$A$77,$H24,Cable_L!$C$3:$C$77),0))</f>
        <v>3b</v>
      </c>
      <c r="M24" s="21" t="str">
        <v>59</v>
      </c>
      <c r="N24" s="14" cm="1">
        <f t="array" ref="N24">INDEX(INDEX(Cable_L!$H$3:$K$77,,MATCH($N$2,Cable_L!$H$2:$K$2,0)),MATCH(1,COUNTIFS(G24,Cable_L!$A$3:$A$77,H24,Cable_L!$C$3:$C$77),0))</f>
        <v>8.3999999999999986</v>
      </c>
      <c r="O24" s="14" cm="1">
        <f t="array" ref="O24">INDEX(INDEX(Cable_L!$H$3:$K$77,,MATCH(O$2,Cable_L!$H$2:$K$2,0)),MATCH(1,COUNTIFS($G24,Cable_L!$A$3:$A$77,$H24,Cable_L!$C$3:$C$77),0))</f>
        <v>8.3999999999999986</v>
      </c>
      <c r="P24" s="21"/>
      <c r="R24" s="21"/>
    </row>
    <row r="25" spans="3:23" x14ac:dyDescent="0.25">
      <c r="C25" s="16" t="s">
        <v>1628</v>
      </c>
      <c r="D25" s="14" t="s">
        <v>868</v>
      </c>
      <c r="E25" s="14" t="s">
        <v>876</v>
      </c>
      <c r="F25" s="302" t="s">
        <v>1629</v>
      </c>
      <c r="G25" s="65" t="str">
        <f t="shared" si="0"/>
        <v>65</v>
      </c>
      <c r="H25" s="14" t="s">
        <v>1357</v>
      </c>
      <c r="I25" s="76"/>
      <c r="L25" s="14" t="str" cm="1">
        <f t="array" ref="L25">INDEX(Cable_L!$B$3:$B$77,MATCH(1,COUNTIFS($G25,Cable_L!$A$3:$A$77,$H25,Cable_L!$C$3:$C$77),0))</f>
        <v>3b</v>
      </c>
      <c r="M25" s="21" t="str">
        <v>65</v>
      </c>
      <c r="N25" s="14" cm="1">
        <f t="array" ref="N25">INDEX(INDEX(Cable_L!$H$3:$K$77,,MATCH($N$2,Cable_L!$H$2:$K$2,0)),MATCH(1,COUNTIFS(G25,Cable_L!$A$3:$A$77,H25,Cable_L!$C$3:$C$77),0))</f>
        <v>8.3999999999999986</v>
      </c>
      <c r="O25" s="14" cm="1">
        <f t="array" ref="O25">INDEX(INDEX(Cable_L!$H$3:$K$77,,MATCH(O$2,Cable_L!$H$2:$K$2,0)),MATCH(1,COUNTIFS($G25,Cable_L!$A$3:$A$77,$H25,Cable_L!$C$3:$C$77),0))</f>
        <v>8.3999999999999986</v>
      </c>
      <c r="P25" s="21"/>
      <c r="R25" s="21"/>
    </row>
    <row r="26" spans="3:23" x14ac:dyDescent="0.25">
      <c r="C26" s="16" t="s">
        <v>1188</v>
      </c>
      <c r="D26" s="14" t="s">
        <v>869</v>
      </c>
      <c r="E26" s="14" t="s">
        <v>877</v>
      </c>
      <c r="F26" s="17" t="s">
        <v>1032</v>
      </c>
      <c r="G26" s="65" t="str">
        <f t="shared" si="0"/>
        <v>57</v>
      </c>
      <c r="H26" s="14" t="s">
        <v>1357</v>
      </c>
      <c r="I26" s="76"/>
      <c r="L26" s="14" t="str" cm="1">
        <f t="array" ref="L26">INDEX(Cable_L!$B$3:$B$77,MATCH(1,COUNTIFS($G26,Cable_L!$A$3:$A$77,$H26,Cable_L!$C$3:$C$77),0))</f>
        <v>3b</v>
      </c>
      <c r="N26" s="14" cm="1">
        <f t="array" ref="N26">INDEX(INDEX(Cable_L!$H$3:$K$77,,MATCH($N$2,Cable_L!$H$2:$K$2,0)),MATCH(1,COUNTIFS(G26,Cable_L!$A$3:$A$77,H26,Cable_L!$C$3:$C$77),0))</f>
        <v>8.3999999999999986</v>
      </c>
      <c r="O26" s="14" cm="1">
        <f t="array" ref="O26">INDEX(INDEX(Cable_L!$H$3:$K$77,,MATCH(O$2,Cable_L!$H$2:$K$2,0)),MATCH(1,COUNTIFS($G26,Cable_L!$A$3:$A$77,$H26,Cable_L!$C$3:$C$77),0))</f>
        <v>8.3999999999999986</v>
      </c>
      <c r="P26" s="21"/>
      <c r="R26" s="21"/>
    </row>
    <row r="27" spans="3:23" x14ac:dyDescent="0.25">
      <c r="C27" s="16" t="s">
        <v>1189</v>
      </c>
      <c r="D27" s="14" t="s">
        <v>870</v>
      </c>
      <c r="E27" s="14" t="s">
        <v>878</v>
      </c>
      <c r="F27" s="17" t="s">
        <v>1033</v>
      </c>
      <c r="G27" s="65" t="str">
        <f t="shared" si="0"/>
        <v>58</v>
      </c>
      <c r="H27" s="14" t="s">
        <v>1357</v>
      </c>
      <c r="I27" s="76"/>
      <c r="L27" s="14" t="str" cm="1">
        <f t="array" ref="L27">INDEX(Cable_L!$B$3:$B$77,MATCH(1,COUNTIFS($G27,Cable_L!$A$3:$A$77,$H27,Cable_L!$C$3:$C$77),0))</f>
        <v>3b</v>
      </c>
      <c r="N27" s="14" cm="1">
        <f t="array" ref="N27">INDEX(INDEX(Cable_L!$H$3:$K$77,,MATCH($N$2,Cable_L!$H$2:$K$2,0)),MATCH(1,COUNTIFS(G27,Cable_L!$A$3:$A$77,H27,Cable_L!$C$3:$C$77),0))</f>
        <v>8.3999999999999986</v>
      </c>
      <c r="O27" s="14" cm="1">
        <f t="array" ref="O27">INDEX(INDEX(Cable_L!$H$3:$K$77,,MATCH(O$2,Cable_L!$H$2:$K$2,0)),MATCH(1,COUNTIFS($G27,Cable_L!$A$3:$A$77,$H27,Cable_L!$C$3:$C$77),0))</f>
        <v>8.3999999999999986</v>
      </c>
      <c r="P27" s="21"/>
      <c r="R27" s="21"/>
    </row>
    <row r="28" spans="3:23" x14ac:dyDescent="0.25">
      <c r="C28" s="16" t="s">
        <v>1190</v>
      </c>
      <c r="D28" s="14" t="s">
        <v>871</v>
      </c>
      <c r="E28" s="14" t="s">
        <v>879</v>
      </c>
      <c r="F28" s="17" t="s">
        <v>1034</v>
      </c>
      <c r="G28" s="65" t="str">
        <f t="shared" si="0"/>
        <v>58</v>
      </c>
      <c r="H28" s="14" t="s">
        <v>1357</v>
      </c>
      <c r="I28" s="76"/>
      <c r="L28" s="14" t="str" cm="1">
        <f t="array" ref="L28">INDEX(Cable_L!$B$3:$B$77,MATCH(1,COUNTIFS($G28,Cable_L!$A$3:$A$77,$H28,Cable_L!$C$3:$C$77),0))</f>
        <v>3b</v>
      </c>
      <c r="N28" s="14" cm="1">
        <f t="array" ref="N28">INDEX(INDEX(Cable_L!$H$3:$K$77,,MATCH($N$2,Cable_L!$H$2:$K$2,0)),MATCH(1,COUNTIFS(G28,Cable_L!$A$3:$A$77,H28,Cable_L!$C$3:$C$77),0))</f>
        <v>8.3999999999999986</v>
      </c>
      <c r="O28" s="14" cm="1">
        <f t="array" ref="O28">INDEX(INDEX(Cable_L!$H$3:$K$77,,MATCH(O$2,Cable_L!$H$2:$K$2,0)),MATCH(1,COUNTIFS($G28,Cable_L!$A$3:$A$77,$H28,Cable_L!$C$3:$C$77),0))</f>
        <v>8.3999999999999986</v>
      </c>
      <c r="P28" s="21"/>
      <c r="R28" s="21"/>
    </row>
    <row r="29" spans="3:23" x14ac:dyDescent="0.25">
      <c r="C29" s="287" t="s">
        <v>1191</v>
      </c>
      <c r="D29" s="288" t="s">
        <v>872</v>
      </c>
      <c r="E29" s="288" t="s">
        <v>880</v>
      </c>
      <c r="F29" s="289" t="s">
        <v>1035</v>
      </c>
      <c r="G29" s="65" t="str">
        <f t="shared" si="0"/>
        <v>58</v>
      </c>
      <c r="H29" s="14" t="s">
        <v>1357</v>
      </c>
      <c r="I29" s="76"/>
      <c r="L29" s="14" t="str" cm="1">
        <f t="array" ref="L29">INDEX(Cable_L!$B$3:$B$77,MATCH(1,COUNTIFS($G29,Cable_L!$A$3:$A$77,$H29,Cable_L!$C$3:$C$77),0))</f>
        <v>3b</v>
      </c>
      <c r="N29" s="14" cm="1">
        <f t="array" ref="N29">INDEX(INDEX(Cable_L!$H$3:$K$77,,MATCH($N$2,Cable_L!$H$2:$K$2,0)),MATCH(1,COUNTIFS(G29,Cable_L!$A$3:$A$77,H29,Cable_L!$C$3:$C$77),0))</f>
        <v>8.3999999999999986</v>
      </c>
      <c r="O29" s="14" cm="1">
        <f t="array" ref="O29">INDEX(INDEX(Cable_L!$H$3:$K$77,,MATCH(O$2,Cable_L!$H$2:$K$2,0)),MATCH(1,COUNTIFS($G29,Cable_L!$A$3:$A$77,$H29,Cable_L!$C$3:$C$77),0))</f>
        <v>8.3999999999999986</v>
      </c>
      <c r="P29" s="21"/>
      <c r="R29" s="21"/>
    </row>
    <row r="30" spans="3:23" x14ac:dyDescent="0.25">
      <c r="C30" s="261"/>
      <c r="D30" s="261"/>
      <c r="E30" s="261"/>
      <c r="F30" s="261"/>
      <c r="G30" s="65" t="str">
        <f t="shared" si="0"/>
        <v/>
      </c>
      <c r="P30" s="21"/>
      <c r="R30" s="21"/>
    </row>
    <row r="31" spans="3:23" x14ac:dyDescent="0.25">
      <c r="C31" s="22" t="s">
        <v>1192</v>
      </c>
      <c r="D31" s="15" t="s">
        <v>836</v>
      </c>
      <c r="E31" s="15" t="s">
        <v>844</v>
      </c>
      <c r="F31" s="305" t="s">
        <v>1630</v>
      </c>
      <c r="G31" s="65" t="str">
        <f t="shared" si="0"/>
        <v>65</v>
      </c>
      <c r="H31" s="14" t="s">
        <v>1357</v>
      </c>
      <c r="I31" s="76"/>
      <c r="L31" s="14" t="str" cm="1">
        <f t="array" ref="L31">INDEX(Cable_L!$B$3:$B$77,MATCH(1,COUNTIFS($G31,Cable_L!$A$3:$A$77,$H31,Cable_L!$C$3:$C$77),0))</f>
        <v>3b</v>
      </c>
      <c r="M31" s="21" t="str" cm="1">
        <f t="array" ref="M31:M33">_xlfn._xlws.SORT(_xlfn.UNIQUE(G31:G38))</f>
        <v>58</v>
      </c>
      <c r="N31" s="14" cm="1">
        <f t="array" ref="N31">INDEX(INDEX(Cable_L!$H$3:$K$77,,MATCH($N$2,Cable_L!$H$2:$K$2,0)),MATCH(1,COUNTIFS(G31,Cable_L!$A$3:$A$77,H31,Cable_L!$C$3:$C$77),0))</f>
        <v>8.3999999999999986</v>
      </c>
      <c r="O31" s="14" cm="1">
        <f t="array" ref="O31">INDEX(INDEX(Cable_L!$H$3:$K$77,,MATCH(O$2,Cable_L!$H$2:$K$2,0)),MATCH(1,COUNTIFS($G31,Cable_L!$A$3:$A$77,$H31,Cable_L!$C$3:$C$77),0))</f>
        <v>8.3999999999999986</v>
      </c>
      <c r="P31" s="21" cm="1">
        <f t="array" ref="P31">_xlfn._xlws.FILTER(_xlfn.UNIQUE(N31:N38),_xlfn.UNIQUE(N31:N38)&lt;&gt;"")</f>
        <v>8.3999999999999986</v>
      </c>
      <c r="Q31" s="14">
        <f>COUNTIF(N31:N38,P31)</f>
        <v>8</v>
      </c>
      <c r="R31" s="21" cm="1">
        <f t="array" ref="R31">_xlfn._xlws.FILTER(_xlfn.UNIQUE(O31:O38),_xlfn.UNIQUE(O31:O38)&lt;&gt;"")</f>
        <v>8.3999999999999986</v>
      </c>
      <c r="S31" s="14">
        <f>COUNTIF(O31:O38,R31)</f>
        <v>8</v>
      </c>
    </row>
    <row r="32" spans="3:23" x14ac:dyDescent="0.25">
      <c r="C32" s="260" t="s">
        <v>1193</v>
      </c>
      <c r="D32" s="261" t="s">
        <v>837</v>
      </c>
      <c r="E32" s="261" t="s">
        <v>845</v>
      </c>
      <c r="F32" s="262" t="s">
        <v>1036</v>
      </c>
      <c r="G32" s="65" t="str">
        <f t="shared" si="0"/>
        <v>58</v>
      </c>
      <c r="H32" s="14" t="s">
        <v>1357</v>
      </c>
      <c r="I32" s="76"/>
      <c r="L32" s="14" t="str" cm="1">
        <f t="array" ref="L32">INDEX(Cable_L!$B$3:$B$77,MATCH(1,COUNTIFS($G32,Cable_L!$A$3:$A$77,$H32,Cable_L!$C$3:$C$77),0))</f>
        <v>3b</v>
      </c>
      <c r="M32" s="21" t="str">
        <v>59</v>
      </c>
      <c r="N32" s="14" cm="1">
        <f t="array" ref="N32">INDEX(INDEX(Cable_L!$H$3:$K$77,,MATCH($N$2,Cable_L!$H$2:$K$2,0)),MATCH(1,COUNTIFS(G32,Cable_L!$A$3:$A$77,H32,Cable_L!$C$3:$C$77),0))</f>
        <v>8.3999999999999986</v>
      </c>
      <c r="O32" s="14" cm="1">
        <f t="array" ref="O32">INDEX(INDEX(Cable_L!$H$3:$K$77,,MATCH(O$2,Cable_L!$H$2:$K$2,0)),MATCH(1,COUNTIFS($G32,Cable_L!$A$3:$A$77,$H32,Cable_L!$C$3:$C$77),0))</f>
        <v>8.3999999999999986</v>
      </c>
      <c r="P32" s="21"/>
      <c r="R32" s="21"/>
    </row>
    <row r="33" spans="3:19" x14ac:dyDescent="0.25">
      <c r="C33" s="16" t="s">
        <v>1194</v>
      </c>
      <c r="D33" s="290" t="s">
        <v>1603</v>
      </c>
      <c r="E33" s="14" t="s">
        <v>846</v>
      </c>
      <c r="F33" s="17" t="s">
        <v>1047</v>
      </c>
      <c r="G33" s="65" t="str">
        <f t="shared" si="0"/>
        <v>59</v>
      </c>
      <c r="H33" s="14" t="s">
        <v>1357</v>
      </c>
      <c r="I33" s="76"/>
      <c r="L33" s="14" t="str" cm="1">
        <f t="array" ref="L33">INDEX(Cable_L!$B$3:$B$77,MATCH(1,COUNTIFS($G33,Cable_L!$A$3:$A$77,$H33,Cable_L!$C$3:$C$77),0))</f>
        <v>3b</v>
      </c>
      <c r="M33" s="21" t="str">
        <v>65</v>
      </c>
      <c r="N33" s="14" cm="1">
        <f t="array" ref="N33">INDEX(INDEX(Cable_L!$H$3:$K$77,,MATCH($N$2,Cable_L!$H$2:$K$2,0)),MATCH(1,COUNTIFS(G33,Cable_L!$A$3:$A$77,H33,Cable_L!$C$3:$C$77),0))</f>
        <v>8.3999999999999986</v>
      </c>
      <c r="O33" s="14" cm="1">
        <f t="array" ref="O33">INDEX(INDEX(Cable_L!$H$3:$K$77,,MATCH(O$2,Cable_L!$H$2:$K$2,0)),MATCH(1,COUNTIFS($G33,Cable_L!$A$3:$A$77,$H33,Cable_L!$C$3:$C$77),0))</f>
        <v>8.3999999999999986</v>
      </c>
      <c r="P33" s="21"/>
      <c r="R33" s="21"/>
    </row>
    <row r="34" spans="3:19" x14ac:dyDescent="0.25">
      <c r="C34" s="16" t="s">
        <v>1195</v>
      </c>
      <c r="D34" s="14" t="s">
        <v>838</v>
      </c>
      <c r="E34" s="14" t="s">
        <v>847</v>
      </c>
      <c r="F34" s="302" t="s">
        <v>1631</v>
      </c>
      <c r="G34" s="65" t="str">
        <f t="shared" si="0"/>
        <v>65</v>
      </c>
      <c r="H34" s="14" t="s">
        <v>1357</v>
      </c>
      <c r="I34" s="76"/>
      <c r="L34" s="14" t="str" cm="1">
        <f t="array" ref="L34">INDEX(Cable_L!$B$3:$B$77,MATCH(1,COUNTIFS($G34,Cable_L!$A$3:$A$77,$H34,Cable_L!$C$3:$C$77),0))</f>
        <v>3b</v>
      </c>
      <c r="N34" s="14" cm="1">
        <f t="array" ref="N34">INDEX(INDEX(Cable_L!$H$3:$K$77,,MATCH($N$2,Cable_L!$H$2:$K$2,0)),MATCH(1,COUNTIFS(G34,Cable_L!$A$3:$A$77,H34,Cable_L!$C$3:$C$77),0))</f>
        <v>8.3999999999999986</v>
      </c>
      <c r="O34" s="14" cm="1">
        <f t="array" ref="O34">INDEX(INDEX(Cable_L!$H$3:$K$77,,MATCH(O$2,Cable_L!$H$2:$K$2,0)),MATCH(1,COUNTIFS($G34,Cable_L!$A$3:$A$77,$H34,Cable_L!$C$3:$C$77),0))</f>
        <v>8.3999999999999986</v>
      </c>
      <c r="P34" s="21"/>
      <c r="R34" s="21"/>
    </row>
    <row r="35" spans="3:19" x14ac:dyDescent="0.25">
      <c r="C35" s="16" t="s">
        <v>1196</v>
      </c>
      <c r="D35" s="14" t="s">
        <v>839</v>
      </c>
      <c r="E35" s="14" t="s">
        <v>848</v>
      </c>
      <c r="F35" s="17" t="s">
        <v>1048</v>
      </c>
      <c r="G35" s="65" t="str">
        <f t="shared" si="0"/>
        <v>59</v>
      </c>
      <c r="H35" s="14" t="s">
        <v>1357</v>
      </c>
      <c r="I35" s="76"/>
      <c r="L35" s="14" t="str" cm="1">
        <f t="array" ref="L35">INDEX(Cable_L!$B$3:$B$77,MATCH(1,COUNTIFS($G35,Cable_L!$A$3:$A$77,$H35,Cable_L!$C$3:$C$77),0))</f>
        <v>3b</v>
      </c>
      <c r="N35" s="14" cm="1">
        <f t="array" ref="N35">INDEX(INDEX(Cable_L!$H$3:$K$77,,MATCH($N$2,Cable_L!$H$2:$K$2,0)),MATCH(1,COUNTIFS(G35,Cable_L!$A$3:$A$77,H35,Cable_L!$C$3:$C$77),0))</f>
        <v>8.3999999999999986</v>
      </c>
      <c r="O35" s="14" cm="1">
        <f t="array" ref="O35">INDEX(INDEX(Cable_L!$H$3:$K$77,,MATCH(O$2,Cable_L!$H$2:$K$2,0)),MATCH(1,COUNTIFS($G35,Cable_L!$A$3:$A$77,$H35,Cable_L!$C$3:$C$77),0))</f>
        <v>8.3999999999999986</v>
      </c>
      <c r="P35" s="21"/>
      <c r="R35" s="21"/>
    </row>
    <row r="36" spans="3:19" x14ac:dyDescent="0.25">
      <c r="C36" s="260" t="s">
        <v>1197</v>
      </c>
      <c r="D36" s="261" t="s">
        <v>840</v>
      </c>
      <c r="E36" s="261" t="s">
        <v>849</v>
      </c>
      <c r="F36" s="262" t="s">
        <v>1037</v>
      </c>
      <c r="G36" s="65" t="str">
        <f t="shared" si="0"/>
        <v>58</v>
      </c>
      <c r="H36" s="14" t="s">
        <v>1357</v>
      </c>
      <c r="I36" s="76"/>
      <c r="L36" s="14" t="str" cm="1">
        <f t="array" ref="L36">INDEX(Cable_L!$B$3:$B$77,MATCH(1,COUNTIFS($G36,Cable_L!$A$3:$A$77,$H36,Cable_L!$C$3:$C$77),0))</f>
        <v>3b</v>
      </c>
      <c r="N36" s="14" cm="1">
        <f t="array" ref="N36">INDEX(INDEX(Cable_L!$H$3:$K$77,,MATCH($N$2,Cable_L!$H$2:$K$2,0)),MATCH(1,COUNTIFS(G36,Cable_L!$A$3:$A$77,H36,Cable_L!$C$3:$C$77),0))</f>
        <v>8.3999999999999986</v>
      </c>
      <c r="O36" s="14" cm="1">
        <f t="array" ref="O36">INDEX(INDEX(Cable_L!$H$3:$K$77,,MATCH(O$2,Cable_L!$H$2:$K$2,0)),MATCH(1,COUNTIFS($G36,Cable_L!$A$3:$A$77,$H36,Cable_L!$C$3:$C$77),0))</f>
        <v>8.3999999999999986</v>
      </c>
      <c r="P36" s="21"/>
      <c r="R36" s="21"/>
    </row>
    <row r="37" spans="3:19" x14ac:dyDescent="0.25">
      <c r="C37" s="16" t="s">
        <v>1198</v>
      </c>
      <c r="D37" s="14" t="s">
        <v>841</v>
      </c>
      <c r="E37" s="14" t="s">
        <v>850</v>
      </c>
      <c r="F37" s="17" t="s">
        <v>1038</v>
      </c>
      <c r="G37" s="65" t="str">
        <f t="shared" si="0"/>
        <v>58</v>
      </c>
      <c r="H37" s="14" t="s">
        <v>1357</v>
      </c>
      <c r="I37" s="76"/>
      <c r="L37" s="14" t="str" cm="1">
        <f t="array" ref="L37">INDEX(Cable_L!$B$3:$B$77,MATCH(1,COUNTIFS($G37,Cable_L!$A$3:$A$77,$H37,Cable_L!$C$3:$C$77),0))</f>
        <v>3b</v>
      </c>
      <c r="N37" s="14" cm="1">
        <f t="array" ref="N37">INDEX(INDEX(Cable_L!$H$3:$K$77,,MATCH($N$2,Cable_L!$H$2:$K$2,0)),MATCH(1,COUNTIFS(G37,Cable_L!$A$3:$A$77,H37,Cable_L!$C$3:$C$77),0))</f>
        <v>8.3999999999999986</v>
      </c>
      <c r="O37" s="14" cm="1">
        <f t="array" ref="O37">INDEX(INDEX(Cable_L!$H$3:$K$77,,MATCH(O$2,Cable_L!$H$2:$K$2,0)),MATCH(1,COUNTIFS($G37,Cable_L!$A$3:$A$77,$H37,Cable_L!$C$3:$C$77),0))</f>
        <v>8.3999999999999986</v>
      </c>
      <c r="P37" s="21"/>
      <c r="R37" s="21"/>
    </row>
    <row r="38" spans="3:19" x14ac:dyDescent="0.25">
      <c r="C38" s="18" t="s">
        <v>1199</v>
      </c>
      <c r="D38" s="19" t="s">
        <v>842</v>
      </c>
      <c r="E38" s="19" t="s">
        <v>843</v>
      </c>
      <c r="F38" s="20" t="s">
        <v>1039</v>
      </c>
      <c r="G38" s="65" t="str">
        <f t="shared" si="0"/>
        <v>58</v>
      </c>
      <c r="H38" s="14" t="s">
        <v>1357</v>
      </c>
      <c r="I38" s="76"/>
      <c r="L38" s="14" t="str" cm="1">
        <f t="array" ref="L38">INDEX(Cable_L!$B$3:$B$77,MATCH(1,COUNTIFS($G38,Cable_L!$A$3:$A$77,$H38,Cable_L!$C$3:$C$77),0))</f>
        <v>3b</v>
      </c>
      <c r="N38" s="14" cm="1">
        <f t="array" ref="N38">INDEX(INDEX(Cable_L!$H$3:$K$77,,MATCH($N$2,Cable_L!$H$2:$K$2,0)),MATCH(1,COUNTIFS(G38,Cable_L!$A$3:$A$77,H38,Cable_L!$C$3:$C$77),0))</f>
        <v>8.3999999999999986</v>
      </c>
      <c r="O38" s="14" cm="1">
        <f t="array" ref="O38">INDEX(INDEX(Cable_L!$H$3:$K$77,,MATCH(O$2,Cable_L!$H$2:$K$2,0)),MATCH(1,COUNTIFS($G38,Cable_L!$A$3:$A$77,$H38,Cable_L!$C$3:$C$77),0))</f>
        <v>8.3999999999999986</v>
      </c>
      <c r="P38" s="21"/>
      <c r="R38" s="21"/>
    </row>
    <row r="39" spans="3:19" x14ac:dyDescent="0.25">
      <c r="C39" s="14"/>
      <c r="D39" s="14"/>
      <c r="E39" s="14"/>
      <c r="F39" s="14"/>
      <c r="G39" s="65" t="str">
        <f t="shared" si="0"/>
        <v/>
      </c>
      <c r="P39" s="21"/>
      <c r="R39" s="21"/>
    </row>
    <row r="40" spans="3:19" x14ac:dyDescent="0.25">
      <c r="C40" s="22" t="s">
        <v>1200</v>
      </c>
      <c r="D40" s="15" t="s">
        <v>851</v>
      </c>
      <c r="E40" s="15" t="s">
        <v>881</v>
      </c>
      <c r="F40" s="23" t="s">
        <v>1061</v>
      </c>
      <c r="G40" s="65" t="str">
        <f t="shared" si="0"/>
        <v>62</v>
      </c>
      <c r="H40" s="14" t="s">
        <v>1357</v>
      </c>
      <c r="I40" s="76"/>
      <c r="L40" s="14" t="str" cm="1">
        <f t="array" ref="L40">INDEX(Cable_L!$B$3:$B$77,MATCH(1,COUNTIFS($G40,Cable_L!$A$3:$A$77,$H40,Cable_L!$C$3:$C$77),0))</f>
        <v>3b</v>
      </c>
      <c r="M40" s="21" t="str" cm="1">
        <f t="array" ref="M40:M44">_xlfn._xlws.SORT(_xlfn.UNIQUE(G40:G47))</f>
        <v/>
      </c>
      <c r="N40" s="14" cm="1">
        <f t="array" ref="N40">INDEX(INDEX(Cable_L!$H$3:$K$77,,MATCH($N$2,Cable_L!$H$2:$K$2,0)),MATCH(1,COUNTIFS(G40,Cable_L!$A$3:$A$77,H40,Cable_L!$C$3:$C$77),0))</f>
        <v>8.3999999999999986</v>
      </c>
      <c r="O40" s="14" cm="1">
        <f t="array" ref="O40">INDEX(INDEX(Cable_L!$H$3:$K$77,,MATCH(O$2,Cable_L!$H$2:$K$2,0)),MATCH(1,COUNTIFS($G40,Cable_L!$A$3:$A$77,$H40,Cable_L!$C$3:$C$77),0))</f>
        <v>8.3999999999999986</v>
      </c>
      <c r="P40" s="21" cm="1">
        <f t="array" ref="P40">_xlfn._xlws.FILTER(_xlfn.UNIQUE(N40:N47),_xlfn.UNIQUE(N40:N47)&lt;&gt;"")</f>
        <v>8.3999999999999986</v>
      </c>
      <c r="Q40" s="14">
        <f>COUNTIF(N40:N47,P40)</f>
        <v>7</v>
      </c>
      <c r="R40" s="21" cm="1">
        <f t="array" ref="R40">_xlfn._xlws.FILTER(_xlfn.UNIQUE(O40:O47),_xlfn.UNIQUE(O40:O47)&lt;&gt;"")</f>
        <v>8.3999999999999986</v>
      </c>
      <c r="S40" s="14">
        <f>COUNTIF(O40:O47,R40)</f>
        <v>7</v>
      </c>
    </row>
    <row r="41" spans="3:19" x14ac:dyDescent="0.25">
      <c r="C41" s="16" t="s">
        <v>1201</v>
      </c>
      <c r="D41" s="14" t="s">
        <v>852</v>
      </c>
      <c r="E41" s="14" t="s">
        <v>882</v>
      </c>
      <c r="F41" s="17" t="s">
        <v>1062</v>
      </c>
      <c r="G41" s="65" t="str">
        <f t="shared" si="0"/>
        <v>62</v>
      </c>
      <c r="H41" s="14" t="s">
        <v>1357</v>
      </c>
      <c r="I41" s="76"/>
      <c r="L41" s="14" t="str" cm="1">
        <f t="array" ref="L41">INDEX(Cable_L!$B$3:$B$77,MATCH(1,COUNTIFS($G41,Cable_L!$A$3:$A$77,$H41,Cable_L!$C$3:$C$77),0))</f>
        <v>3b</v>
      </c>
      <c r="M41" s="21" t="str">
        <v>60</v>
      </c>
      <c r="N41" s="14" cm="1">
        <f t="array" ref="N41">INDEX(INDEX(Cable_L!$H$3:$K$77,,MATCH($N$2,Cable_L!$H$2:$K$2,0)),MATCH(1,COUNTIFS(G41,Cable_L!$A$3:$A$77,H41,Cable_L!$C$3:$C$77),0))</f>
        <v>8.3999999999999986</v>
      </c>
      <c r="O41" s="14" cm="1">
        <f t="array" ref="O41">INDEX(INDEX(Cable_L!$H$3:$K$77,,MATCH(O$2,Cable_L!$H$2:$K$2,0)),MATCH(1,COUNTIFS($G41,Cable_L!$A$3:$A$77,$H41,Cable_L!$C$3:$C$77),0))</f>
        <v>8.3999999999999986</v>
      </c>
      <c r="P41" s="21"/>
      <c r="R41" s="21"/>
    </row>
    <row r="42" spans="3:19" x14ac:dyDescent="0.25">
      <c r="C42" s="16" t="s">
        <v>1021</v>
      </c>
      <c r="D42" s="14" t="s">
        <v>853</v>
      </c>
      <c r="E42" s="14" t="s">
        <v>883</v>
      </c>
      <c r="F42" s="302" t="s">
        <v>1632</v>
      </c>
      <c r="G42" s="65" t="str">
        <f t="shared" si="0"/>
        <v>66</v>
      </c>
      <c r="H42" s="14" t="s">
        <v>1357</v>
      </c>
      <c r="I42" s="76"/>
      <c r="L42" s="14" t="str" cm="1">
        <f t="array" ref="L42">INDEX(Cable_L!$B$3:$B$77,MATCH(1,COUNTIFS($G42,Cable_L!$A$3:$A$77,$H42,Cable_L!$C$3:$C$77),0))</f>
        <v>3b</v>
      </c>
      <c r="M42" s="21" t="str">
        <v>61</v>
      </c>
      <c r="N42" s="14" cm="1">
        <f t="array" ref="N42">INDEX(INDEX(Cable_L!$H$3:$K$77,,MATCH($N$2,Cable_L!$H$2:$K$2,0)),MATCH(1,COUNTIFS(G42,Cable_L!$A$3:$A$77,H42,Cable_L!$C$3:$C$77),0))</f>
        <v>8.3999999999999986</v>
      </c>
      <c r="O42" s="14" cm="1">
        <f t="array" ref="O42">INDEX(INDEX(Cable_L!$H$3:$K$77,,MATCH(O$2,Cable_L!$H$2:$K$2,0)),MATCH(1,COUNTIFS($G42,Cable_L!$A$3:$A$77,$H42,Cable_L!$C$3:$C$77),0))</f>
        <v>8.3999999999999986</v>
      </c>
      <c r="P42" s="21"/>
      <c r="R42" s="21"/>
    </row>
    <row r="43" spans="3:19" x14ac:dyDescent="0.25">
      <c r="C43" s="16" t="s">
        <v>1202</v>
      </c>
      <c r="D43" s="14" t="s">
        <v>854</v>
      </c>
      <c r="E43" s="14" t="s">
        <v>884</v>
      </c>
      <c r="F43" s="17" t="s">
        <v>1049</v>
      </c>
      <c r="G43" s="65" t="str">
        <f t="shared" si="0"/>
        <v>60</v>
      </c>
      <c r="H43" s="14" t="s">
        <v>1357</v>
      </c>
      <c r="I43" s="76"/>
      <c r="L43" s="14" t="str" cm="1">
        <f t="array" ref="L43">INDEX(Cable_L!$B$3:$B$77,MATCH(1,COUNTIFS($G43,Cable_L!$A$3:$A$77,$H43,Cable_L!$C$3:$C$77),0))</f>
        <v>3b</v>
      </c>
      <c r="M43" s="21" t="str">
        <v>62</v>
      </c>
      <c r="N43" s="14" cm="1">
        <f t="array" ref="N43">INDEX(INDEX(Cable_L!$H$3:$K$77,,MATCH($N$2,Cable_L!$H$2:$K$2,0)),MATCH(1,COUNTIFS(G43,Cable_L!$A$3:$A$77,H43,Cable_L!$C$3:$C$77),0))</f>
        <v>8.3999999999999986</v>
      </c>
      <c r="O43" s="14" cm="1">
        <f t="array" ref="O43">INDEX(INDEX(Cable_L!$H$3:$K$77,,MATCH(O$2,Cable_L!$H$2:$K$2,0)),MATCH(1,COUNTIFS($G43,Cable_L!$A$3:$A$77,$H43,Cable_L!$C$3:$C$77),0))</f>
        <v>8.3999999999999986</v>
      </c>
      <c r="P43" s="21"/>
      <c r="R43" s="21"/>
    </row>
    <row r="44" spans="3:19" x14ac:dyDescent="0.25">
      <c r="C44" s="16" t="s">
        <v>1203</v>
      </c>
      <c r="D44" s="14" t="s">
        <v>855</v>
      </c>
      <c r="E44" s="14" t="s">
        <v>885</v>
      </c>
      <c r="F44" s="17" t="s">
        <v>1050</v>
      </c>
      <c r="G44" s="65" t="str">
        <f t="shared" si="0"/>
        <v>60</v>
      </c>
      <c r="H44" s="14" t="s">
        <v>1357</v>
      </c>
      <c r="I44" s="76"/>
      <c r="L44" s="14" t="str" cm="1">
        <f t="array" ref="L44">INDEX(Cable_L!$B$3:$B$77,MATCH(1,COUNTIFS($G44,Cable_L!$A$3:$A$77,$H44,Cable_L!$C$3:$C$77),0))</f>
        <v>3b</v>
      </c>
      <c r="M44" s="21" t="str">
        <v>66</v>
      </c>
      <c r="N44" s="14" cm="1">
        <f t="array" ref="N44">INDEX(INDEX(Cable_L!$H$3:$K$77,,MATCH($N$2,Cable_L!$H$2:$K$2,0)),MATCH(1,COUNTIFS(G44,Cable_L!$A$3:$A$77,H44,Cable_L!$C$3:$C$77),0))</f>
        <v>8.3999999999999986</v>
      </c>
      <c r="O44" s="14" cm="1">
        <f t="array" ref="O44">INDEX(INDEX(Cable_L!$H$3:$K$77,,MATCH(O$2,Cable_L!$H$2:$K$2,0)),MATCH(1,COUNTIFS($G44,Cable_L!$A$3:$A$77,$H44,Cable_L!$C$3:$C$77),0))</f>
        <v>8.3999999999999986</v>
      </c>
      <c r="P44" s="21"/>
      <c r="R44" s="21"/>
    </row>
    <row r="45" spans="3:19" x14ac:dyDescent="0.25">
      <c r="C45" s="16" t="s">
        <v>1204</v>
      </c>
      <c r="D45" s="14" t="s">
        <v>856</v>
      </c>
      <c r="E45" s="14" t="s">
        <v>886</v>
      </c>
      <c r="F45" s="302" t="s">
        <v>1633</v>
      </c>
      <c r="G45" s="65" t="str">
        <f t="shared" si="0"/>
        <v>66</v>
      </c>
      <c r="H45" s="14" t="s">
        <v>1357</v>
      </c>
      <c r="I45" s="76"/>
      <c r="L45" s="14" t="str" cm="1">
        <f t="array" ref="L45">INDEX(Cable_L!$B$3:$B$77,MATCH(1,COUNTIFS($G45,Cable_L!$A$3:$A$77,$H45,Cable_L!$C$3:$C$77),0))</f>
        <v>3b</v>
      </c>
      <c r="N45" s="14" cm="1">
        <f t="array" ref="N45">INDEX(INDEX(Cable_L!$H$3:$K$77,,MATCH($N$2,Cable_L!$H$2:$K$2,0)),MATCH(1,COUNTIFS(G45,Cable_L!$A$3:$A$77,H45,Cable_L!$C$3:$C$77),0))</f>
        <v>8.3999999999999986</v>
      </c>
      <c r="O45" s="14" cm="1">
        <f t="array" ref="O45">INDEX(INDEX(Cable_L!$H$3:$K$77,,MATCH(O$2,Cable_L!$H$2:$K$2,0)),MATCH(1,COUNTIFS($G45,Cable_L!$A$3:$A$77,$H45,Cable_L!$C$3:$C$77),0))</f>
        <v>8.3999999999999986</v>
      </c>
      <c r="P45" s="21"/>
      <c r="R45" s="21"/>
    </row>
    <row r="46" spans="3:19" ht="14.45" customHeight="1" x14ac:dyDescent="0.25">
      <c r="C46" s="16" t="s">
        <v>1205</v>
      </c>
      <c r="D46" s="14" t="s">
        <v>857</v>
      </c>
      <c r="E46" s="14" t="s">
        <v>887</v>
      </c>
      <c r="F46" s="17" t="s">
        <v>1057</v>
      </c>
      <c r="G46" s="65" t="str">
        <f t="shared" si="0"/>
        <v>61</v>
      </c>
      <c r="H46" s="14" t="s">
        <v>1357</v>
      </c>
      <c r="I46" s="76"/>
      <c r="L46" s="14" t="str" cm="1">
        <f t="array" ref="L46">INDEX(Cable_L!$B$3:$B$77,MATCH(1,COUNTIFS($G46,Cable_L!$A$3:$A$77,$H46,Cable_L!$C$3:$C$77),0))</f>
        <v>3b</v>
      </c>
      <c r="N46" s="14" cm="1">
        <f t="array" ref="N46">INDEX(INDEX(Cable_L!$H$3:$K$77,,MATCH($N$2,Cable_L!$H$2:$K$2,0)),MATCH(1,COUNTIFS(G46,Cable_L!$A$3:$A$77,H46,Cable_L!$C$3:$C$77),0))</f>
        <v>8.3999999999999986</v>
      </c>
      <c r="O46" s="14" cm="1">
        <f t="array" ref="O46">INDEX(INDEX(Cable_L!$H$3:$K$77,,MATCH(O$2,Cable_L!$H$2:$K$2,0)),MATCH(1,COUNTIFS($G46,Cable_L!$A$3:$A$77,$H46,Cable_L!$C$3:$C$77),0))</f>
        <v>8.3999999999999986</v>
      </c>
      <c r="P46" s="21"/>
      <c r="R46" s="21"/>
    </row>
    <row r="47" spans="3:19" ht="14.45" customHeight="1" x14ac:dyDescent="0.25">
      <c r="C47" s="18" t="s">
        <v>406</v>
      </c>
      <c r="D47" s="19"/>
      <c r="E47" s="19" t="s">
        <v>904</v>
      </c>
      <c r="F47" s="20"/>
      <c r="G47" s="65" t="str">
        <f t="shared" si="0"/>
        <v/>
      </c>
      <c r="P47" s="21"/>
      <c r="R47" s="21"/>
    </row>
    <row r="48" spans="3:19" ht="14.45" customHeight="1" x14ac:dyDescent="0.25">
      <c r="C48" s="14"/>
      <c r="D48" s="14"/>
      <c r="E48" s="14"/>
      <c r="F48" s="14"/>
      <c r="G48" s="65" t="str">
        <f t="shared" si="0"/>
        <v/>
      </c>
      <c r="P48" s="21"/>
      <c r="R48" s="21"/>
    </row>
    <row r="49" spans="3:19" x14ac:dyDescent="0.25">
      <c r="C49" s="22" t="s">
        <v>1206</v>
      </c>
      <c r="D49" s="15" t="s">
        <v>822</v>
      </c>
      <c r="E49" s="15" t="s">
        <v>888</v>
      </c>
      <c r="F49" s="23" t="s">
        <v>1051</v>
      </c>
      <c r="G49" s="65" t="str">
        <f t="shared" si="0"/>
        <v>60</v>
      </c>
      <c r="H49" s="14" t="s">
        <v>1357</v>
      </c>
      <c r="I49" s="76"/>
      <c r="L49" s="14" t="str" cm="1">
        <f t="array" ref="L49">INDEX(Cable_L!$B$3:$B$77,MATCH(1,COUNTIFS($G49,Cable_L!$A$3:$A$77,$H49,Cable_L!$C$3:$C$77),0))</f>
        <v>3b</v>
      </c>
      <c r="M49" s="21" t="str" cm="1">
        <f t="array" ref="M49:M51">_xlfn._xlws.SORT(_xlfn.UNIQUE(G49:G56))</f>
        <v/>
      </c>
      <c r="N49" s="14" cm="1">
        <f t="array" ref="N49">INDEX(INDEX(Cable_L!$H$3:$K$77,,MATCH($N$2,Cable_L!$H$2:$K$2,0)),MATCH(1,COUNTIFS(G49,Cable_L!$A$3:$A$77,H49,Cable_L!$C$3:$C$77),0))</f>
        <v>8.3999999999999986</v>
      </c>
      <c r="O49" s="14" cm="1">
        <f t="array" ref="O49">INDEX(INDEX(Cable_L!$H$3:$K$77,,MATCH(O$2,Cable_L!$H$2:$K$2,0)),MATCH(1,COUNTIFS($G49,Cable_L!$A$3:$A$77,$H49,Cable_L!$C$3:$C$77),0))</f>
        <v>8.3999999999999986</v>
      </c>
      <c r="P49" s="21" cm="1">
        <f t="array" ref="P49">_xlfn._xlws.FILTER(_xlfn.UNIQUE(N49:N56),_xlfn.UNIQUE(N49:N56)&lt;&gt;"")</f>
        <v>8.3999999999999986</v>
      </c>
      <c r="Q49" s="14">
        <f>COUNTIF(N49:N56,P49)</f>
        <v>6</v>
      </c>
      <c r="R49" s="21" cm="1">
        <f t="array" ref="R49">_xlfn._xlws.FILTER(_xlfn.UNIQUE(O49:O56),_xlfn.UNIQUE(O49:O56)&lt;&gt;"")</f>
        <v>8.3999999999999986</v>
      </c>
      <c r="S49" s="14">
        <f>COUNTIF(O49:O56,R49)</f>
        <v>6</v>
      </c>
    </row>
    <row r="50" spans="3:19" x14ac:dyDescent="0.25">
      <c r="C50" s="16" t="s">
        <v>1207</v>
      </c>
      <c r="D50" s="14" t="s">
        <v>824</v>
      </c>
      <c r="E50" s="14" t="s">
        <v>889</v>
      </c>
      <c r="F50" s="17" t="s">
        <v>1052</v>
      </c>
      <c r="G50" s="65" t="str">
        <f t="shared" si="0"/>
        <v>60</v>
      </c>
      <c r="H50" s="14" t="s">
        <v>1357</v>
      </c>
      <c r="I50" s="76"/>
      <c r="L50" s="14" t="str" cm="1">
        <f t="array" ref="L50">INDEX(Cable_L!$B$3:$B$77,MATCH(1,COUNTIFS($G50,Cable_L!$A$3:$A$77,$H50,Cable_L!$C$3:$C$77),0))</f>
        <v>3b</v>
      </c>
      <c r="M50" s="21" t="str">
        <v>60</v>
      </c>
      <c r="N50" s="14" cm="1">
        <f t="array" ref="N50">INDEX(INDEX(Cable_L!$H$3:$K$77,,MATCH($N$2,Cable_L!$H$2:$K$2,0)),MATCH(1,COUNTIFS(G50,Cable_L!$A$3:$A$77,H50,Cable_L!$C$3:$C$77),0))</f>
        <v>8.3999999999999986</v>
      </c>
      <c r="O50" s="14" cm="1">
        <f t="array" ref="O50">INDEX(INDEX(Cable_L!$H$3:$K$77,,MATCH(O$2,Cable_L!$H$2:$K$2,0)),MATCH(1,COUNTIFS($G50,Cable_L!$A$3:$A$77,$H50,Cable_L!$C$3:$C$77),0))</f>
        <v>8.3999999999999986</v>
      </c>
      <c r="P50" s="21"/>
      <c r="R50" s="21"/>
    </row>
    <row r="51" spans="3:19" x14ac:dyDescent="0.25">
      <c r="C51" s="16" t="s">
        <v>1208</v>
      </c>
      <c r="D51" s="14" t="s">
        <v>825</v>
      </c>
      <c r="E51" s="14" t="s">
        <v>890</v>
      </c>
      <c r="F51" s="17" t="s">
        <v>1053</v>
      </c>
      <c r="G51" s="65" t="str">
        <f t="shared" si="0"/>
        <v>60</v>
      </c>
      <c r="H51" s="14" t="s">
        <v>1357</v>
      </c>
      <c r="I51" s="76"/>
      <c r="L51" s="14" t="str" cm="1">
        <f t="array" ref="L51">INDEX(Cable_L!$B$3:$B$77,MATCH(1,COUNTIFS($G51,Cable_L!$A$3:$A$77,$H51,Cable_L!$C$3:$C$77),0))</f>
        <v>3b</v>
      </c>
      <c r="M51" s="21" t="str">
        <v>62</v>
      </c>
      <c r="N51" s="14" cm="1">
        <f t="array" ref="N51">INDEX(INDEX(Cable_L!$H$3:$K$77,,MATCH($N$2,Cable_L!$H$2:$K$2,0)),MATCH(1,COUNTIFS(G51,Cable_L!$A$3:$A$77,H51,Cable_L!$C$3:$C$77),0))</f>
        <v>8.3999999999999986</v>
      </c>
      <c r="O51" s="14" cm="1">
        <f t="array" ref="O51">INDEX(INDEX(Cable_L!$H$3:$K$77,,MATCH(O$2,Cable_L!$H$2:$K$2,0)),MATCH(1,COUNTIFS($G51,Cable_L!$A$3:$A$77,$H51,Cable_L!$C$3:$C$77),0))</f>
        <v>8.3999999999999986</v>
      </c>
      <c r="P51" s="21"/>
      <c r="R51" s="21"/>
    </row>
    <row r="52" spans="3:19" ht="14.45" customHeight="1" x14ac:dyDescent="0.25">
      <c r="C52" s="16" t="s">
        <v>1209</v>
      </c>
      <c r="D52" s="14" t="s">
        <v>826</v>
      </c>
      <c r="E52" s="14" t="s">
        <v>891</v>
      </c>
      <c r="F52" s="17" t="s">
        <v>1063</v>
      </c>
      <c r="G52" s="65" t="str">
        <f t="shared" si="0"/>
        <v>62</v>
      </c>
      <c r="H52" s="14" t="s">
        <v>1357</v>
      </c>
      <c r="I52" s="76"/>
      <c r="L52" s="14" t="str" cm="1">
        <f t="array" ref="L52">INDEX(Cable_L!$B$3:$B$77,MATCH(1,COUNTIFS($G52,Cable_L!$A$3:$A$77,$H52,Cable_L!$C$3:$C$77),0))</f>
        <v>3b</v>
      </c>
      <c r="N52" s="14" cm="1">
        <f t="array" ref="N52">INDEX(INDEX(Cable_L!$H$3:$K$77,,MATCH($N$2,Cable_L!$H$2:$K$2,0)),MATCH(1,COUNTIFS(G52,Cable_L!$A$3:$A$77,H52,Cable_L!$C$3:$C$77),0))</f>
        <v>8.3999999999999986</v>
      </c>
      <c r="O52" s="14" cm="1">
        <f t="array" ref="O52">INDEX(INDEX(Cable_L!$H$3:$K$77,,MATCH(O$2,Cable_L!$H$2:$K$2,0)),MATCH(1,COUNTIFS($G52,Cable_L!$A$3:$A$77,$H52,Cable_L!$C$3:$C$77),0))</f>
        <v>8.3999999999999986</v>
      </c>
      <c r="P52" s="21"/>
      <c r="R52" s="21"/>
    </row>
    <row r="53" spans="3:19" x14ac:dyDescent="0.25">
      <c r="C53" s="16" t="s">
        <v>1210</v>
      </c>
      <c r="D53" s="14" t="s">
        <v>827</v>
      </c>
      <c r="E53" s="14" t="s">
        <v>892</v>
      </c>
      <c r="F53" s="17" t="s">
        <v>1064</v>
      </c>
      <c r="G53" s="65" t="str">
        <f t="shared" si="0"/>
        <v>62</v>
      </c>
      <c r="H53" s="14" t="s">
        <v>1357</v>
      </c>
      <c r="I53" s="76"/>
      <c r="L53" s="14" t="str" cm="1">
        <f t="array" ref="L53">INDEX(Cable_L!$B$3:$B$77,MATCH(1,COUNTIFS($G53,Cable_L!$A$3:$A$77,$H53,Cable_L!$C$3:$C$77),0))</f>
        <v>3b</v>
      </c>
      <c r="N53" s="14" cm="1">
        <f t="array" ref="N53">INDEX(INDEX(Cable_L!$H$3:$K$77,,MATCH($N$2,Cable_L!$H$2:$K$2,0)),MATCH(1,COUNTIFS(G53,Cable_L!$A$3:$A$77,H53,Cable_L!$C$3:$C$77),0))</f>
        <v>8.3999999999999986</v>
      </c>
      <c r="O53" s="14" cm="1">
        <f t="array" ref="O53">INDEX(INDEX(Cable_L!$H$3:$K$77,,MATCH(O$2,Cable_L!$H$2:$K$2,0)),MATCH(1,COUNTIFS($G53,Cable_L!$A$3:$A$77,$H53,Cable_L!$C$3:$C$77),0))</f>
        <v>8.3999999999999986</v>
      </c>
      <c r="P53" s="21"/>
      <c r="R53" s="21"/>
    </row>
    <row r="54" spans="3:19" x14ac:dyDescent="0.25">
      <c r="C54" s="16" t="s">
        <v>1211</v>
      </c>
      <c r="D54" s="14" t="s">
        <v>828</v>
      </c>
      <c r="E54" s="14" t="s">
        <v>893</v>
      </c>
      <c r="F54" s="17" t="s">
        <v>1054</v>
      </c>
      <c r="G54" s="65" t="str">
        <f t="shared" si="0"/>
        <v>60</v>
      </c>
      <c r="H54" s="14" t="s">
        <v>1357</v>
      </c>
      <c r="I54" s="76"/>
      <c r="L54" s="14" t="str" cm="1">
        <f t="array" ref="L54">INDEX(Cable_L!$B$3:$B$77,MATCH(1,COUNTIFS($G54,Cable_L!$A$3:$A$77,$H54,Cable_L!$C$3:$C$77),0))</f>
        <v>3b</v>
      </c>
      <c r="N54" s="14" cm="1">
        <f t="array" ref="N54">INDEX(INDEX(Cable_L!$H$3:$K$77,,MATCH($N$2,Cable_L!$H$2:$K$2,0)),MATCH(1,COUNTIFS(G54,Cable_L!$A$3:$A$77,H54,Cable_L!$C$3:$C$77),0))</f>
        <v>8.3999999999999986</v>
      </c>
      <c r="O54" s="14" cm="1">
        <f t="array" ref="O54">INDEX(INDEX(Cable_L!$H$3:$K$77,,MATCH(O$2,Cable_L!$H$2:$K$2,0)),MATCH(1,COUNTIFS($G54,Cable_L!$A$3:$A$77,$H54,Cable_L!$C$3:$C$77),0))</f>
        <v>8.3999999999999986</v>
      </c>
      <c r="P54" s="21"/>
      <c r="R54" s="21"/>
    </row>
    <row r="55" spans="3:19" x14ac:dyDescent="0.25">
      <c r="C55" s="16" t="s">
        <v>406</v>
      </c>
      <c r="D55" s="14"/>
      <c r="E55" s="14" t="s">
        <v>905</v>
      </c>
      <c r="F55" s="17"/>
      <c r="G55" s="65" t="str">
        <f t="shared" si="0"/>
        <v/>
      </c>
      <c r="P55" s="21"/>
      <c r="R55" s="21"/>
    </row>
    <row r="56" spans="3:19" x14ac:dyDescent="0.25">
      <c r="C56" s="18" t="s">
        <v>406</v>
      </c>
      <c r="D56" s="19"/>
      <c r="E56" s="19" t="s">
        <v>906</v>
      </c>
      <c r="F56" s="20"/>
      <c r="G56" s="65" t="str">
        <f t="shared" si="0"/>
        <v/>
      </c>
      <c r="P56" s="21"/>
      <c r="R56" s="21"/>
    </row>
    <row r="57" spans="3:19" x14ac:dyDescent="0.25">
      <c r="C57" s="14"/>
      <c r="D57" s="14"/>
      <c r="E57" s="14"/>
      <c r="F57" s="14"/>
      <c r="G57" s="65" t="str">
        <f t="shared" si="0"/>
        <v/>
      </c>
      <c r="P57" s="21"/>
      <c r="R57" s="21"/>
    </row>
    <row r="58" spans="3:19" x14ac:dyDescent="0.25">
      <c r="C58" s="22" t="s">
        <v>1212</v>
      </c>
      <c r="D58" s="15" t="s">
        <v>865</v>
      </c>
      <c r="E58" s="15" t="s">
        <v>894</v>
      </c>
      <c r="F58" s="23" t="s">
        <v>1065</v>
      </c>
      <c r="G58" s="65" t="str">
        <f t="shared" si="0"/>
        <v>62</v>
      </c>
      <c r="H58" s="14" t="s">
        <v>1357</v>
      </c>
      <c r="I58" s="76"/>
      <c r="L58" s="14" t="str" cm="1">
        <f t="array" ref="L58">INDEX(Cable_L!$B$3:$B$77,MATCH(1,COUNTIFS($G58,Cable_L!$A$3:$A$77,$H58,Cable_L!$C$3:$C$77),0))</f>
        <v>3b</v>
      </c>
      <c r="M58" s="21" t="str" cm="1">
        <f t="array" ref="M58:M61">_xlfn._xlws.SORT(_xlfn.UNIQUE(G58:G65))</f>
        <v>60</v>
      </c>
      <c r="N58" s="14" cm="1">
        <f t="array" ref="N58">INDEX(INDEX(Cable_L!$H$3:$K$77,,MATCH($N$2,Cable_L!$H$2:$K$2,0)),MATCH(1,COUNTIFS(G58,Cable_L!$A$3:$A$77,H58,Cable_L!$C$3:$C$77),0))</f>
        <v>8.3999999999999986</v>
      </c>
      <c r="O58" s="14" cm="1">
        <f t="array" ref="O58">INDEX(INDEX(Cable_L!$H$3:$K$77,,MATCH(O$2,Cable_L!$H$2:$K$2,0)),MATCH(1,COUNTIFS($G58,Cable_L!$A$3:$A$77,$H58,Cable_L!$C$3:$C$77),0))</f>
        <v>8.3999999999999986</v>
      </c>
      <c r="P58" s="21" cm="1">
        <f t="array" ref="P58">_xlfn._xlws.FILTER(_xlfn.UNIQUE(N58:N65),_xlfn.UNIQUE(N58:N65)&lt;&gt;"")</f>
        <v>8.3999999999999986</v>
      </c>
      <c r="Q58" s="14">
        <f>COUNTIF(N58:N65,P58)</f>
        <v>8</v>
      </c>
      <c r="R58" s="21" cm="1">
        <f t="array" ref="R58">_xlfn._xlws.FILTER(_xlfn.UNIQUE(O58:O65),_xlfn.UNIQUE(O58:O65)&lt;&gt;"")</f>
        <v>8.3999999999999986</v>
      </c>
      <c r="S58" s="14">
        <f>COUNTIF(O58:O65,R58)</f>
        <v>8</v>
      </c>
    </row>
    <row r="59" spans="3:19" x14ac:dyDescent="0.25">
      <c r="C59" s="16" t="s">
        <v>1213</v>
      </c>
      <c r="D59" s="14" t="s">
        <v>866</v>
      </c>
      <c r="E59" s="14" t="s">
        <v>895</v>
      </c>
      <c r="F59" s="17" t="s">
        <v>1066</v>
      </c>
      <c r="G59" s="65" t="str">
        <f t="shared" si="0"/>
        <v>62</v>
      </c>
      <c r="H59" s="14" t="s">
        <v>1357</v>
      </c>
      <c r="I59" s="76"/>
      <c r="L59" s="14" t="str" cm="1">
        <f t="array" ref="L59">INDEX(Cable_L!$B$3:$B$77,MATCH(1,COUNTIFS($G59,Cable_L!$A$3:$A$77,$H59,Cable_L!$C$3:$C$77),0))</f>
        <v>3b</v>
      </c>
      <c r="M59" s="21" t="str">
        <v>61</v>
      </c>
      <c r="N59" s="14" cm="1">
        <f t="array" ref="N59">INDEX(INDEX(Cable_L!$H$3:$K$77,,MATCH($N$2,Cable_L!$H$2:$K$2,0)),MATCH(1,COUNTIFS(G59,Cable_L!$A$3:$A$77,H59,Cable_L!$C$3:$C$77),0))</f>
        <v>8.3999999999999986</v>
      </c>
      <c r="O59" s="14" cm="1">
        <f t="array" ref="O59">INDEX(INDEX(Cable_L!$H$3:$K$77,,MATCH(O$2,Cable_L!$H$2:$K$2,0)),MATCH(1,COUNTIFS($G59,Cable_L!$A$3:$A$77,$H59,Cable_L!$C$3:$C$77),0))</f>
        <v>8.3999999999999986</v>
      </c>
      <c r="P59" s="21"/>
      <c r="R59" s="21"/>
    </row>
    <row r="60" spans="3:19" x14ac:dyDescent="0.25">
      <c r="C60" s="16" t="s">
        <v>1022</v>
      </c>
      <c r="D60" s="14" t="s">
        <v>867</v>
      </c>
      <c r="E60" s="14" t="s">
        <v>896</v>
      </c>
      <c r="F60" s="17" t="s">
        <v>1055</v>
      </c>
      <c r="G60" s="65" t="str">
        <f t="shared" si="0"/>
        <v>60</v>
      </c>
      <c r="H60" s="14" t="s">
        <v>1357</v>
      </c>
      <c r="I60" s="76"/>
      <c r="L60" s="14" t="str" cm="1">
        <f t="array" ref="L60">INDEX(Cable_L!$B$3:$B$77,MATCH(1,COUNTIFS($G60,Cable_L!$A$3:$A$77,$H60,Cable_L!$C$3:$C$77),0))</f>
        <v>3b</v>
      </c>
      <c r="M60" s="21" t="str">
        <v>62</v>
      </c>
      <c r="N60" s="14" cm="1">
        <f t="array" ref="N60">INDEX(INDEX(Cable_L!$H$3:$K$77,,MATCH($N$2,Cable_L!$H$2:$K$2,0)),MATCH(1,COUNTIFS(G60,Cable_L!$A$3:$A$77,H60,Cable_L!$C$3:$C$77),0))</f>
        <v>8.3999999999999986</v>
      </c>
      <c r="O60" s="14" cm="1">
        <f t="array" ref="O60">INDEX(INDEX(Cable_L!$H$3:$K$77,,MATCH(O$2,Cable_L!$H$2:$K$2,0)),MATCH(1,COUNTIFS($G60,Cable_L!$A$3:$A$77,$H60,Cable_L!$C$3:$C$77),0))</f>
        <v>8.3999999999999986</v>
      </c>
      <c r="P60" s="21"/>
      <c r="R60" s="21"/>
    </row>
    <row r="61" spans="3:19" x14ac:dyDescent="0.25">
      <c r="C61" s="16" t="s">
        <v>1634</v>
      </c>
      <c r="D61" s="14" t="s">
        <v>868</v>
      </c>
      <c r="E61" s="14" t="s">
        <v>897</v>
      </c>
      <c r="F61" s="302" t="s">
        <v>1635</v>
      </c>
      <c r="G61" s="65" t="str">
        <f t="shared" si="0"/>
        <v>66</v>
      </c>
      <c r="H61" s="14" t="s">
        <v>1357</v>
      </c>
      <c r="I61" s="76"/>
      <c r="L61" s="14" t="str" cm="1">
        <f t="array" ref="L61">INDEX(Cable_L!$B$3:$B$77,MATCH(1,COUNTIFS($G61,Cable_L!$A$3:$A$77,$H61,Cable_L!$C$3:$C$77),0))</f>
        <v>3b</v>
      </c>
      <c r="M61" s="21" t="str">
        <v>66</v>
      </c>
      <c r="N61" s="14" cm="1">
        <f t="array" ref="N61">INDEX(INDEX(Cable_L!$H$3:$K$77,,MATCH($N$2,Cable_L!$H$2:$K$2,0)),MATCH(1,COUNTIFS(G61,Cable_L!$A$3:$A$77,H61,Cable_L!$C$3:$C$77),0))</f>
        <v>8.3999999999999986</v>
      </c>
      <c r="O61" s="14" cm="1">
        <f t="array" ref="O61">INDEX(INDEX(Cable_L!$H$3:$K$77,,MATCH(O$2,Cable_L!$H$2:$K$2,0)),MATCH(1,COUNTIFS($G61,Cable_L!$A$3:$A$77,$H61,Cable_L!$C$3:$C$77),0))</f>
        <v>8.3999999999999986</v>
      </c>
      <c r="P61" s="21"/>
      <c r="R61" s="21"/>
    </row>
    <row r="62" spans="3:19" x14ac:dyDescent="0.25">
      <c r="C62" s="16" t="s">
        <v>1214</v>
      </c>
      <c r="D62" s="14" t="s">
        <v>869</v>
      </c>
      <c r="E62" s="14" t="s">
        <v>898</v>
      </c>
      <c r="F62" s="17" t="s">
        <v>1056</v>
      </c>
      <c r="G62" s="65" t="str">
        <f t="shared" si="0"/>
        <v>60</v>
      </c>
      <c r="H62" s="14" t="s">
        <v>1357</v>
      </c>
      <c r="I62" s="76"/>
      <c r="L62" s="14" t="str" cm="1">
        <f t="array" ref="L62">INDEX(Cable_L!$B$3:$B$77,MATCH(1,COUNTIFS($G62,Cable_L!$A$3:$A$77,$H62,Cable_L!$C$3:$C$77),0))</f>
        <v>3b</v>
      </c>
      <c r="N62" s="14" cm="1">
        <f t="array" ref="N62">INDEX(INDEX(Cable_L!$H$3:$K$77,,MATCH($N$2,Cable_L!$H$2:$K$2,0)),MATCH(1,COUNTIFS(G62,Cable_L!$A$3:$A$77,H62,Cable_L!$C$3:$C$77),0))</f>
        <v>8.3999999999999986</v>
      </c>
      <c r="O62" s="14" cm="1">
        <f t="array" ref="O62">INDEX(INDEX(Cable_L!$H$3:$K$77,,MATCH(O$2,Cable_L!$H$2:$K$2,0)),MATCH(1,COUNTIFS($G62,Cable_L!$A$3:$A$77,$H62,Cable_L!$C$3:$C$77),0))</f>
        <v>8.3999999999999986</v>
      </c>
      <c r="P62" s="21"/>
      <c r="R62" s="21"/>
    </row>
    <row r="63" spans="3:19" x14ac:dyDescent="0.25">
      <c r="C63" s="16" t="s">
        <v>1215</v>
      </c>
      <c r="D63" s="14" t="s">
        <v>870</v>
      </c>
      <c r="E63" s="14" t="s">
        <v>899</v>
      </c>
      <c r="F63" s="17" t="s">
        <v>1058</v>
      </c>
      <c r="G63" s="65" t="str">
        <f t="shared" si="0"/>
        <v>61</v>
      </c>
      <c r="H63" s="14" t="s">
        <v>1357</v>
      </c>
      <c r="I63" s="76"/>
      <c r="L63" s="14" t="str" cm="1">
        <f t="array" ref="L63">INDEX(Cable_L!$B$3:$B$77,MATCH(1,COUNTIFS($G63,Cable_L!$A$3:$A$77,$H63,Cable_L!$C$3:$C$77),0))</f>
        <v>3b</v>
      </c>
      <c r="N63" s="14" cm="1">
        <f t="array" ref="N63">INDEX(INDEX(Cable_L!$H$3:$K$77,,MATCH($N$2,Cable_L!$H$2:$K$2,0)),MATCH(1,COUNTIFS(G63,Cable_L!$A$3:$A$77,H63,Cable_L!$C$3:$C$77),0))</f>
        <v>8.3999999999999986</v>
      </c>
      <c r="O63" s="14" cm="1">
        <f t="array" ref="O63">INDEX(INDEX(Cable_L!$H$3:$K$77,,MATCH(O$2,Cable_L!$H$2:$K$2,0)),MATCH(1,COUNTIFS($G63,Cable_L!$A$3:$A$77,$H63,Cable_L!$C$3:$C$77),0))</f>
        <v>8.3999999999999986</v>
      </c>
      <c r="P63" s="21"/>
      <c r="R63" s="21"/>
    </row>
    <row r="64" spans="3:19" x14ac:dyDescent="0.25">
      <c r="C64" s="16" t="s">
        <v>1216</v>
      </c>
      <c r="D64" s="14" t="s">
        <v>871</v>
      </c>
      <c r="E64" s="14" t="s">
        <v>900</v>
      </c>
      <c r="F64" s="17" t="s">
        <v>1059</v>
      </c>
      <c r="G64" s="65" t="str">
        <f t="shared" si="0"/>
        <v>61</v>
      </c>
      <c r="H64" s="14" t="s">
        <v>1357</v>
      </c>
      <c r="I64" s="76"/>
      <c r="L64" s="14" t="str" cm="1">
        <f t="array" ref="L64">INDEX(Cable_L!$B$3:$B$77,MATCH(1,COUNTIFS($G64,Cable_L!$A$3:$A$77,$H64,Cable_L!$C$3:$C$77),0))</f>
        <v>3b</v>
      </c>
      <c r="N64" s="14" cm="1">
        <f t="array" ref="N64">INDEX(INDEX(Cable_L!$H$3:$K$77,,MATCH($N$2,Cable_L!$H$2:$K$2,0)),MATCH(1,COUNTIFS(G64,Cable_L!$A$3:$A$77,H64,Cable_L!$C$3:$C$77),0))</f>
        <v>8.3999999999999986</v>
      </c>
      <c r="O64" s="14" cm="1">
        <f t="array" ref="O64">INDEX(INDEX(Cable_L!$H$3:$K$77,,MATCH(O$2,Cable_L!$H$2:$K$2,0)),MATCH(1,COUNTIFS($G64,Cable_L!$A$3:$A$77,$H64,Cable_L!$C$3:$C$77),0))</f>
        <v>8.3999999999999986</v>
      </c>
      <c r="P64" s="21"/>
      <c r="R64" s="21"/>
    </row>
    <row r="65" spans="3:19" x14ac:dyDescent="0.25">
      <c r="C65" s="18" t="s">
        <v>1217</v>
      </c>
      <c r="D65" s="19" t="s">
        <v>872</v>
      </c>
      <c r="E65" s="19" t="s">
        <v>901</v>
      </c>
      <c r="F65" s="20" t="s">
        <v>1060</v>
      </c>
      <c r="G65" s="65" t="str">
        <f t="shared" si="0"/>
        <v>61</v>
      </c>
      <c r="H65" s="14" t="s">
        <v>1357</v>
      </c>
      <c r="I65" s="76"/>
      <c r="L65" s="14" t="str" cm="1">
        <f t="array" ref="L65">INDEX(Cable_L!$B$3:$B$77,MATCH(1,COUNTIFS($G65,Cable_L!$A$3:$A$77,$H65,Cable_L!$C$3:$C$77),0))</f>
        <v>3b</v>
      </c>
      <c r="N65" s="14" cm="1">
        <f t="array" ref="N65">INDEX(INDEX(Cable_L!$H$3:$K$77,,MATCH($N$2,Cable_L!$H$2:$K$2,0)),MATCH(1,COUNTIFS(G65,Cable_L!$A$3:$A$77,H65,Cable_L!$C$3:$C$77),0))</f>
        <v>8.3999999999999986</v>
      </c>
      <c r="O65" s="14" cm="1">
        <f t="array" ref="O65">INDEX(INDEX(Cable_L!$H$3:$K$77,,MATCH(O$2,Cable_L!$H$2:$K$2,0)),MATCH(1,COUNTIFS($G65,Cable_L!$A$3:$A$77,$H65,Cable_L!$C$3:$C$77),0))</f>
        <v>8.3999999999999986</v>
      </c>
      <c r="P65" s="21"/>
      <c r="R65" s="21"/>
    </row>
    <row r="66" spans="3:19" x14ac:dyDescent="0.25">
      <c r="C66" s="14"/>
      <c r="D66" s="14"/>
      <c r="E66" s="14"/>
      <c r="F66" s="14"/>
      <c r="G66" s="65" t="str">
        <f t="shared" si="0"/>
        <v/>
      </c>
      <c r="P66" s="21"/>
      <c r="R66" s="21"/>
    </row>
    <row r="67" spans="3:19" x14ac:dyDescent="0.25">
      <c r="C67" s="22" t="s">
        <v>1218</v>
      </c>
      <c r="D67" s="15" t="s">
        <v>836</v>
      </c>
      <c r="E67" s="15" t="s">
        <v>907</v>
      </c>
      <c r="F67" s="305" t="s">
        <v>1636</v>
      </c>
      <c r="G67" s="65" t="str">
        <f t="shared" si="0"/>
        <v>66</v>
      </c>
      <c r="H67" s="14" t="s">
        <v>1357</v>
      </c>
      <c r="I67" s="76"/>
      <c r="L67" s="14" t="str" cm="1">
        <f t="array" ref="L67">INDEX(Cable_L!$B$3:$B$77,MATCH(1,COUNTIFS($G67,Cable_L!$A$3:$A$77,$H67,Cable_L!$C$3:$C$77),0))</f>
        <v>3b</v>
      </c>
      <c r="M67" s="21" t="str" cm="1">
        <f t="array" ref="M67:M69">_xlfn._xlws.SORT(_xlfn.UNIQUE(G67:G74))</f>
        <v/>
      </c>
      <c r="N67" s="14" cm="1">
        <f t="array" ref="N67">INDEX(INDEX(Cable_L!$H$3:$K$77,,MATCH($N$2,Cable_L!$H$2:$K$2,0)),MATCH(1,COUNTIFS(G67,Cable_L!$A$3:$A$77,H67,Cable_L!$C$3:$C$77),0))</f>
        <v>8.3999999999999986</v>
      </c>
      <c r="O67" s="14" cm="1">
        <f t="array" ref="O67">INDEX(INDEX(Cable_L!$H$3:$K$77,,MATCH(O$2,Cable_L!$H$2:$K$2,0)),MATCH(1,COUNTIFS($G67,Cable_L!$A$3:$A$77,$H67,Cable_L!$C$3:$C$77),0))</f>
        <v>8.3999999999999986</v>
      </c>
      <c r="P67" s="21" cm="1">
        <f t="array" ref="P67">_xlfn._xlws.FILTER(_xlfn.UNIQUE(N67:N74),_xlfn.UNIQUE(N67:N74)&lt;&gt;"")</f>
        <v>8.3999999999999986</v>
      </c>
      <c r="Q67" s="14">
        <f>COUNTIF(N67:N74,P67)</f>
        <v>4</v>
      </c>
      <c r="R67" s="21" cm="1">
        <f t="array" ref="R67">_xlfn._xlws.FILTER(_xlfn.UNIQUE(O67:O74),_xlfn.UNIQUE(O67:O74)&lt;&gt;"")</f>
        <v>8.3999999999999986</v>
      </c>
      <c r="S67" s="14">
        <f>COUNTIF(O67:O74,R67)</f>
        <v>4</v>
      </c>
    </row>
    <row r="68" spans="3:19" x14ac:dyDescent="0.25">
      <c r="C68" s="16" t="s">
        <v>406</v>
      </c>
      <c r="D68" s="14"/>
      <c r="E68" s="14" t="s">
        <v>908</v>
      </c>
      <c r="F68" s="302"/>
      <c r="G68" s="65" t="str">
        <f t="shared" si="0"/>
        <v/>
      </c>
      <c r="M68" s="21" t="str">
        <v>62</v>
      </c>
      <c r="P68" s="21"/>
      <c r="R68" s="21"/>
    </row>
    <row r="69" spans="3:19" x14ac:dyDescent="0.25">
      <c r="C69" s="16" t="s">
        <v>1219</v>
      </c>
      <c r="D69" s="290" t="s">
        <v>1603</v>
      </c>
      <c r="E69" s="14" t="s">
        <v>909</v>
      </c>
      <c r="F69" s="17" t="s">
        <v>1067</v>
      </c>
      <c r="G69" s="65" t="str">
        <f t="shared" ref="G69:G110" si="1">IF(LEFT(F69,3)="2.5", MID(F69,7,2),LEFT(F69,2))</f>
        <v>62</v>
      </c>
      <c r="H69" s="14" t="s">
        <v>1357</v>
      </c>
      <c r="I69" s="76"/>
      <c r="L69" s="14" t="str" cm="1">
        <f t="array" ref="L69">INDEX(Cable_L!$B$3:$B$77,MATCH(1,COUNTIFS($G69,Cable_L!$A$3:$A$77,$H69,Cable_L!$C$3:$C$77),0))</f>
        <v>3b</v>
      </c>
      <c r="M69" s="21" t="str">
        <v>66</v>
      </c>
      <c r="N69" s="14" cm="1">
        <f t="array" ref="N69">INDEX(INDEX(Cable_L!$H$3:$K$77,,MATCH($N$2,Cable_L!$H$2:$K$2,0)),MATCH(1,COUNTIFS(G69,Cable_L!$A$3:$A$77,H69,Cable_L!$C$3:$C$77),0))</f>
        <v>8.3999999999999986</v>
      </c>
      <c r="O69" s="14" cm="1">
        <f t="array" ref="O69">INDEX(INDEX(Cable_L!$H$3:$K$77,,MATCH(O$2,Cable_L!$H$2:$K$2,0)),MATCH(1,COUNTIFS($G69,Cable_L!$A$3:$A$77,$H69,Cable_L!$C$3:$C$77),0))</f>
        <v>8.3999999999999986</v>
      </c>
      <c r="P69" s="21"/>
      <c r="R69" s="21"/>
    </row>
    <row r="70" spans="3:19" x14ac:dyDescent="0.25">
      <c r="C70" s="16" t="s">
        <v>1220</v>
      </c>
      <c r="D70" s="14" t="s">
        <v>838</v>
      </c>
      <c r="E70" s="14" t="s">
        <v>910</v>
      </c>
      <c r="F70" s="302" t="s">
        <v>1637</v>
      </c>
      <c r="G70" s="65" t="str">
        <f t="shared" si="1"/>
        <v>66</v>
      </c>
      <c r="H70" s="14" t="s">
        <v>1357</v>
      </c>
      <c r="I70" s="90"/>
      <c r="L70" s="14" t="str" cm="1">
        <f t="array" ref="L70">INDEX(Cable_L!$B$3:$B$77,MATCH(1,COUNTIFS($G70,Cable_L!$A$3:$A$77,$H70,Cable_L!$C$3:$C$77),0))</f>
        <v>3b</v>
      </c>
      <c r="N70" s="14" cm="1">
        <f t="array" ref="N70">INDEX(INDEX(Cable_L!$H$3:$K$77,,MATCH($N$2,Cable_L!$H$2:$K$2,0)),MATCH(1,COUNTIFS(G70,Cable_L!$A$3:$A$77,H70,Cable_L!$C$3:$C$77),0))</f>
        <v>8.3999999999999986</v>
      </c>
      <c r="O70" s="14" cm="1">
        <f t="array" ref="O70">INDEX(INDEX(Cable_L!$H$3:$K$77,,MATCH(O$2,Cable_L!$H$2:$K$2,0)),MATCH(1,COUNTIFS($G70,Cable_L!$A$3:$A$77,$H70,Cable_L!$C$3:$C$77),0))</f>
        <v>8.3999999999999986</v>
      </c>
      <c r="P70" s="21"/>
      <c r="R70" s="21"/>
    </row>
    <row r="71" spans="3:19" x14ac:dyDescent="0.25">
      <c r="C71" s="16" t="s">
        <v>1221</v>
      </c>
      <c r="D71" s="14" t="s">
        <v>839</v>
      </c>
      <c r="E71" s="14" t="s">
        <v>911</v>
      </c>
      <c r="F71" s="17" t="s">
        <v>1068</v>
      </c>
      <c r="G71" s="65" t="str">
        <f t="shared" si="1"/>
        <v>62</v>
      </c>
      <c r="H71" s="14" t="s">
        <v>1357</v>
      </c>
      <c r="I71" s="76"/>
      <c r="L71" s="14" t="str" cm="1">
        <f t="array" ref="L71">INDEX(Cable_L!$B$3:$B$77,MATCH(1,COUNTIFS($G71,Cable_L!$A$3:$A$77,$H71,Cable_L!$C$3:$C$77),0))</f>
        <v>3b</v>
      </c>
      <c r="N71" s="14" cm="1">
        <f t="array" ref="N71">INDEX(INDEX(Cable_L!$H$3:$K$77,,MATCH($N$2,Cable_L!$H$2:$K$2,0)),MATCH(1,COUNTIFS(G71,Cable_L!$A$3:$A$77,H71,Cable_L!$C$3:$C$77),0))</f>
        <v>8.3999999999999986</v>
      </c>
      <c r="O71" s="14" cm="1">
        <f t="array" ref="O71">INDEX(INDEX(Cable_L!$H$3:$K$77,,MATCH(O$2,Cable_L!$H$2:$K$2,0)),MATCH(1,COUNTIFS($G71,Cable_L!$A$3:$A$77,$H71,Cable_L!$C$3:$C$77),0))</f>
        <v>8.3999999999999986</v>
      </c>
      <c r="P71" s="21"/>
      <c r="R71" s="21"/>
    </row>
    <row r="72" spans="3:19" x14ac:dyDescent="0.25">
      <c r="C72" s="16" t="s">
        <v>406</v>
      </c>
      <c r="D72" s="14"/>
      <c r="E72" s="14" t="s">
        <v>912</v>
      </c>
      <c r="F72" s="17"/>
      <c r="G72" s="65" t="str">
        <f t="shared" si="1"/>
        <v/>
      </c>
      <c r="P72" s="21"/>
      <c r="R72" s="21"/>
    </row>
    <row r="73" spans="3:19" x14ac:dyDescent="0.25">
      <c r="C73" s="16" t="s">
        <v>406</v>
      </c>
      <c r="D73" s="14"/>
      <c r="E73" s="14" t="s">
        <v>913</v>
      </c>
      <c r="F73" s="17"/>
      <c r="G73" s="65" t="str">
        <f t="shared" si="1"/>
        <v/>
      </c>
      <c r="P73" s="21"/>
      <c r="R73" s="21"/>
    </row>
    <row r="74" spans="3:19" x14ac:dyDescent="0.25">
      <c r="C74" s="18" t="s">
        <v>406</v>
      </c>
      <c r="D74" s="19"/>
      <c r="E74" s="19" t="s">
        <v>914</v>
      </c>
      <c r="F74" s="20"/>
      <c r="G74" s="65" t="str">
        <f t="shared" si="1"/>
        <v/>
      </c>
      <c r="P74" s="21"/>
      <c r="R74" s="21"/>
    </row>
    <row r="75" spans="3:19" x14ac:dyDescent="0.25">
      <c r="C75" s="14"/>
      <c r="D75" s="14"/>
      <c r="E75" s="14"/>
      <c r="F75" s="14"/>
      <c r="G75" s="65" t="str">
        <f t="shared" si="1"/>
        <v/>
      </c>
      <c r="P75" s="21"/>
      <c r="R75" s="21"/>
    </row>
    <row r="76" spans="3:19" x14ac:dyDescent="0.25">
      <c r="C76" s="22" t="s">
        <v>1222</v>
      </c>
      <c r="D76" s="15" t="s">
        <v>851</v>
      </c>
      <c r="E76" s="15" t="s">
        <v>915</v>
      </c>
      <c r="F76" s="23" t="s">
        <v>1077</v>
      </c>
      <c r="G76" s="65" t="str">
        <f t="shared" si="1"/>
        <v>64</v>
      </c>
      <c r="H76" s="14" t="s">
        <v>1357</v>
      </c>
      <c r="I76" s="76"/>
      <c r="K76" s="76"/>
      <c r="L76" s="14" t="str" cm="1">
        <f t="array" ref="L76">INDEX(Cable_L!$B$3:$B$77,MATCH(1,COUNTIFS($G76,Cable_L!$A$3:$A$77,$H76,Cable_L!$C$3:$C$77),0))</f>
        <v>4a</v>
      </c>
      <c r="M76" s="21" t="str" cm="1">
        <f t="array" ref="M76:M79">_xlfn._xlws.SORT(_xlfn.UNIQUE(G76:G83))</f>
        <v/>
      </c>
      <c r="N76" s="14" cm="1">
        <f t="array" ref="N76">INDEX(INDEX(Cable_L!$H$3:$K$77,,MATCH($N$2,Cable_L!$H$2:$K$2,0)),MATCH(1,COUNTIFS(G76,Cable_L!$A$3:$A$77,H76,Cable_L!$C$3:$C$77),0))</f>
        <v>8</v>
      </c>
      <c r="O76" s="14" cm="1">
        <f t="array" ref="O76">INDEX(INDEX(Cable_L!$H$3:$K$77,,MATCH(O$2,Cable_L!$H$2:$K$2,0)),MATCH(1,COUNTIFS($G76,Cable_L!$A$3:$A$77,$H76,Cable_L!$C$3:$C$77),0))</f>
        <v>8</v>
      </c>
      <c r="P76" s="21" cm="1">
        <f t="array" ref="P76:P77">_xlfn._xlws.FILTER(_xlfn.UNIQUE(N76:N83),_xlfn.UNIQUE(N76:N83)&lt;&gt;"")</f>
        <v>8</v>
      </c>
      <c r="Q76" s="14">
        <f>COUNTIF(N76:N83,P76)</f>
        <v>2</v>
      </c>
      <c r="R76" s="21" cm="1">
        <f t="array" ref="R76:R77">_xlfn._xlws.FILTER(_xlfn.UNIQUE(O76:O83),_xlfn.UNIQUE(O76:O83)&lt;&gt;"")</f>
        <v>8</v>
      </c>
      <c r="S76" s="14">
        <f>COUNTIF(O76:O83,R76)</f>
        <v>2</v>
      </c>
    </row>
    <row r="77" spans="3:19" x14ac:dyDescent="0.25">
      <c r="C77" s="16" t="s">
        <v>1223</v>
      </c>
      <c r="D77" s="14" t="s">
        <v>852</v>
      </c>
      <c r="E77" s="14" t="s">
        <v>916</v>
      </c>
      <c r="F77" s="17" t="s">
        <v>1078</v>
      </c>
      <c r="G77" s="65" t="str">
        <f t="shared" si="1"/>
        <v>64</v>
      </c>
      <c r="H77" s="14" t="s">
        <v>1357</v>
      </c>
      <c r="I77" s="76"/>
      <c r="K77" s="76"/>
      <c r="L77" s="14" t="str" cm="1">
        <f t="array" ref="L77">INDEX(Cable_L!$B$3:$B$77,MATCH(1,COUNTIFS($G77,Cable_L!$A$3:$A$77,$H77,Cable_L!$C$3:$C$77),0))</f>
        <v>4a</v>
      </c>
      <c r="M77" s="21" t="str">
        <v>63</v>
      </c>
      <c r="N77" s="14" cm="1">
        <f t="array" ref="N77">INDEX(INDEX(Cable_L!$H$3:$K$77,,MATCH($N$2,Cable_L!$H$2:$K$2,0)),MATCH(1,COUNTIFS(G77,Cable_L!$A$3:$A$77,H77,Cable_L!$C$3:$C$77),0))</f>
        <v>8</v>
      </c>
      <c r="O77" s="14" cm="1">
        <f t="array" ref="O77">INDEX(INDEX(Cable_L!$H$3:$K$77,,MATCH(O$2,Cable_L!$H$2:$K$2,0)),MATCH(1,COUNTIFS($G77,Cable_L!$A$3:$A$77,$H77,Cable_L!$C$3:$C$77),0))</f>
        <v>8</v>
      </c>
      <c r="P77" s="21">
        <v>8.3999999999999986</v>
      </c>
      <c r="Q77" s="14">
        <f>COUNTIF(N76:N83,P77)</f>
        <v>3</v>
      </c>
      <c r="R77" s="21">
        <v>8.3999999999999986</v>
      </c>
      <c r="S77" s="14">
        <f>COUNTIF(O76:O83,R77)</f>
        <v>3</v>
      </c>
    </row>
    <row r="78" spans="3:19" x14ac:dyDescent="0.25">
      <c r="C78" s="16" t="s">
        <v>1023</v>
      </c>
      <c r="D78" s="14" t="s">
        <v>853</v>
      </c>
      <c r="E78" s="14" t="s">
        <v>917</v>
      </c>
      <c r="F78" s="302" t="s">
        <v>1638</v>
      </c>
      <c r="G78" s="65" t="str">
        <f t="shared" si="1"/>
        <v>67</v>
      </c>
      <c r="H78" s="14" t="s">
        <v>1357</v>
      </c>
      <c r="I78" s="76"/>
      <c r="L78" s="14" t="str" cm="1">
        <f t="array" ref="L78">INDEX(Cable_L!$B$3:$B$77,MATCH(1,COUNTIFS($G78,Cable_L!$A$3:$A$77,$H78,Cable_L!$C$3:$C$77),0))</f>
        <v>3b</v>
      </c>
      <c r="M78" s="21" t="str">
        <v>64</v>
      </c>
      <c r="N78" s="14" cm="1">
        <f t="array" ref="N78">INDEX(INDEX(Cable_L!$H$3:$K$77,,MATCH($N$2,Cable_L!$H$2:$K$2,0)),MATCH(1,COUNTIFS(G78,Cable_L!$A$3:$A$77,H78,Cable_L!$C$3:$C$77),0))</f>
        <v>8.3999999999999986</v>
      </c>
      <c r="O78" s="14" cm="1">
        <f t="array" ref="O78">INDEX(INDEX(Cable_L!$H$3:$K$77,,MATCH(O$2,Cable_L!$H$2:$K$2,0)),MATCH(1,COUNTIFS($G78,Cable_L!$A$3:$A$77,$H78,Cable_L!$C$3:$C$77),0))</f>
        <v>8.3999999999999986</v>
      </c>
      <c r="P78" s="21"/>
      <c r="R78" s="21"/>
    </row>
    <row r="79" spans="3:19" x14ac:dyDescent="0.25">
      <c r="C79" s="16" t="s">
        <v>1224</v>
      </c>
      <c r="D79" s="14" t="s">
        <v>854</v>
      </c>
      <c r="E79" s="14" t="s">
        <v>918</v>
      </c>
      <c r="F79" s="17" t="s">
        <v>1069</v>
      </c>
      <c r="G79" s="65" t="str">
        <f t="shared" si="1"/>
        <v>63</v>
      </c>
      <c r="H79" s="14" t="s">
        <v>1357</v>
      </c>
      <c r="I79" s="76"/>
      <c r="L79" s="14" t="str" cm="1">
        <f t="array" ref="L79">INDEX(Cable_L!$B$3:$B$77,MATCH(1,COUNTIFS($G79,Cable_L!$A$3:$A$77,$H79,Cable_L!$C$3:$C$77),0))</f>
        <v>3b</v>
      </c>
      <c r="M79" s="21" t="str">
        <v>67</v>
      </c>
      <c r="N79" s="14" cm="1">
        <f t="array" ref="N79">INDEX(INDEX(Cable_L!$H$3:$K$77,,MATCH($N$2,Cable_L!$H$2:$K$2,0)),MATCH(1,COUNTIFS(G79,Cable_L!$A$3:$A$77,H79,Cable_L!$C$3:$C$77),0))</f>
        <v>8.3999999999999986</v>
      </c>
      <c r="O79" s="14" cm="1">
        <f t="array" ref="O79">INDEX(INDEX(Cable_L!$H$3:$K$77,,MATCH(O$2,Cable_L!$H$2:$K$2,0)),MATCH(1,COUNTIFS($G79,Cable_L!$A$3:$A$77,$H79,Cable_L!$C$3:$C$77),0))</f>
        <v>8.3999999999999986</v>
      </c>
      <c r="P79" s="21"/>
      <c r="R79" s="21"/>
    </row>
    <row r="80" spans="3:19" x14ac:dyDescent="0.25">
      <c r="C80" s="16" t="s">
        <v>1225</v>
      </c>
      <c r="D80" s="14" t="s">
        <v>855</v>
      </c>
      <c r="E80" s="14" t="s">
        <v>919</v>
      </c>
      <c r="F80" s="17" t="s">
        <v>1070</v>
      </c>
      <c r="G80" s="65" t="str">
        <f t="shared" si="1"/>
        <v>63</v>
      </c>
      <c r="H80" s="14" t="s">
        <v>1357</v>
      </c>
      <c r="I80" s="76"/>
      <c r="L80" s="14" t="str" cm="1">
        <f t="array" ref="L80">INDEX(Cable_L!$B$3:$B$77,MATCH(1,COUNTIFS($G80,Cable_L!$A$3:$A$77,$H80,Cable_L!$C$3:$C$77),0))</f>
        <v>3b</v>
      </c>
      <c r="N80" s="14" cm="1">
        <f t="array" ref="N80">INDEX(INDEX(Cable_L!$H$3:$K$77,,MATCH($N$2,Cable_L!$H$2:$K$2,0)),MATCH(1,COUNTIFS(G80,Cable_L!$A$3:$A$77,H80,Cable_L!$C$3:$C$77),0))</f>
        <v>8.3999999999999986</v>
      </c>
      <c r="O80" s="14" cm="1">
        <f t="array" ref="O80">INDEX(INDEX(Cable_L!$H$3:$K$77,,MATCH(O$2,Cable_L!$H$2:$K$2,0)),MATCH(1,COUNTIFS($G80,Cable_L!$A$3:$A$77,$H80,Cable_L!$C$3:$C$77),0))</f>
        <v>8.3999999999999986</v>
      </c>
      <c r="P80" s="21"/>
      <c r="R80" s="21"/>
    </row>
    <row r="81" spans="3:19" x14ac:dyDescent="0.25">
      <c r="C81" s="16" t="s">
        <v>406</v>
      </c>
      <c r="D81" s="14"/>
      <c r="E81" s="14" t="s">
        <v>920</v>
      </c>
      <c r="F81" s="17"/>
      <c r="G81" s="65" t="str">
        <f t="shared" si="1"/>
        <v/>
      </c>
      <c r="P81" s="21"/>
      <c r="R81" s="21"/>
    </row>
    <row r="82" spans="3:19" x14ac:dyDescent="0.25">
      <c r="C82" s="16" t="s">
        <v>406</v>
      </c>
      <c r="D82" s="14"/>
      <c r="E82" s="14" t="s">
        <v>921</v>
      </c>
      <c r="F82" s="17"/>
      <c r="G82" s="65" t="str">
        <f t="shared" si="1"/>
        <v/>
      </c>
      <c r="P82" s="21"/>
      <c r="R82" s="21"/>
    </row>
    <row r="83" spans="3:19" x14ac:dyDescent="0.25">
      <c r="C83" s="18" t="s">
        <v>406</v>
      </c>
      <c r="D83" s="19"/>
      <c r="E83" s="19" t="s">
        <v>922</v>
      </c>
      <c r="F83" s="20"/>
      <c r="G83" s="65" t="str">
        <f t="shared" si="1"/>
        <v/>
      </c>
      <c r="P83" s="21"/>
      <c r="R83" s="21"/>
    </row>
    <row r="84" spans="3:19" x14ac:dyDescent="0.25">
      <c r="C84" s="14"/>
      <c r="D84" s="14"/>
      <c r="E84" s="14"/>
      <c r="F84" s="14"/>
      <c r="G84" s="65" t="str">
        <f t="shared" si="1"/>
        <v/>
      </c>
      <c r="P84" s="21"/>
      <c r="R84" s="21"/>
    </row>
    <row r="85" spans="3:19" x14ac:dyDescent="0.25">
      <c r="C85" s="22" t="s">
        <v>1226</v>
      </c>
      <c r="D85" s="15" t="s">
        <v>822</v>
      </c>
      <c r="E85" s="15" t="s">
        <v>923</v>
      </c>
      <c r="F85" s="23" t="s">
        <v>1071</v>
      </c>
      <c r="G85" s="65" t="str">
        <f t="shared" si="1"/>
        <v>63</v>
      </c>
      <c r="H85" s="14" t="s">
        <v>1357</v>
      </c>
      <c r="I85" s="76"/>
      <c r="L85" s="14" t="str" cm="1">
        <f t="array" ref="L85">INDEX(Cable_L!$B$3:$B$77,MATCH(1,COUNTIFS($G85,Cable_L!$A$3:$A$77,$H85,Cable_L!$C$3:$C$77),0))</f>
        <v>3b</v>
      </c>
      <c r="M85" s="21" t="str" cm="1">
        <f t="array" ref="M85:M87">_xlfn._xlws.SORT(_xlfn.UNIQUE(G85:G92))</f>
        <v/>
      </c>
      <c r="N85" s="14" cm="1">
        <f t="array" ref="N85">INDEX(INDEX(Cable_L!$H$3:$K$77,,MATCH($N$2,Cable_L!$H$2:$K$2,0)),MATCH(1,COUNTIFS(G85,Cable_L!$A$3:$A$77,H85,Cable_L!$C$3:$C$77),0))</f>
        <v>8.3999999999999986</v>
      </c>
      <c r="O85" s="14" cm="1">
        <f t="array" ref="O85">INDEX(INDEX(Cable_L!$H$3:$K$77,,MATCH(O$2,Cable_L!$H$2:$K$2,0)),MATCH(1,COUNTIFS($G85,Cable_L!$A$3:$A$77,$H85,Cable_L!$C$3:$C$77),0))</f>
        <v>8.3999999999999986</v>
      </c>
      <c r="P85" s="21" cm="1">
        <f t="array" ref="P85:P86">_xlfn._xlws.FILTER(_xlfn.UNIQUE(N85:N92),_xlfn.UNIQUE(N85:N92)&lt;&gt;"")</f>
        <v>8.3999999999999986</v>
      </c>
      <c r="Q85" s="14">
        <f>COUNTIF(N85:N92,P85)</f>
        <v>4</v>
      </c>
      <c r="R85" s="21" cm="1">
        <f t="array" ref="R85:R86">_xlfn._xlws.FILTER(_xlfn.UNIQUE(O85:O92),_xlfn.UNIQUE(O85:O92)&lt;&gt;"")</f>
        <v>8.3999999999999986</v>
      </c>
      <c r="S85" s="14">
        <f>COUNTIF(O85:O92,R85)</f>
        <v>4</v>
      </c>
    </row>
    <row r="86" spans="3:19" x14ac:dyDescent="0.25">
      <c r="C86" s="16" t="s">
        <v>1227</v>
      </c>
      <c r="D86" s="14" t="s">
        <v>824</v>
      </c>
      <c r="E86" s="14" t="s">
        <v>924</v>
      </c>
      <c r="F86" s="17" t="s">
        <v>1072</v>
      </c>
      <c r="G86" s="65" t="str">
        <f t="shared" si="1"/>
        <v>63</v>
      </c>
      <c r="H86" s="14" t="s">
        <v>1357</v>
      </c>
      <c r="I86" s="76"/>
      <c r="L86" s="14" t="str" cm="1">
        <f t="array" ref="L86">INDEX(Cable_L!$B$3:$B$77,MATCH(1,COUNTIFS($G86,Cable_L!$A$3:$A$77,$H86,Cable_L!$C$3:$C$77),0))</f>
        <v>3b</v>
      </c>
      <c r="M86" s="21" t="str">
        <v>63</v>
      </c>
      <c r="N86" s="14" cm="1">
        <f t="array" ref="N86">INDEX(INDEX(Cable_L!$H$3:$K$77,,MATCH($N$2,Cable_L!$H$2:$K$2,0)),MATCH(1,COUNTIFS(G86,Cable_L!$A$3:$A$77,H86,Cable_L!$C$3:$C$77),0))</f>
        <v>8.3999999999999986</v>
      </c>
      <c r="O86" s="14" cm="1">
        <f t="array" ref="O86">INDEX(INDEX(Cable_L!$H$3:$K$77,,MATCH(O$2,Cable_L!$H$2:$K$2,0)),MATCH(1,COUNTIFS($G86,Cable_L!$A$3:$A$77,$H86,Cable_L!$C$3:$C$77),0))</f>
        <v>8.3999999999999986</v>
      </c>
      <c r="P86" s="21">
        <v>8</v>
      </c>
      <c r="Q86" s="14">
        <f>COUNTIF(N85:N92,P86)</f>
        <v>2</v>
      </c>
      <c r="R86" s="21">
        <v>8</v>
      </c>
      <c r="S86" s="14">
        <f>COUNTIF(O85:O92,R86)</f>
        <v>2</v>
      </c>
    </row>
    <row r="87" spans="3:19" x14ac:dyDescent="0.25">
      <c r="C87" s="16" t="s">
        <v>1228</v>
      </c>
      <c r="D87" s="14" t="s">
        <v>825</v>
      </c>
      <c r="E87" s="14" t="s">
        <v>925</v>
      </c>
      <c r="F87" s="17" t="s">
        <v>1073</v>
      </c>
      <c r="G87" s="65" t="str">
        <f t="shared" si="1"/>
        <v>63</v>
      </c>
      <c r="H87" s="14" t="s">
        <v>1357</v>
      </c>
      <c r="I87" s="76"/>
      <c r="L87" s="14" t="str" cm="1">
        <f t="array" ref="L87">INDEX(Cable_L!$B$3:$B$77,MATCH(1,COUNTIFS($G87,Cable_L!$A$3:$A$77,$H87,Cable_L!$C$3:$C$77),0))</f>
        <v>3b</v>
      </c>
      <c r="M87" s="21" t="str">
        <v>64</v>
      </c>
      <c r="N87" s="14" cm="1">
        <f t="array" ref="N87">INDEX(INDEX(Cable_L!$H$3:$K$77,,MATCH($N$2,Cable_L!$H$2:$K$2,0)),MATCH(1,COUNTIFS(G87,Cable_L!$A$3:$A$77,H87,Cable_L!$C$3:$C$77),0))</f>
        <v>8.3999999999999986</v>
      </c>
      <c r="O87" s="14" cm="1">
        <f t="array" ref="O87">INDEX(INDEX(Cable_L!$H$3:$K$77,,MATCH(O$2,Cable_L!$H$2:$K$2,0)),MATCH(1,COUNTIFS($G87,Cable_L!$A$3:$A$77,$H87,Cable_L!$C$3:$C$77),0))</f>
        <v>8.3999999999999986</v>
      </c>
      <c r="P87" s="21"/>
      <c r="R87" s="21"/>
    </row>
    <row r="88" spans="3:19" x14ac:dyDescent="0.25">
      <c r="C88" s="16" t="s">
        <v>1229</v>
      </c>
      <c r="D88" s="14" t="s">
        <v>826</v>
      </c>
      <c r="E88" s="14" t="s">
        <v>926</v>
      </c>
      <c r="F88" s="17" t="s">
        <v>1079</v>
      </c>
      <c r="G88" s="65" t="str">
        <f t="shared" si="1"/>
        <v>64</v>
      </c>
      <c r="H88" s="14" t="s">
        <v>1357</v>
      </c>
      <c r="I88" s="76"/>
      <c r="K88" s="76"/>
      <c r="L88" s="14" t="str" cm="1">
        <f t="array" ref="L88">INDEX(Cable_L!$B$3:$B$77,MATCH(1,COUNTIFS($G88,Cable_L!$A$3:$A$77,$H88,Cable_L!$C$3:$C$77),0))</f>
        <v>4a</v>
      </c>
      <c r="N88" s="14" cm="1">
        <f t="array" ref="N88">INDEX(INDEX(Cable_L!$H$3:$K$77,,MATCH($N$2,Cable_L!$H$2:$K$2,0)),MATCH(1,COUNTIFS(G88,Cable_L!$A$3:$A$77,H88,Cable_L!$C$3:$C$77),0))</f>
        <v>8</v>
      </c>
      <c r="O88" s="14" cm="1">
        <f t="array" ref="O88">INDEX(INDEX(Cable_L!$H$3:$K$77,,MATCH(O$2,Cable_L!$H$2:$K$2,0)),MATCH(1,COUNTIFS($G88,Cable_L!$A$3:$A$77,$H88,Cable_L!$C$3:$C$77),0))</f>
        <v>8</v>
      </c>
      <c r="P88" s="21"/>
      <c r="R88" s="21"/>
    </row>
    <row r="89" spans="3:19" x14ac:dyDescent="0.25">
      <c r="C89" s="16" t="s">
        <v>1230</v>
      </c>
      <c r="D89" s="14" t="s">
        <v>827</v>
      </c>
      <c r="E89" s="14" t="s">
        <v>927</v>
      </c>
      <c r="F89" s="17" t="s">
        <v>1080</v>
      </c>
      <c r="G89" s="65" t="str">
        <f t="shared" si="1"/>
        <v>64</v>
      </c>
      <c r="H89" s="14" t="s">
        <v>1357</v>
      </c>
      <c r="I89" s="76"/>
      <c r="K89" s="76"/>
      <c r="L89" s="14" t="str" cm="1">
        <f t="array" ref="L89">INDEX(Cable_L!$B$3:$B$77,MATCH(1,COUNTIFS($G89,Cable_L!$A$3:$A$77,$H89,Cable_L!$C$3:$C$77),0))</f>
        <v>4a</v>
      </c>
      <c r="N89" s="14" cm="1">
        <f t="array" ref="N89">INDEX(INDEX(Cable_L!$H$3:$K$77,,MATCH($N$2,Cable_L!$H$2:$K$2,0)),MATCH(1,COUNTIFS(G89,Cable_L!$A$3:$A$77,H89,Cable_L!$C$3:$C$77),0))</f>
        <v>8</v>
      </c>
      <c r="O89" s="14" cm="1">
        <f t="array" ref="O89">INDEX(INDEX(Cable_L!$H$3:$K$77,,MATCH(O$2,Cable_L!$H$2:$K$2,0)),MATCH(1,COUNTIFS($G89,Cable_L!$A$3:$A$77,$H89,Cable_L!$C$3:$C$77),0))</f>
        <v>8</v>
      </c>
      <c r="P89" s="21"/>
      <c r="R89" s="21"/>
    </row>
    <row r="90" spans="3:19" x14ac:dyDescent="0.25">
      <c r="C90" s="16" t="s">
        <v>1231</v>
      </c>
      <c r="D90" s="14" t="s">
        <v>828</v>
      </c>
      <c r="E90" s="14" t="s">
        <v>928</v>
      </c>
      <c r="F90" s="17" t="s">
        <v>1074</v>
      </c>
      <c r="G90" s="65" t="str">
        <f t="shared" si="1"/>
        <v>63</v>
      </c>
      <c r="H90" s="14" t="s">
        <v>1357</v>
      </c>
      <c r="I90" s="76"/>
      <c r="L90" s="14" t="str" cm="1">
        <f t="array" ref="L90">INDEX(Cable_L!$B$3:$B$77,MATCH(1,COUNTIFS($G90,Cable_L!$A$3:$A$77,$H90,Cable_L!$C$3:$C$77),0))</f>
        <v>3b</v>
      </c>
      <c r="N90" s="14" cm="1">
        <f t="array" ref="N90">INDEX(INDEX(Cable_L!$H$3:$K$77,,MATCH($N$2,Cable_L!$H$2:$K$2,0)),MATCH(1,COUNTIFS(G90,Cable_L!$A$3:$A$77,H90,Cable_L!$C$3:$C$77),0))</f>
        <v>8.3999999999999986</v>
      </c>
      <c r="O90" s="14" cm="1">
        <f t="array" ref="O90">INDEX(INDEX(Cable_L!$H$3:$K$77,,MATCH(O$2,Cable_L!$H$2:$K$2,0)),MATCH(1,COUNTIFS($G90,Cable_L!$A$3:$A$77,$H90,Cable_L!$C$3:$C$77),0))</f>
        <v>8.3999999999999986</v>
      </c>
      <c r="P90" s="21"/>
      <c r="R90" s="21"/>
    </row>
    <row r="91" spans="3:19" x14ac:dyDescent="0.25">
      <c r="C91" s="16" t="s">
        <v>406</v>
      </c>
      <c r="D91" s="14"/>
      <c r="E91" s="14" t="s">
        <v>929</v>
      </c>
      <c r="F91" s="17"/>
      <c r="G91" s="65" t="str">
        <f t="shared" si="1"/>
        <v/>
      </c>
      <c r="P91" s="21"/>
      <c r="R91" s="21"/>
    </row>
    <row r="92" spans="3:19" x14ac:dyDescent="0.25">
      <c r="C92" s="18" t="s">
        <v>406</v>
      </c>
      <c r="D92" s="19"/>
      <c r="E92" s="19" t="s">
        <v>930</v>
      </c>
      <c r="F92" s="20"/>
      <c r="G92" s="65" t="str">
        <f t="shared" si="1"/>
        <v/>
      </c>
      <c r="P92" s="21"/>
      <c r="R92" s="21"/>
    </row>
    <row r="93" spans="3:19" x14ac:dyDescent="0.25">
      <c r="C93" s="14"/>
      <c r="D93" s="14"/>
      <c r="E93" s="14"/>
      <c r="F93" s="14"/>
      <c r="G93" s="65" t="str">
        <f t="shared" si="1"/>
        <v/>
      </c>
      <c r="P93" s="21"/>
      <c r="R93" s="21"/>
    </row>
    <row r="94" spans="3:19" x14ac:dyDescent="0.25">
      <c r="C94" s="22" t="s">
        <v>1232</v>
      </c>
      <c r="D94" s="15" t="s">
        <v>865</v>
      </c>
      <c r="E94" s="15" t="s">
        <v>931</v>
      </c>
      <c r="F94" s="23" t="s">
        <v>1081</v>
      </c>
      <c r="G94" s="65" t="str">
        <f t="shared" si="1"/>
        <v>64</v>
      </c>
      <c r="H94" s="14" t="s">
        <v>1357</v>
      </c>
      <c r="I94" s="76"/>
      <c r="K94" s="76"/>
      <c r="L94" s="14" t="str" cm="1">
        <f t="array" ref="L94">INDEX(Cable_L!$B$3:$B$77,MATCH(1,COUNTIFS($G94,Cable_L!$A$3:$A$77,$H94,Cable_L!$C$3:$C$77),0))</f>
        <v>4a</v>
      </c>
      <c r="M94" s="21" t="str" cm="1">
        <f t="array" ref="M94:M97">_xlfn._xlws.SORT(_xlfn.UNIQUE(G94:G101))</f>
        <v/>
      </c>
      <c r="N94" s="14" cm="1">
        <f t="array" ref="N94">INDEX(INDEX(Cable_L!$H$3:$K$77,,MATCH($N$2,Cable_L!$H$2:$K$2,0)),MATCH(1,COUNTIFS(G94,Cable_L!$A$3:$A$77,H94,Cable_L!$C$3:$C$77),0))</f>
        <v>8</v>
      </c>
      <c r="O94" s="14" cm="1">
        <f t="array" ref="O94">INDEX(INDEX(Cable_L!$H$3:$K$77,,MATCH(O$2,Cable_L!$H$2:$K$2,0)),MATCH(1,COUNTIFS($G94,Cable_L!$A$3:$A$77,$H94,Cable_L!$C$3:$C$77),0))</f>
        <v>8</v>
      </c>
      <c r="P94" s="21" cm="1">
        <f t="array" ref="P94:P95">_xlfn._xlws.FILTER(_xlfn.UNIQUE(N94:N101),_xlfn.UNIQUE(N94:N101)&lt;&gt;"")</f>
        <v>8</v>
      </c>
      <c r="Q94" s="14">
        <f>COUNTIF(N94:N101,P94)</f>
        <v>2</v>
      </c>
      <c r="R94" s="21" cm="1">
        <f t="array" ref="R94:R95">_xlfn._xlws.FILTER(_xlfn.UNIQUE(O94:O101),_xlfn.UNIQUE(O94:O101)&lt;&gt;"")</f>
        <v>8</v>
      </c>
      <c r="S94" s="14">
        <f>COUNTIF(O94:O101,R94)</f>
        <v>2</v>
      </c>
    </row>
    <row r="95" spans="3:19" x14ac:dyDescent="0.25">
      <c r="C95" s="16" t="s">
        <v>1233</v>
      </c>
      <c r="D95" s="14" t="s">
        <v>866</v>
      </c>
      <c r="E95" s="14" t="s">
        <v>932</v>
      </c>
      <c r="F95" s="17" t="s">
        <v>1082</v>
      </c>
      <c r="G95" s="65" t="str">
        <f t="shared" si="1"/>
        <v>64</v>
      </c>
      <c r="H95" s="14" t="s">
        <v>1357</v>
      </c>
      <c r="I95" s="76"/>
      <c r="K95" s="76"/>
      <c r="L95" s="14" t="str" cm="1">
        <f t="array" ref="L95">INDEX(Cable_L!$B$3:$B$77,MATCH(1,COUNTIFS($G95,Cable_L!$A$3:$A$77,$H95,Cable_L!$C$3:$C$77),0))</f>
        <v>4a</v>
      </c>
      <c r="M95" s="21" t="str">
        <v>63</v>
      </c>
      <c r="N95" s="14" cm="1">
        <f t="array" ref="N95">INDEX(INDEX(Cable_L!$H$3:$K$77,,MATCH($N$2,Cable_L!$H$2:$K$2,0)),MATCH(1,COUNTIFS(G95,Cable_L!$A$3:$A$77,H95,Cable_L!$C$3:$C$77),0))</f>
        <v>8</v>
      </c>
      <c r="O95" s="14" cm="1">
        <f t="array" ref="O95">INDEX(INDEX(Cable_L!$H$3:$K$77,,MATCH(O$2,Cable_L!$H$2:$K$2,0)),MATCH(1,COUNTIFS($G95,Cable_L!$A$3:$A$77,$H95,Cable_L!$C$3:$C$77),0))</f>
        <v>8</v>
      </c>
      <c r="P95" s="21">
        <v>8.3999999999999986</v>
      </c>
      <c r="Q95" s="14">
        <f>COUNTIF(N94:N101,P95)</f>
        <v>3</v>
      </c>
      <c r="R95" s="21">
        <v>8.3999999999999986</v>
      </c>
      <c r="S95" s="14">
        <f>COUNTIF(O94:O101,R95)</f>
        <v>3</v>
      </c>
    </row>
    <row r="96" spans="3:19" x14ac:dyDescent="0.25">
      <c r="C96" s="16" t="s">
        <v>1024</v>
      </c>
      <c r="D96" s="14" t="s">
        <v>867</v>
      </c>
      <c r="E96" s="14" t="s">
        <v>933</v>
      </c>
      <c r="F96" s="17" t="s">
        <v>1075</v>
      </c>
      <c r="G96" s="65" t="str">
        <f t="shared" si="1"/>
        <v>63</v>
      </c>
      <c r="H96" s="14" t="s">
        <v>1357</v>
      </c>
      <c r="I96" s="76"/>
      <c r="L96" s="14" t="str" cm="1">
        <f t="array" ref="L96">INDEX(Cable_L!$B$3:$B$77,MATCH(1,COUNTIFS($G96,Cable_L!$A$3:$A$77,$H96,Cable_L!$C$3:$C$77),0))</f>
        <v>3b</v>
      </c>
      <c r="M96" s="21" t="str">
        <v>64</v>
      </c>
      <c r="N96" s="14" cm="1">
        <f t="array" ref="N96">INDEX(INDEX(Cable_L!$H$3:$K$77,,MATCH($N$2,Cable_L!$H$2:$K$2,0)),MATCH(1,COUNTIFS(G96,Cable_L!$A$3:$A$77,H96,Cable_L!$C$3:$C$77),0))</f>
        <v>8.3999999999999986</v>
      </c>
      <c r="O96" s="14" cm="1">
        <f t="array" ref="O96">INDEX(INDEX(Cable_L!$H$3:$K$77,,MATCH(O$2,Cable_L!$H$2:$K$2,0)),MATCH(1,COUNTIFS($G96,Cable_L!$A$3:$A$77,$H96,Cable_L!$C$3:$C$77),0))</f>
        <v>8.3999999999999986</v>
      </c>
      <c r="P96" s="21"/>
      <c r="R96" s="21"/>
    </row>
    <row r="97" spans="3:19" x14ac:dyDescent="0.25">
      <c r="C97" s="16" t="s">
        <v>1639</v>
      </c>
      <c r="D97" s="14" t="s">
        <v>868</v>
      </c>
      <c r="E97" s="14" t="s">
        <v>934</v>
      </c>
      <c r="F97" s="302" t="s">
        <v>1640</v>
      </c>
      <c r="G97" s="65" t="str">
        <f t="shared" si="1"/>
        <v>67</v>
      </c>
      <c r="H97" s="14" t="s">
        <v>1357</v>
      </c>
      <c r="I97" s="76"/>
      <c r="L97" s="14" t="str" cm="1">
        <f t="array" ref="L97">INDEX(Cable_L!$B$3:$B$77,MATCH(1,COUNTIFS($G97,Cable_L!$A$3:$A$77,$H97,Cable_L!$C$3:$C$77),0))</f>
        <v>3b</v>
      </c>
      <c r="M97" s="21" t="str">
        <v>67</v>
      </c>
      <c r="N97" s="14" cm="1">
        <f t="array" ref="N97">INDEX(INDEX(Cable_L!$H$3:$K$77,,MATCH($N$2,Cable_L!$H$2:$K$2,0)),MATCH(1,COUNTIFS(G97,Cable_L!$A$3:$A$77,H97,Cable_L!$C$3:$C$77),0))</f>
        <v>8.3999999999999986</v>
      </c>
      <c r="O97" s="14" cm="1">
        <f t="array" ref="O97">INDEX(INDEX(Cable_L!$H$3:$K$77,,MATCH(O$2,Cable_L!$H$2:$K$2,0)),MATCH(1,COUNTIFS($G97,Cable_L!$A$3:$A$77,$H97,Cable_L!$C$3:$C$77),0))</f>
        <v>8.3999999999999986</v>
      </c>
      <c r="P97" s="21"/>
      <c r="R97" s="21"/>
    </row>
    <row r="98" spans="3:19" x14ac:dyDescent="0.25">
      <c r="C98" s="16" t="s">
        <v>1234</v>
      </c>
      <c r="D98" s="14" t="s">
        <v>869</v>
      </c>
      <c r="E98" s="14" t="s">
        <v>935</v>
      </c>
      <c r="F98" s="17" t="s">
        <v>1076</v>
      </c>
      <c r="G98" s="65" t="str">
        <f t="shared" si="1"/>
        <v>63</v>
      </c>
      <c r="H98" s="14" t="s">
        <v>1357</v>
      </c>
      <c r="I98" s="76"/>
      <c r="L98" s="14" t="str" cm="1">
        <f t="array" ref="L98">INDEX(Cable_L!$B$3:$B$77,MATCH(1,COUNTIFS($G98,Cable_L!$A$3:$A$77,$H98,Cable_L!$C$3:$C$77),0))</f>
        <v>3b</v>
      </c>
      <c r="N98" s="14" cm="1">
        <f t="array" ref="N98">INDEX(INDEX(Cable_L!$H$3:$K$77,,MATCH($N$2,Cable_L!$H$2:$K$2,0)),MATCH(1,COUNTIFS(G98,Cable_L!$A$3:$A$77,H98,Cable_L!$C$3:$C$77),0))</f>
        <v>8.3999999999999986</v>
      </c>
      <c r="O98" s="14" cm="1">
        <f t="array" ref="O98">INDEX(INDEX(Cable_L!$H$3:$K$77,,MATCH(O$2,Cable_L!$H$2:$K$2,0)),MATCH(1,COUNTIFS($G98,Cable_L!$A$3:$A$77,$H98,Cable_L!$C$3:$C$77),0))</f>
        <v>8.3999999999999986</v>
      </c>
      <c r="P98" s="21"/>
      <c r="R98" s="21"/>
    </row>
    <row r="99" spans="3:19" x14ac:dyDescent="0.25">
      <c r="C99" s="16" t="s">
        <v>406</v>
      </c>
      <c r="D99" s="14"/>
      <c r="E99" s="14" t="s">
        <v>936</v>
      </c>
      <c r="F99" s="17"/>
      <c r="G99" s="65" t="str">
        <f t="shared" si="1"/>
        <v/>
      </c>
      <c r="P99" s="21"/>
      <c r="R99" s="21"/>
    </row>
    <row r="100" spans="3:19" x14ac:dyDescent="0.25">
      <c r="C100" s="16" t="s">
        <v>406</v>
      </c>
      <c r="D100" s="14"/>
      <c r="E100" s="14" t="s">
        <v>937</v>
      </c>
      <c r="F100" s="17"/>
      <c r="G100" s="65" t="str">
        <f t="shared" si="1"/>
        <v/>
      </c>
      <c r="P100" s="21"/>
      <c r="R100" s="21"/>
    </row>
    <row r="101" spans="3:19" x14ac:dyDescent="0.25">
      <c r="C101" s="18" t="s">
        <v>406</v>
      </c>
      <c r="D101" s="19"/>
      <c r="E101" s="19" t="s">
        <v>938</v>
      </c>
      <c r="F101" s="20"/>
      <c r="G101" s="65" t="str">
        <f t="shared" si="1"/>
        <v/>
      </c>
      <c r="P101" s="21"/>
      <c r="R101" s="21"/>
    </row>
    <row r="102" spans="3:19" x14ac:dyDescent="0.25">
      <c r="C102" s="14"/>
      <c r="D102" s="14"/>
      <c r="E102" s="14"/>
      <c r="F102" s="14"/>
      <c r="G102" s="65" t="str">
        <f t="shared" si="1"/>
        <v/>
      </c>
      <c r="P102" s="21"/>
      <c r="R102" s="21"/>
    </row>
    <row r="103" spans="3:19" x14ac:dyDescent="0.25">
      <c r="C103" s="22" t="s">
        <v>1235</v>
      </c>
      <c r="D103" s="15" t="s">
        <v>836</v>
      </c>
      <c r="E103" s="15" t="s">
        <v>939</v>
      </c>
      <c r="F103" s="305" t="s">
        <v>1641</v>
      </c>
      <c r="G103" s="65" t="str">
        <f t="shared" si="1"/>
        <v>67</v>
      </c>
      <c r="H103" s="14" t="s">
        <v>1357</v>
      </c>
      <c r="I103" s="76"/>
      <c r="L103" s="14" t="str" cm="1">
        <f t="array" ref="L103">INDEX(Cable_L!$B$3:$B$77,MATCH(1,COUNTIFS($G103,Cable_L!$A$3:$A$77,$H103,Cable_L!$C$3:$C$77),0))</f>
        <v>3b</v>
      </c>
      <c r="M103" s="21" t="str" cm="1">
        <f t="array" ref="M103:M105">_xlfn._xlws.SORT(_xlfn.UNIQUE(G103:G110))</f>
        <v/>
      </c>
      <c r="N103" s="14" cm="1">
        <f t="array" ref="N103">INDEX(INDEX(Cable_L!$H$3:$K$77,,MATCH($N$2,Cable_L!$H$2:$K$2,0)),MATCH(1,COUNTIFS(G103,Cable_L!$A$3:$A$77,H103,Cable_L!$C$3:$C$77),0))</f>
        <v>8.3999999999999986</v>
      </c>
      <c r="O103" s="14" cm="1">
        <f t="array" ref="O103">INDEX(INDEX(Cable_L!$H$3:$K$77,,MATCH(O$2,Cable_L!$H$2:$K$2,0)),MATCH(1,COUNTIFS($G103,Cable_L!$A$3:$A$77,$H103,Cable_L!$C$3:$C$77),0))</f>
        <v>8.3999999999999986</v>
      </c>
      <c r="P103" s="21" cm="1">
        <f t="array" ref="P103:P104">_xlfn._xlws.FILTER(_xlfn.UNIQUE(N103:N110),_xlfn.UNIQUE(N103:N110)&lt;&gt;"")</f>
        <v>8.3999999999999986</v>
      </c>
      <c r="Q103" s="14">
        <f>COUNTIF(N103:N110,P103)</f>
        <v>2</v>
      </c>
      <c r="R103" s="21" cm="1">
        <f t="array" ref="R103:R104">_xlfn._xlws.FILTER(_xlfn.UNIQUE(O103:O110),_xlfn.UNIQUE(O103:O110)&lt;&gt;"")</f>
        <v>8.3999999999999986</v>
      </c>
      <c r="S103" s="14">
        <f>COUNTIF(O103:O110,R103)</f>
        <v>2</v>
      </c>
    </row>
    <row r="104" spans="3:19" x14ac:dyDescent="0.25">
      <c r="C104" s="16" t="s">
        <v>406</v>
      </c>
      <c r="D104" s="14"/>
      <c r="E104" s="14" t="s">
        <v>940</v>
      </c>
      <c r="F104" s="302"/>
      <c r="G104" s="65" t="str">
        <f t="shared" si="1"/>
        <v/>
      </c>
      <c r="M104" s="21" t="str">
        <v>64</v>
      </c>
      <c r="P104" s="21">
        <v>8</v>
      </c>
      <c r="Q104" s="14">
        <f>COUNTIF(N103:N110,P104)</f>
        <v>2</v>
      </c>
      <c r="R104" s="21">
        <v>8</v>
      </c>
      <c r="S104" s="14">
        <f>COUNTIF(O103:O110,R104)</f>
        <v>2</v>
      </c>
    </row>
    <row r="105" spans="3:19" x14ac:dyDescent="0.25">
      <c r="C105" s="16" t="s">
        <v>1236</v>
      </c>
      <c r="D105" s="290" t="s">
        <v>1603</v>
      </c>
      <c r="E105" s="14" t="s">
        <v>941</v>
      </c>
      <c r="F105" s="17" t="s">
        <v>1083</v>
      </c>
      <c r="G105" s="65" t="str">
        <f t="shared" si="1"/>
        <v>64</v>
      </c>
      <c r="H105" s="14" t="s">
        <v>1357</v>
      </c>
      <c r="I105" s="76"/>
      <c r="K105" s="76"/>
      <c r="L105" s="14" t="str" cm="1">
        <f t="array" ref="L105">INDEX(Cable_L!$B$3:$B$77,MATCH(1,COUNTIFS($G105,Cable_L!$A$3:$A$77,$H105,Cable_L!$C$3:$C$77),0))</f>
        <v>4a</v>
      </c>
      <c r="M105" s="21" t="str">
        <v>67</v>
      </c>
      <c r="N105" s="14" cm="1">
        <f t="array" ref="N105">INDEX(INDEX(Cable_L!$H$3:$K$77,,MATCH($N$2,Cable_L!$H$2:$K$2,0)),MATCH(1,COUNTIFS(G105,Cable_L!$A$3:$A$77,H105,Cable_L!$C$3:$C$77),0))</f>
        <v>8</v>
      </c>
      <c r="O105" s="14" cm="1">
        <f t="array" ref="O105">INDEX(INDEX(Cable_L!$H$3:$K$77,,MATCH(O$2,Cable_L!$H$2:$K$2,0)),MATCH(1,COUNTIFS($G105,Cable_L!$A$3:$A$77,$H105,Cable_L!$C$3:$C$77),0))</f>
        <v>8</v>
      </c>
      <c r="P105" s="21"/>
      <c r="R105" s="21"/>
    </row>
    <row r="106" spans="3:19" x14ac:dyDescent="0.25">
      <c r="C106" s="16" t="s">
        <v>1237</v>
      </c>
      <c r="D106" s="14" t="s">
        <v>838</v>
      </c>
      <c r="E106" s="14" t="s">
        <v>942</v>
      </c>
      <c r="F106" s="302" t="s">
        <v>1642</v>
      </c>
      <c r="G106" s="65" t="str">
        <f t="shared" si="1"/>
        <v>67</v>
      </c>
      <c r="H106" s="14" t="s">
        <v>1357</v>
      </c>
      <c r="I106" s="90"/>
      <c r="L106" s="14" t="str" cm="1">
        <f t="array" ref="L106">INDEX(Cable_L!$B$3:$B$77,MATCH(1,COUNTIFS($G106,Cable_L!$A$3:$A$77,$H106,Cable_L!$C$3:$C$77),0))</f>
        <v>3b</v>
      </c>
      <c r="N106" s="14" cm="1">
        <f t="array" ref="N106">INDEX(INDEX(Cable_L!$H$3:$K$77,,MATCH($N$2,Cable_L!$H$2:$K$2,0)),MATCH(1,COUNTIFS(G106,Cable_L!$A$3:$A$77,H106,Cable_L!$C$3:$C$77),0))</f>
        <v>8.3999999999999986</v>
      </c>
      <c r="O106" s="14" cm="1">
        <f t="array" ref="O106">INDEX(INDEX(Cable_L!$H$3:$K$77,,MATCH(O$2,Cable_L!$H$2:$K$2,0)),MATCH(1,COUNTIFS($G106,Cable_L!$A$3:$A$77,$H106,Cable_L!$C$3:$C$77),0))</f>
        <v>8.3999999999999986</v>
      </c>
      <c r="P106" s="21"/>
      <c r="R106" s="21"/>
    </row>
    <row r="107" spans="3:19" x14ac:dyDescent="0.25">
      <c r="C107" s="16" t="s">
        <v>1238</v>
      </c>
      <c r="D107" s="14" t="s">
        <v>839</v>
      </c>
      <c r="E107" s="14" t="s">
        <v>943</v>
      </c>
      <c r="F107" s="17" t="s">
        <v>1084</v>
      </c>
      <c r="G107" s="65" t="str">
        <f t="shared" si="1"/>
        <v>64</v>
      </c>
      <c r="H107" s="14" t="s">
        <v>1357</v>
      </c>
      <c r="I107" s="76"/>
      <c r="K107" s="76"/>
      <c r="L107" s="14" t="str" cm="1">
        <f t="array" ref="L107">INDEX(Cable_L!$B$3:$B$77,MATCH(1,COUNTIFS($G107,Cable_L!$A$3:$A$77,$H107,Cable_L!$C$3:$C$77),0))</f>
        <v>4a</v>
      </c>
      <c r="N107" s="14" cm="1">
        <f t="array" ref="N107">INDEX(INDEX(Cable_L!$H$3:$K$77,,MATCH($N$2,Cable_L!$H$2:$K$2,0)),MATCH(1,COUNTIFS(G107,Cable_L!$A$3:$A$77,H107,Cable_L!$C$3:$C$77),0))</f>
        <v>8</v>
      </c>
      <c r="O107" s="14" cm="1">
        <f t="array" ref="O107">INDEX(INDEX(Cable_L!$H$3:$K$77,,MATCH(O$2,Cable_L!$H$2:$K$2,0)),MATCH(1,COUNTIFS($G107,Cable_L!$A$3:$A$77,$H107,Cable_L!$C$3:$C$77),0))</f>
        <v>8</v>
      </c>
      <c r="P107" s="21"/>
      <c r="R107" s="21"/>
    </row>
    <row r="108" spans="3:19" x14ac:dyDescent="0.25">
      <c r="C108" s="16" t="s">
        <v>406</v>
      </c>
      <c r="D108" s="14"/>
      <c r="E108" s="14" t="s">
        <v>944</v>
      </c>
      <c r="F108" s="17"/>
      <c r="G108" s="65" t="str">
        <f t="shared" si="1"/>
        <v/>
      </c>
      <c r="P108" s="21"/>
      <c r="R108" s="21"/>
    </row>
    <row r="109" spans="3:19" x14ac:dyDescent="0.25">
      <c r="C109" s="16" t="s">
        <v>406</v>
      </c>
      <c r="D109" s="14"/>
      <c r="E109" s="14" t="s">
        <v>945</v>
      </c>
      <c r="F109" s="17"/>
      <c r="G109" s="65" t="str">
        <f t="shared" si="1"/>
        <v/>
      </c>
      <c r="P109" s="21"/>
      <c r="R109" s="21"/>
    </row>
    <row r="110" spans="3:19" x14ac:dyDescent="0.25">
      <c r="C110" s="18" t="s">
        <v>406</v>
      </c>
      <c r="D110" s="19"/>
      <c r="E110" s="19" t="s">
        <v>946</v>
      </c>
      <c r="F110" s="20"/>
      <c r="G110" s="65" t="str">
        <f t="shared" si="1"/>
        <v/>
      </c>
      <c r="L110" s="74"/>
      <c r="P110" s="21"/>
      <c r="R110" s="21"/>
    </row>
    <row r="111" spans="3:19" x14ac:dyDescent="0.25">
      <c r="C111" s="14"/>
      <c r="D111" s="14"/>
      <c r="E111" s="14"/>
      <c r="F111" s="14"/>
      <c r="G111" s="65"/>
    </row>
    <row r="112" spans="3:19" x14ac:dyDescent="0.25">
      <c r="C112" s="21" t="s">
        <v>1302</v>
      </c>
      <c r="D112" s="14"/>
      <c r="E112" s="14"/>
      <c r="F112" s="14"/>
      <c r="G112" s="65"/>
    </row>
    <row r="113" spans="3:15" ht="18.75" x14ac:dyDescent="0.25">
      <c r="C113" s="14" t="s">
        <v>406</v>
      </c>
      <c r="D113" s="13"/>
      <c r="E113" s="13"/>
      <c r="F113" s="21" t="s">
        <v>1284</v>
      </c>
      <c r="G113" s="65"/>
    </row>
    <row r="114" spans="3:15" x14ac:dyDescent="0.25">
      <c r="C114" s="14" t="s">
        <v>406</v>
      </c>
      <c r="D114" s="14"/>
      <c r="E114" s="14"/>
      <c r="F114" s="21" t="s">
        <v>1285</v>
      </c>
      <c r="G114" s="65"/>
    </row>
    <row r="115" spans="3:15" x14ac:dyDescent="0.25">
      <c r="C115" s="14" t="s">
        <v>406</v>
      </c>
      <c r="D115" s="14"/>
      <c r="E115" s="14"/>
      <c r="F115" s="21" t="s">
        <v>1286</v>
      </c>
      <c r="G115" s="65"/>
    </row>
    <row r="116" spans="3:15" ht="18.75" x14ac:dyDescent="0.25">
      <c r="C116" s="14" t="s">
        <v>406</v>
      </c>
      <c r="D116" s="14"/>
      <c r="E116" s="14"/>
      <c r="F116" s="21" t="s">
        <v>1287</v>
      </c>
      <c r="G116" s="65"/>
      <c r="M116" s="105" t="s">
        <v>1400</v>
      </c>
    </row>
    <row r="117" spans="3:15" ht="18.75" x14ac:dyDescent="0.3">
      <c r="C117" s="14" t="s">
        <v>406</v>
      </c>
      <c r="D117" s="14"/>
      <c r="E117" s="14"/>
      <c r="F117" s="21" t="s">
        <v>1288</v>
      </c>
      <c r="G117" s="65"/>
      <c r="M117" s="106"/>
      <c r="N117" s="131" t="s">
        <v>1357</v>
      </c>
      <c r="O117" s="127" t="s">
        <v>1401</v>
      </c>
    </row>
    <row r="118" spans="3:15" ht="18.75" x14ac:dyDescent="0.25">
      <c r="C118" s="14" t="s">
        <v>406</v>
      </c>
      <c r="D118" s="14"/>
      <c r="E118" s="14"/>
      <c r="F118" s="21" t="s">
        <v>1289</v>
      </c>
      <c r="N118" s="140" cm="1">
        <f t="array" ref="N118:N119">_xlfn._xlws.SORT(_xlfn._xlws.FILTER(_xlfn.UNIQUE($N$4:$N$113),_xlfn.UNIQUE($N$4:$N$113)&lt;&gt;""))</f>
        <v>8</v>
      </c>
      <c r="O118" s="141">
        <f>COUNTIFS($N$4:$N$113,"=" &amp; N118,$H$4:$H$113,"yel")</f>
        <v>8</v>
      </c>
    </row>
    <row r="119" spans="3:15" ht="18.75" x14ac:dyDescent="0.25">
      <c r="C119" s="14" t="s">
        <v>406</v>
      </c>
      <c r="D119" s="14"/>
      <c r="E119" s="14"/>
      <c r="F119" s="21" t="s">
        <v>1290</v>
      </c>
      <c r="G119" s="65"/>
      <c r="M119" s="13"/>
      <c r="N119" s="136">
        <v>8.3999999999999986</v>
      </c>
      <c r="O119" s="141">
        <f>COUNTIFS($N$4:$N$113,"=" &amp; N119,$H$4:$H$113,"yel")</f>
        <v>67</v>
      </c>
    </row>
    <row r="120" spans="3:15" ht="18.75" x14ac:dyDescent="0.25">
      <c r="C120" s="14" t="s">
        <v>406</v>
      </c>
      <c r="D120" s="14"/>
      <c r="E120" s="14"/>
      <c r="F120" s="21" t="s">
        <v>1291</v>
      </c>
      <c r="G120" s="65"/>
      <c r="M120" s="13"/>
      <c r="N120" s="118"/>
      <c r="O120" s="119">
        <f t="shared" ref="O120" si="2">COUNTIFS($N$4:$N$113,"=" &amp; N120,$H$4:$H$113,"grn")</f>
        <v>0</v>
      </c>
    </row>
    <row r="121" spans="3:15" ht="18.75" x14ac:dyDescent="0.25">
      <c r="C121" s="14" t="s">
        <v>406</v>
      </c>
      <c r="D121" s="14"/>
      <c r="E121" s="14"/>
      <c r="F121" s="21" t="s">
        <v>1292</v>
      </c>
      <c r="G121" s="65"/>
      <c r="M121" s="13"/>
      <c r="N121" s="113"/>
      <c r="O121" s="114">
        <f t="shared" ref="O121" si="3">COUNTIFS($N$4:$N$113,"=" &amp; N121,$H$4:$H$113,"blu")</f>
        <v>0</v>
      </c>
    </row>
    <row r="122" spans="3:15" ht="18.75" x14ac:dyDescent="0.25">
      <c r="C122" s="14" t="s">
        <v>406</v>
      </c>
      <c r="D122" s="14"/>
      <c r="E122" s="14"/>
      <c r="F122" s="14" t="s">
        <v>1240</v>
      </c>
      <c r="G122" s="65"/>
      <c r="M122" s="13"/>
      <c r="N122" s="110"/>
      <c r="O122" s="127"/>
    </row>
    <row r="123" spans="3:15" ht="18.75" x14ac:dyDescent="0.25">
      <c r="C123" s="14" t="s">
        <v>406</v>
      </c>
      <c r="D123" s="14"/>
      <c r="E123" s="14"/>
      <c r="F123" s="14" t="s">
        <v>1241</v>
      </c>
      <c r="G123" s="65"/>
      <c r="N123" s="116"/>
      <c r="O123" s="117"/>
    </row>
    <row r="124" spans="3:15" ht="18.75" x14ac:dyDescent="0.25">
      <c r="C124" s="14" t="s">
        <v>406</v>
      </c>
      <c r="D124" s="14"/>
      <c r="E124" s="14"/>
      <c r="F124" s="14" t="s">
        <v>1242</v>
      </c>
      <c r="G124" s="65"/>
      <c r="M124" s="13"/>
      <c r="N124" s="118"/>
      <c r="O124" s="119"/>
    </row>
    <row r="125" spans="3:15" ht="18.75" x14ac:dyDescent="0.25">
      <c r="C125" s="14" t="s">
        <v>406</v>
      </c>
      <c r="D125" s="14"/>
      <c r="E125" s="14"/>
      <c r="F125" s="14" t="s">
        <v>1243</v>
      </c>
      <c r="G125" s="65"/>
      <c r="M125" s="13"/>
      <c r="N125" s="118"/>
      <c r="O125" s="119"/>
    </row>
    <row r="126" spans="3:15" ht="18.75" x14ac:dyDescent="0.25">
      <c r="C126" s="14"/>
      <c r="D126" s="14"/>
      <c r="E126" s="14"/>
      <c r="F126" s="14"/>
      <c r="G126" s="65"/>
      <c r="M126" s="13"/>
      <c r="N126" s="113"/>
      <c r="O126" s="114"/>
    </row>
    <row r="127" spans="3:15" ht="18.75" x14ac:dyDescent="0.25">
      <c r="C127" s="14"/>
      <c r="D127" s="14"/>
      <c r="E127" s="14"/>
      <c r="F127" s="14"/>
      <c r="M127" s="13"/>
      <c r="N127" s="131" t="s">
        <v>1357</v>
      </c>
      <c r="O127" s="127" t="s">
        <v>1402</v>
      </c>
    </row>
    <row r="128" spans="3:15" ht="18.75" x14ac:dyDescent="0.25">
      <c r="C128" s="14"/>
      <c r="D128" s="14"/>
      <c r="E128" s="14"/>
      <c r="F128" s="14"/>
      <c r="G128" s="65"/>
      <c r="N128" s="140" cm="1">
        <f t="array" ref="N128:N129">_xlfn._xlws.SORT(_xlfn._xlws.FILTER(_xlfn.UNIQUE($O$4:$O$113),_xlfn.UNIQUE($O$4:$O$113)&lt;&gt;""))</f>
        <v>8</v>
      </c>
      <c r="O128" s="141">
        <f>COUNTIFS($O$4:$O$113,"=" &amp; N128,$H$4:$H$113,"yel")</f>
        <v>8</v>
      </c>
    </row>
    <row r="129" spans="3:15" ht="18.75" x14ac:dyDescent="0.25">
      <c r="C129" s="14"/>
      <c r="D129" s="14"/>
      <c r="E129" s="14"/>
      <c r="F129" s="14"/>
      <c r="G129" s="65"/>
      <c r="M129" s="13"/>
      <c r="N129" s="136">
        <v>8.3999999999999986</v>
      </c>
      <c r="O129" s="141">
        <f>COUNTIFS($O$4:$O$113,"=" &amp; N129,$H$4:$H$113,"yel")</f>
        <v>67</v>
      </c>
    </row>
    <row r="130" spans="3:15" ht="18.75" x14ac:dyDescent="0.25">
      <c r="C130" s="14"/>
      <c r="D130" s="14"/>
      <c r="E130" s="14"/>
      <c r="F130" s="14"/>
      <c r="G130" s="65"/>
      <c r="M130" s="13"/>
      <c r="N130" s="118"/>
      <c r="O130" s="119">
        <f t="shared" ref="O130:O132" si="4">COUNTIFS($O$4:$O$113,"=" &amp; N130,$H$4:$H$113,"blu")</f>
        <v>0</v>
      </c>
    </row>
    <row r="131" spans="3:15" ht="18.75" x14ac:dyDescent="0.25">
      <c r="C131" s="14"/>
      <c r="D131" s="14"/>
      <c r="E131" s="14"/>
      <c r="F131" s="14"/>
      <c r="G131" s="65"/>
      <c r="M131" s="13"/>
      <c r="N131" s="118"/>
      <c r="O131" s="119">
        <f t="shared" si="4"/>
        <v>0</v>
      </c>
    </row>
    <row r="132" spans="3:15" ht="18.75" x14ac:dyDescent="0.25">
      <c r="C132" s="14"/>
      <c r="D132" s="14"/>
      <c r="E132" s="14"/>
      <c r="F132" s="14"/>
      <c r="G132" s="65"/>
      <c r="M132" s="13"/>
      <c r="N132" s="113"/>
      <c r="O132" s="114">
        <f t="shared" si="4"/>
        <v>0</v>
      </c>
    </row>
    <row r="133" spans="3:15" x14ac:dyDescent="0.25">
      <c r="C133" s="14"/>
      <c r="D133" s="14"/>
      <c r="E133" s="14"/>
      <c r="F133" s="14"/>
      <c r="G133" s="65"/>
    </row>
    <row r="134" spans="3:15" x14ac:dyDescent="0.25">
      <c r="C134" s="14"/>
      <c r="D134" s="14"/>
      <c r="E134" s="14"/>
      <c r="F134" s="14"/>
      <c r="G134" s="65"/>
    </row>
    <row r="135" spans="3:15" x14ac:dyDescent="0.25">
      <c r="C135" s="14"/>
      <c r="D135" s="14"/>
      <c r="E135" s="14"/>
      <c r="F135" s="14"/>
      <c r="G135" s="65"/>
    </row>
    <row r="136" spans="3:15" x14ac:dyDescent="0.25">
      <c r="C136" s="14"/>
      <c r="D136" s="14"/>
      <c r="F136" s="14"/>
    </row>
    <row r="137" spans="3:15" x14ac:dyDescent="0.25">
      <c r="C137" s="14"/>
      <c r="D137" s="14"/>
      <c r="F137" s="14"/>
      <c r="G137" s="65"/>
    </row>
    <row r="138" spans="3:15" x14ac:dyDescent="0.25">
      <c r="C138" s="14"/>
      <c r="D138" s="56" t="s">
        <v>1239</v>
      </c>
      <c r="E138" s="14" t="s">
        <v>902</v>
      </c>
      <c r="F138" s="14"/>
      <c r="G138" s="65"/>
    </row>
    <row r="139" spans="3:15" x14ac:dyDescent="0.25">
      <c r="C139" s="14"/>
      <c r="E139" s="14" t="s">
        <v>903</v>
      </c>
      <c r="F139" s="14"/>
      <c r="G139" s="65"/>
    </row>
    <row r="140" spans="3:15" x14ac:dyDescent="0.25">
      <c r="C140" s="14"/>
      <c r="E140" s="14" t="s">
        <v>904</v>
      </c>
      <c r="F140" s="14"/>
      <c r="G140" s="65"/>
    </row>
    <row r="141" spans="3:15" x14ac:dyDescent="0.25">
      <c r="C141" s="14"/>
      <c r="E141" s="14" t="s">
        <v>905</v>
      </c>
      <c r="F141" s="14"/>
      <c r="G141" s="65"/>
    </row>
    <row r="142" spans="3:15" x14ac:dyDescent="0.25">
      <c r="C142" s="14"/>
      <c r="E142" s="14" t="s">
        <v>906</v>
      </c>
      <c r="F142" s="14"/>
      <c r="G142" s="65"/>
    </row>
    <row r="143" spans="3:15" x14ac:dyDescent="0.25">
      <c r="C143" s="14"/>
      <c r="E143" s="14" t="s">
        <v>908</v>
      </c>
      <c r="F143" s="14"/>
      <c r="G143" s="65"/>
    </row>
    <row r="144" spans="3:15" x14ac:dyDescent="0.25">
      <c r="C144" s="14"/>
      <c r="E144" s="14" t="s">
        <v>912</v>
      </c>
      <c r="F144" s="14"/>
      <c r="G144" s="65"/>
    </row>
    <row r="145" spans="3:6" x14ac:dyDescent="0.25">
      <c r="C145" s="14"/>
      <c r="E145" s="14" t="s">
        <v>913</v>
      </c>
      <c r="F145" s="14"/>
    </row>
    <row r="146" spans="3:6" x14ac:dyDescent="0.25">
      <c r="C146" s="14"/>
      <c r="E146" s="14" t="s">
        <v>914</v>
      </c>
      <c r="F146" s="14"/>
    </row>
    <row r="147" spans="3:6" x14ac:dyDescent="0.25">
      <c r="C147" s="14"/>
      <c r="E147" s="14" t="s">
        <v>920</v>
      </c>
      <c r="F147" s="14"/>
    </row>
    <row r="148" spans="3:6" x14ac:dyDescent="0.25">
      <c r="C148" s="14"/>
      <c r="E148" s="14" t="s">
        <v>921</v>
      </c>
      <c r="F148" s="14"/>
    </row>
    <row r="149" spans="3:6" x14ac:dyDescent="0.25">
      <c r="C149" s="14"/>
      <c r="E149" s="14" t="s">
        <v>922</v>
      </c>
    </row>
    <row r="150" spans="3:6" x14ac:dyDescent="0.25">
      <c r="C150" s="14"/>
      <c r="E150" s="14" t="s">
        <v>929</v>
      </c>
    </row>
    <row r="151" spans="3:6" x14ac:dyDescent="0.25">
      <c r="C151" s="14"/>
      <c r="E151" s="14" t="s">
        <v>930</v>
      </c>
    </row>
    <row r="152" spans="3:6" x14ac:dyDescent="0.25">
      <c r="C152" s="14"/>
      <c r="E152" s="14" t="s">
        <v>940</v>
      </c>
      <c r="F152" s="14"/>
    </row>
    <row r="153" spans="3:6" x14ac:dyDescent="0.25">
      <c r="C153" s="14"/>
      <c r="E153" s="14" t="s">
        <v>944</v>
      </c>
      <c r="F153" s="14"/>
    </row>
    <row r="154" spans="3:6" x14ac:dyDescent="0.25">
      <c r="C154" s="14"/>
      <c r="D154" s="14"/>
      <c r="E154" s="14" t="s">
        <v>945</v>
      </c>
      <c r="F154" s="14"/>
    </row>
    <row r="155" spans="3:6" x14ac:dyDescent="0.25">
      <c r="C155" s="14"/>
      <c r="D155" s="14"/>
      <c r="E155" s="14" t="s">
        <v>946</v>
      </c>
      <c r="F155" s="14"/>
    </row>
    <row r="156" spans="3:6" x14ac:dyDescent="0.25">
      <c r="C156" s="14"/>
      <c r="D156" s="14"/>
      <c r="E156" s="14"/>
      <c r="F156" s="14"/>
    </row>
    <row r="157" spans="3:6" x14ac:dyDescent="0.25">
      <c r="C157" s="14"/>
      <c r="D157" s="14"/>
      <c r="E157" s="14"/>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row r="164" spans="3:6" x14ac:dyDescent="0.25">
      <c r="E164" s="14"/>
    </row>
  </sheetData>
  <sortState xmlns:xlrd2="http://schemas.microsoft.com/office/spreadsheetml/2017/richdata2" ref="C4:F135">
    <sortCondition ref="E4:E135"/>
    <sortCondition ref="F4:F135"/>
  </sortState>
  <mergeCells count="5">
    <mergeCell ref="C2:F2"/>
    <mergeCell ref="U4:W21"/>
    <mergeCell ref="I2:K2"/>
    <mergeCell ref="M1:M3"/>
    <mergeCell ref="H1:H3"/>
  </mergeCells>
  <pageMargins left="0.25" right="0.25" top="0.75" bottom="0.75" header="0.3" footer="0.3"/>
  <pageSetup paperSize="8" scale="55"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EFC1-72D7-4FE1-A2B8-A845A977FD2A}">
  <sheetPr>
    <pageSetUpPr fitToPage="1"/>
  </sheetPr>
  <dimension ref="A1:M107"/>
  <sheetViews>
    <sheetView topLeftCell="B30" workbookViewId="0">
      <selection activeCell="F36" sqref="F36"/>
    </sheetView>
  </sheetViews>
  <sheetFormatPr defaultRowHeight="45" customHeight="1" x14ac:dyDescent="0.25"/>
  <cols>
    <col min="1" max="1" width="31.28515625" hidden="1" customWidth="1"/>
    <col min="2" max="2" width="31.28515625" style="14" customWidth="1"/>
    <col min="3" max="3" width="28.28515625" style="163" customWidth="1"/>
    <col min="4" max="4" width="18.140625" hidden="1" customWidth="1"/>
    <col min="5" max="5" width="9.5703125" hidden="1" customWidth="1"/>
    <col min="6" max="6" width="35.85546875" style="163" customWidth="1"/>
    <col min="7" max="7" width="6.28515625" style="163" customWidth="1"/>
    <col min="8" max="9" width="9.140625" style="163"/>
    <col min="10" max="10" width="9.5703125" style="163" customWidth="1"/>
    <col min="11" max="11" width="1.5703125" style="14" customWidth="1"/>
    <col min="12" max="12" width="1.28515625" style="14" customWidth="1"/>
    <col min="13" max="13" width="1.7109375" style="14" customWidth="1"/>
    <col min="14" max="14" width="9.5703125" customWidth="1"/>
    <col min="16" max="16" width="9.5703125" customWidth="1"/>
  </cols>
  <sheetData>
    <row r="1" spans="1:13" ht="22.5" customHeight="1" x14ac:dyDescent="0.25">
      <c r="A1">
        <f>'DCB - IP - True'!C1</f>
        <v>0</v>
      </c>
      <c r="C1" s="350" t="s">
        <v>820</v>
      </c>
      <c r="D1" s="350"/>
      <c r="E1" s="350"/>
      <c r="F1" s="350"/>
    </row>
    <row r="2" spans="1:13" ht="16.5" customHeight="1" x14ac:dyDescent="0.25">
      <c r="A2" t="str">
        <f>'DCB - IP - True'!C2</f>
        <v>DCB - IP - True</v>
      </c>
      <c r="D2">
        <f>'DCB - IP - True'!F2</f>
        <v>0</v>
      </c>
      <c r="E2">
        <f>'DCB - IP - True'!L2</f>
        <v>0</v>
      </c>
      <c r="H2" s="163" t="str">
        <f>'DCB - IP - True'!N2</f>
        <v>A-top</v>
      </c>
      <c r="I2" s="163" t="str">
        <f>'DCB - IP - True'!O2</f>
        <v>C-bot</v>
      </c>
      <c r="K2" s="366" t="s">
        <v>1389</v>
      </c>
      <c r="L2" s="366"/>
      <c r="M2" s="366"/>
    </row>
    <row r="3" spans="1:13" s="56" customFormat="1" ht="19.5" customHeight="1" x14ac:dyDescent="0.25">
      <c r="A3" s="56" t="str">
        <f>'DCB - IP - True'!C3</f>
        <v>LVR Name</v>
      </c>
      <c r="B3" s="21" t="s">
        <v>1430</v>
      </c>
      <c r="C3" s="167" t="s">
        <v>1429</v>
      </c>
      <c r="D3" s="56" t="str">
        <f>'DCB - IP - True'!F3</f>
        <v>LVR ID - Connector - Pin</v>
      </c>
      <c r="E3" s="56" t="str">
        <f>'DCB - IP - True'!L3</f>
        <v>SBC section</v>
      </c>
      <c r="F3" s="167" t="s">
        <v>1431</v>
      </c>
      <c r="G3" s="167"/>
      <c r="H3" s="167" t="str">
        <f>'DCB - IP - True'!N3</f>
        <v>A L (m)</v>
      </c>
      <c r="I3" s="167" t="str">
        <f>'DCB - IP - True'!O3</f>
        <v>C L (m)</v>
      </c>
      <c r="J3" s="167"/>
      <c r="K3" s="21"/>
      <c r="L3" s="21"/>
      <c r="M3" s="21"/>
    </row>
    <row r="4" spans="1:13" ht="45" customHeight="1" x14ac:dyDescent="0.25">
      <c r="A4" t="str">
        <f>'DCB - IP - True'!C4</f>
        <v>DCB_7_alpha_a_P/N</v>
      </c>
      <c r="B4" s="14" t="str">
        <f t="shared" ref="B4:B67" si="0">IF(ISNUMBER(SEARCH("_P/N",A4)),SUBSTITUTE(A4,"_P/N",""),"")</f>
        <v>DCB_7_alpha_a</v>
      </c>
      <c r="C4" s="163" t="str">
        <f>'DCB - IP - True'!E4</f>
        <v>P20 - 1/9</v>
      </c>
      <c r="D4" t="str">
        <f>'DCB - IP - True'!F4</f>
        <v>59 - J13 - 8/7</v>
      </c>
      <c r="E4" t="str">
        <f>'DCB - IP - True'!L4</f>
        <v>3b</v>
      </c>
      <c r="F4" s="163" t="str">
        <f>CONCATENATE(IF(ISNUMBER(SEARCH("2.5V:",D4)),SUBSTITUTE(D4,"2.5V:",""),D4),"   ",E4)</f>
        <v>59 - J13 - 8/7   3b</v>
      </c>
      <c r="H4" s="163">
        <f>'DCB - IP - True'!N4</f>
        <v>8.3999999999999986</v>
      </c>
      <c r="I4" s="163">
        <f>'DCB - IP - True'!O4</f>
        <v>8.3999999999999986</v>
      </c>
      <c r="K4" s="76"/>
    </row>
    <row r="5" spans="1:13" ht="45" customHeight="1" x14ac:dyDescent="0.25">
      <c r="A5" t="str">
        <f>'DCB - IP - True'!C5</f>
        <v>DCB_7_alpha_a_P/N_S</v>
      </c>
      <c r="B5" s="14" t="str">
        <f t="shared" si="0"/>
        <v>DCB_7_alpha_a_S</v>
      </c>
      <c r="C5" s="163" t="str">
        <f>'DCB - IP - True'!E5</f>
        <v>P20 - 2/10</v>
      </c>
      <c r="D5" t="str">
        <f>'DCB - IP - True'!F5</f>
        <v>59 - J13 - 6/5</v>
      </c>
      <c r="E5" t="str">
        <f>'DCB - IP - True'!L5</f>
        <v>3b</v>
      </c>
      <c r="F5" s="163" t="str">
        <f t="shared" ref="F5:F68" si="1">CONCATENATE(IF(ISNUMBER(SEARCH("2.5V:",D5)),SUBSTITUTE(D5,"2.5V:",""),D5),"   ",E5)</f>
        <v>59 - J13 - 6/5   3b</v>
      </c>
      <c r="H5" s="163">
        <f>'DCB - IP - True'!N5</f>
        <v>8.3999999999999986</v>
      </c>
      <c r="I5" s="163">
        <f>'DCB - IP - True'!O5</f>
        <v>8.3999999999999986</v>
      </c>
      <c r="K5" s="76"/>
    </row>
    <row r="6" spans="1:13" ht="45" customHeight="1" x14ac:dyDescent="0.25">
      <c r="A6" t="str">
        <f>'DCB - IP - True'!C6</f>
        <v>DCB_6_7_alpha_a_25_P/N</v>
      </c>
      <c r="B6" s="14" t="str">
        <f t="shared" si="0"/>
        <v>DCB_6_7_alpha_a_25</v>
      </c>
      <c r="C6" s="163" t="str">
        <f>'DCB - IP - True'!E6</f>
        <v>P20 - 3/11</v>
      </c>
      <c r="D6" t="str">
        <f>'DCB - IP - True'!F6</f>
        <v>2.5V: 65 - J13 - 8/7</v>
      </c>
      <c r="E6" t="str">
        <f>'DCB - IP - True'!L6</f>
        <v>3b</v>
      </c>
      <c r="F6" s="163" t="str">
        <f t="shared" si="1"/>
        <v xml:space="preserve"> 65 - J13 - 8/7   3b</v>
      </c>
      <c r="H6" s="163">
        <f>'DCB - IP - True'!N6</f>
        <v>8.3999999999999986</v>
      </c>
      <c r="I6" s="163">
        <f>'DCB - IP - True'!O6</f>
        <v>8.3999999999999986</v>
      </c>
      <c r="K6" s="76"/>
    </row>
    <row r="7" spans="1:13" ht="45" customHeight="1" x14ac:dyDescent="0.25">
      <c r="A7" t="str">
        <f>'DCB - IP - True'!C7</f>
        <v>DCB_8_alpha_a_P/N</v>
      </c>
      <c r="B7" s="14" t="str">
        <f t="shared" si="0"/>
        <v>DCB_8_alpha_a</v>
      </c>
      <c r="C7" s="163" t="str">
        <f>'DCB - IP - True'!E7</f>
        <v>P20 - 4/12</v>
      </c>
      <c r="D7" t="str">
        <f>'DCB - IP - True'!F7</f>
        <v>57 - J13 - 4/3</v>
      </c>
      <c r="E7" t="str">
        <f>'DCB - IP - True'!L7</f>
        <v>3b</v>
      </c>
      <c r="F7" s="163" t="str">
        <f t="shared" si="1"/>
        <v>57 - J13 - 4/3   3b</v>
      </c>
      <c r="H7" s="163">
        <f>'DCB - IP - True'!N7</f>
        <v>8.3999999999999986</v>
      </c>
      <c r="I7" s="163">
        <f>'DCB - IP - True'!O7</f>
        <v>8.3999999999999986</v>
      </c>
      <c r="K7" s="76"/>
    </row>
    <row r="8" spans="1:13" ht="45" customHeight="1" x14ac:dyDescent="0.25">
      <c r="A8" t="str">
        <f>'DCB - IP - True'!C8</f>
        <v>DCB_8_alpha_a_P/N_S</v>
      </c>
      <c r="B8" s="14" t="str">
        <f t="shared" si="0"/>
        <v>DCB_8_alpha_a_S</v>
      </c>
      <c r="C8" s="163" t="str">
        <f>'DCB - IP - True'!E8</f>
        <v>P20 - 5/13</v>
      </c>
      <c r="D8" t="str">
        <f>'DCB - IP - True'!F8</f>
        <v xml:space="preserve">57 - J13 - 2/1 </v>
      </c>
      <c r="E8" t="str">
        <f>'DCB - IP - True'!L8</f>
        <v>3b</v>
      </c>
      <c r="F8" s="163" t="str">
        <f t="shared" si="1"/>
        <v>57 - J13 - 2/1    3b</v>
      </c>
      <c r="H8" s="163">
        <f>'DCB - IP - True'!N8</f>
        <v>8.3999999999999986</v>
      </c>
      <c r="I8" s="163">
        <f>'DCB - IP - True'!O8</f>
        <v>8.3999999999999986</v>
      </c>
      <c r="K8" s="76"/>
    </row>
    <row r="9" spans="1:13" ht="45" customHeight="1" x14ac:dyDescent="0.25">
      <c r="A9" t="str">
        <f>'DCB - IP - True'!C9</f>
        <v>DCB_10_11_alpha_a_25_P/N</v>
      </c>
      <c r="B9" s="14" t="str">
        <f t="shared" si="0"/>
        <v>DCB_10_11_alpha_a_25</v>
      </c>
      <c r="C9" s="163" t="str">
        <f>'DCB - IP - True'!E9</f>
        <v>P20 - 6/14</v>
      </c>
      <c r="D9" t="str">
        <f>'DCB - IP - True'!F9</f>
        <v>2.5V: 65 - J12 - 6/5</v>
      </c>
      <c r="E9" t="str">
        <f>'DCB - IP - True'!L9</f>
        <v>3b</v>
      </c>
      <c r="F9" s="163" t="str">
        <f t="shared" si="1"/>
        <v xml:space="preserve"> 65 - J12 - 6/5   3b</v>
      </c>
      <c r="H9" s="163">
        <f>'DCB - IP - True'!N9</f>
        <v>8.3999999999999986</v>
      </c>
      <c r="I9" s="163">
        <f>'DCB - IP - True'!O9</f>
        <v>8.3999999999999986</v>
      </c>
      <c r="K9" s="76"/>
    </row>
    <row r="10" spans="1:13" ht="45" customHeight="1" x14ac:dyDescent="0.25">
      <c r="A10" t="str">
        <f>'DCB - IP - True'!C10</f>
        <v>DCB_11_alpha_a_P/N</v>
      </c>
      <c r="B10" s="14" t="str">
        <f t="shared" si="0"/>
        <v>DCB_11_alpha_a</v>
      </c>
      <c r="C10" s="163" t="str">
        <f>'DCB - IP - True'!E10</f>
        <v>P20 - 7/15</v>
      </c>
      <c r="D10" t="str">
        <f>'DCB - IP - True'!F10</f>
        <v>58 - J13 - 4/3</v>
      </c>
      <c r="E10" t="str">
        <f>'DCB - IP - True'!L10</f>
        <v>3b</v>
      </c>
      <c r="F10" s="163" t="str">
        <f t="shared" si="1"/>
        <v>58 - J13 - 4/3   3b</v>
      </c>
      <c r="H10" s="163">
        <f>'DCB - IP - True'!N10</f>
        <v>8.3999999999999986</v>
      </c>
      <c r="I10" s="163">
        <f>'DCB - IP - True'!O10</f>
        <v>8.3999999999999986</v>
      </c>
      <c r="K10" s="76"/>
    </row>
    <row r="11" spans="1:13" ht="5.0999999999999996" customHeight="1" x14ac:dyDescent="0.25">
      <c r="B11" s="14" t="str">
        <f t="shared" si="0"/>
        <v/>
      </c>
      <c r="F11" s="163" t="str">
        <f t="shared" si="1"/>
        <v xml:space="preserve">   </v>
      </c>
    </row>
    <row r="12" spans="1:13" ht="5.0999999999999996" customHeight="1" x14ac:dyDescent="0.25">
      <c r="B12" s="14" t="str">
        <f t="shared" si="0"/>
        <v/>
      </c>
      <c r="F12" s="163" t="str">
        <f t="shared" si="1"/>
        <v xml:space="preserve">   </v>
      </c>
    </row>
    <row r="13" spans="1:13" ht="45" customHeight="1" x14ac:dyDescent="0.25">
      <c r="A13" t="str">
        <f>'DCB - IP - True'!C13</f>
        <v>DCB_0_alpha_a_P/N</v>
      </c>
      <c r="B13" s="14" t="str">
        <f t="shared" si="0"/>
        <v>DCB_0_alpha_a</v>
      </c>
      <c r="C13" s="163" t="str">
        <f>'DCB - IP - True'!E13</f>
        <v>P21 - 1/9</v>
      </c>
      <c r="D13" t="str">
        <f>'DCB - IP - True'!F13</f>
        <v>57 - J12 - 4/3</v>
      </c>
      <c r="E13" t="str">
        <f>'DCB - IP - True'!L13</f>
        <v>3b</v>
      </c>
      <c r="F13" s="163" t="str">
        <f t="shared" si="1"/>
        <v>57 - J12 - 4/3   3b</v>
      </c>
      <c r="H13" s="163">
        <f>'DCB - IP - True'!N13</f>
        <v>8.3999999999999986</v>
      </c>
      <c r="I13" s="163">
        <f>'DCB - IP - True'!O13</f>
        <v>8.3999999999999986</v>
      </c>
      <c r="K13" s="76"/>
    </row>
    <row r="14" spans="1:13" ht="45" customHeight="1" x14ac:dyDescent="0.25">
      <c r="A14" t="str">
        <f>'DCB - IP - True'!C14</f>
        <v>DCB_1_alpha_a_P/N_S</v>
      </c>
      <c r="B14" s="14" t="str">
        <f t="shared" si="0"/>
        <v>DCB_1_alpha_a_S</v>
      </c>
      <c r="C14" s="163" t="str">
        <f>'DCB - IP - True'!E14</f>
        <v>P21 - 2/10</v>
      </c>
      <c r="D14" t="str">
        <f>'DCB - IP - True'!F14</f>
        <v>57 - J12 - 6/5</v>
      </c>
      <c r="E14" t="str">
        <f>'DCB - IP - True'!L14</f>
        <v>3b</v>
      </c>
      <c r="F14" s="163" t="str">
        <f t="shared" si="1"/>
        <v>57 - J12 - 6/5   3b</v>
      </c>
      <c r="H14" s="163">
        <f>'DCB - IP - True'!N14</f>
        <v>8.3999999999999986</v>
      </c>
      <c r="I14" s="163">
        <f>'DCB - IP - True'!O14</f>
        <v>8.3999999999999986</v>
      </c>
      <c r="K14" s="76"/>
    </row>
    <row r="15" spans="1:13" ht="45" customHeight="1" x14ac:dyDescent="0.25">
      <c r="A15" t="str">
        <f>'DCB - IP - True'!C15</f>
        <v>DCB_1_alpha_a_P/N</v>
      </c>
      <c r="B15" s="14" t="str">
        <f t="shared" si="0"/>
        <v>DCB_1_alpha_a</v>
      </c>
      <c r="C15" s="163" t="str">
        <f>'DCB - IP - True'!E15</f>
        <v>P21 - 3/11</v>
      </c>
      <c r="D15" t="str">
        <f>'DCB - IP - True'!F15</f>
        <v>57 - J12 - 8/7</v>
      </c>
      <c r="E15" t="str">
        <f>'DCB - IP - True'!L15</f>
        <v>3b</v>
      </c>
      <c r="F15" s="163" t="str">
        <f t="shared" si="1"/>
        <v>57 - J12 - 8/7   3b</v>
      </c>
      <c r="H15" s="163">
        <f>'DCB - IP - True'!N15</f>
        <v>8.3999999999999986</v>
      </c>
      <c r="I15" s="163">
        <f>'DCB - IP - True'!O15</f>
        <v>8.3999999999999986</v>
      </c>
      <c r="K15" s="76"/>
    </row>
    <row r="16" spans="1:13" ht="45" customHeight="1" x14ac:dyDescent="0.25">
      <c r="A16" t="str">
        <f>'DCB - IP - True'!C16</f>
        <v>DCB_4_alpha_a_P/N</v>
      </c>
      <c r="B16" s="14" t="str">
        <f t="shared" si="0"/>
        <v>DCB_4_alpha_a</v>
      </c>
      <c r="C16" s="163" t="str">
        <f>'DCB - IP - True'!E16</f>
        <v>P21 - 4/12</v>
      </c>
      <c r="D16" t="str">
        <f>'DCB - IP - True'!F16</f>
        <v>59 - J12 - 4/3</v>
      </c>
      <c r="E16" t="str">
        <f>'DCB - IP - True'!L16</f>
        <v>3b</v>
      </c>
      <c r="F16" s="163" t="str">
        <f t="shared" si="1"/>
        <v>59 - J12 - 4/3   3b</v>
      </c>
      <c r="H16" s="163">
        <f>'DCB - IP - True'!N16</f>
        <v>8.3999999999999986</v>
      </c>
      <c r="I16" s="163">
        <f>'DCB - IP - True'!O16</f>
        <v>8.3999999999999986</v>
      </c>
      <c r="K16" s="76"/>
    </row>
    <row r="17" spans="1:11" ht="45" customHeight="1" x14ac:dyDescent="0.25">
      <c r="A17" t="str">
        <f>'DCB - IP - True'!C17</f>
        <v>DCB_4_alpha_a_P/N_S</v>
      </c>
      <c r="B17" s="14" t="str">
        <f t="shared" si="0"/>
        <v>DCB_4_alpha_a_S</v>
      </c>
      <c r="C17" s="163" t="str">
        <f>'DCB - IP - True'!E17</f>
        <v>P21 - 5/13</v>
      </c>
      <c r="D17" t="str">
        <f>'DCB - IP - True'!F17</f>
        <v>59 - J12 - 2/1</v>
      </c>
      <c r="E17" t="str">
        <f>'DCB - IP - True'!L17</f>
        <v>3b</v>
      </c>
      <c r="F17" s="163" t="str">
        <f t="shared" si="1"/>
        <v>59 - J12 - 2/1   3b</v>
      </c>
      <c r="H17" s="163">
        <f>'DCB - IP - True'!N17</f>
        <v>8.3999999999999986</v>
      </c>
      <c r="I17" s="163">
        <f>'DCB - IP - True'!O17</f>
        <v>8.3999999999999986</v>
      </c>
      <c r="K17" s="76"/>
    </row>
    <row r="18" spans="1:11" ht="45" customHeight="1" x14ac:dyDescent="0.25">
      <c r="A18" t="str">
        <f>'DCB - IP - True'!C18</f>
        <v>DCB_0_alpha_a_P/N_S</v>
      </c>
      <c r="B18" s="14" t="str">
        <f t="shared" si="0"/>
        <v>DCB_0_alpha_a_S</v>
      </c>
      <c r="C18" s="163" t="str">
        <f>'DCB - IP - True'!E18</f>
        <v>P21 - 6/14</v>
      </c>
      <c r="D18" t="str">
        <f>'DCB - IP - True'!F18</f>
        <v>57 - J12 - 2/1</v>
      </c>
      <c r="E18" t="str">
        <f>'DCB - IP - True'!L18</f>
        <v>3b</v>
      </c>
      <c r="F18" s="163" t="str">
        <f t="shared" si="1"/>
        <v>57 - J12 - 2/1   3b</v>
      </c>
      <c r="H18" s="163">
        <f>'DCB - IP - True'!N18</f>
        <v>8.3999999999999986</v>
      </c>
      <c r="I18" s="163">
        <f>'DCB - IP - True'!O18</f>
        <v>8.3999999999999986</v>
      </c>
      <c r="K18" s="76"/>
    </row>
    <row r="19" spans="1:11" ht="45" customHeight="1" x14ac:dyDescent="0.25">
      <c r="A19" t="str">
        <f>'DCB - IP - True'!C19</f>
        <v>DCB_2_3_alpha_a_25_P/N</v>
      </c>
      <c r="B19" s="14" t="str">
        <f t="shared" si="0"/>
        <v>DCB_2_3_alpha_a_25</v>
      </c>
      <c r="C19" s="163" t="str">
        <f>'DCB - IP - True'!E19</f>
        <v>P21 - 7/15</v>
      </c>
      <c r="D19" t="str">
        <f>'DCB - IP - True'!F19</f>
        <v>2.5V: 65 - J12 - 4/3</v>
      </c>
      <c r="E19" t="str">
        <f>'DCB - IP - True'!L19</f>
        <v>3b</v>
      </c>
      <c r="F19" s="163" t="str">
        <f t="shared" si="1"/>
        <v xml:space="preserve"> 65 - J12 - 4/3   3b</v>
      </c>
      <c r="H19" s="163">
        <f>'DCB - IP - True'!N19</f>
        <v>8.3999999999999986</v>
      </c>
      <c r="I19" s="163">
        <f>'DCB - IP - True'!O19</f>
        <v>8.3999999999999986</v>
      </c>
      <c r="K19" s="76"/>
    </row>
    <row r="20" spans="1:11" ht="5.0999999999999996" customHeight="1" x14ac:dyDescent="0.25">
      <c r="B20" s="14" t="str">
        <f t="shared" si="0"/>
        <v/>
      </c>
      <c r="F20" s="163" t="str">
        <f t="shared" si="1"/>
        <v xml:space="preserve">   </v>
      </c>
    </row>
    <row r="21" spans="1:11" ht="5.0999999999999996" customHeight="1" x14ac:dyDescent="0.25">
      <c r="B21" s="14" t="str">
        <f t="shared" si="0"/>
        <v/>
      </c>
      <c r="F21" s="163" t="str">
        <f t="shared" si="1"/>
        <v xml:space="preserve">   </v>
      </c>
    </row>
    <row r="22" spans="1:11" ht="45" customHeight="1" x14ac:dyDescent="0.25">
      <c r="A22" t="str">
        <f>'DCB - IP - True'!C22</f>
        <v>DCB_6_alpha_a_P/N_S</v>
      </c>
      <c r="B22" s="14" t="str">
        <f t="shared" si="0"/>
        <v>DCB_6_alpha_a_S</v>
      </c>
      <c r="C22" s="163" t="str">
        <f>'DCB - IP - True'!E22</f>
        <v>P23 - 1/9</v>
      </c>
      <c r="D22" t="str">
        <f>'DCB - IP - True'!F22</f>
        <v>59 - J13 - 2/1</v>
      </c>
      <c r="E22" t="str">
        <f>'DCB - IP - True'!L22</f>
        <v>3b</v>
      </c>
      <c r="F22" s="163" t="str">
        <f t="shared" si="1"/>
        <v>59 - J13 - 2/1   3b</v>
      </c>
      <c r="H22" s="163">
        <f>'DCB - IP - True'!N22</f>
        <v>8.3999999999999986</v>
      </c>
      <c r="I22" s="163">
        <f>'DCB - IP - True'!O22</f>
        <v>8.3999999999999986</v>
      </c>
      <c r="K22" s="76"/>
    </row>
    <row r="23" spans="1:11" ht="45" customHeight="1" x14ac:dyDescent="0.25">
      <c r="A23" t="str">
        <f>'DCB - IP - True'!C23</f>
        <v>DCB_6_alpha_a_P/N</v>
      </c>
      <c r="B23" s="14" t="str">
        <f t="shared" si="0"/>
        <v>DCB_6_alpha_a</v>
      </c>
      <c r="C23" s="163" t="str">
        <f>'DCB - IP - True'!E23</f>
        <v>P23 - 2/10</v>
      </c>
      <c r="D23" t="str">
        <f>'DCB - IP - True'!F23</f>
        <v>59 - J13 - 4/3</v>
      </c>
      <c r="E23" t="str">
        <f>'DCB - IP - True'!L23</f>
        <v>3b</v>
      </c>
      <c r="F23" s="163" t="str">
        <f t="shared" si="1"/>
        <v>59 - J13 - 4/3   3b</v>
      </c>
      <c r="H23" s="163">
        <f>'DCB - IP - True'!N23</f>
        <v>8.3999999999999986</v>
      </c>
      <c r="I23" s="163">
        <f>'DCB - IP - True'!O23</f>
        <v>8.3999999999999986</v>
      </c>
      <c r="K23" s="76"/>
    </row>
    <row r="24" spans="1:11" ht="45" customHeight="1" x14ac:dyDescent="0.25">
      <c r="A24" t="str">
        <f>'DCB - IP - True'!C24</f>
        <v>DCB_9_alpha_a_P/N_S</v>
      </c>
      <c r="B24" s="14" t="str">
        <f t="shared" si="0"/>
        <v>DCB_9_alpha_a_S</v>
      </c>
      <c r="C24" s="163" t="str">
        <f>'DCB - IP - True'!E24</f>
        <v>P23 - 3/11</v>
      </c>
      <c r="D24" t="str">
        <f>'DCB - IP - True'!F24</f>
        <v>57 - J13 - 6/5</v>
      </c>
      <c r="E24" t="str">
        <f>'DCB - IP - True'!L24</f>
        <v>3b</v>
      </c>
      <c r="F24" s="163" t="str">
        <f t="shared" si="1"/>
        <v>57 - J13 - 6/5   3b</v>
      </c>
      <c r="H24" s="163">
        <f>'DCB - IP - True'!N24</f>
        <v>8.3999999999999986</v>
      </c>
      <c r="I24" s="163">
        <f>'DCB - IP - True'!O24</f>
        <v>8.3999999999999986</v>
      </c>
      <c r="K24" s="76"/>
    </row>
    <row r="25" spans="1:11" ht="45" customHeight="1" x14ac:dyDescent="0.25">
      <c r="A25" t="str">
        <f>'DCB - IP - True'!C25</f>
        <v>DCB_8_9_alpha_a_25_P/N</v>
      </c>
      <c r="B25" s="14" t="str">
        <f t="shared" si="0"/>
        <v>DCB_8_9_alpha_a_25</v>
      </c>
      <c r="C25" s="163" t="str">
        <f>'DCB - IP - True'!E25</f>
        <v>P23 - 4/12</v>
      </c>
      <c r="D25" t="str">
        <f>'DCB - IP - True'!F25</f>
        <v>2.5V: 65 - J13 - 6/5</v>
      </c>
      <c r="E25" t="str">
        <f>'DCB - IP - True'!L25</f>
        <v>3b</v>
      </c>
      <c r="F25" s="163" t="str">
        <f t="shared" si="1"/>
        <v xml:space="preserve"> 65 - J13 - 6/5   3b</v>
      </c>
      <c r="H25" s="163">
        <f>'DCB - IP - True'!N25</f>
        <v>8.3999999999999986</v>
      </c>
      <c r="I25" s="163">
        <f>'DCB - IP - True'!O25</f>
        <v>8.3999999999999986</v>
      </c>
      <c r="K25" s="76"/>
    </row>
    <row r="26" spans="1:11" ht="45" customHeight="1" x14ac:dyDescent="0.25">
      <c r="A26" t="str">
        <f>'DCB - IP - True'!C26</f>
        <v>DCB_9_alpha_a_P/N</v>
      </c>
      <c r="B26" s="14" t="str">
        <f t="shared" si="0"/>
        <v>DCB_9_alpha_a</v>
      </c>
      <c r="C26" s="163" t="str">
        <f>'DCB - IP - True'!E26</f>
        <v>P23 - 5/13</v>
      </c>
      <c r="D26" t="str">
        <f>'DCB - IP - True'!F26</f>
        <v>57 - J13 - 8/7</v>
      </c>
      <c r="E26" t="str">
        <f>'DCB - IP - True'!L26</f>
        <v>3b</v>
      </c>
      <c r="F26" s="163" t="str">
        <f t="shared" si="1"/>
        <v>57 - J13 - 8/7   3b</v>
      </c>
      <c r="H26" s="163">
        <f>'DCB - IP - True'!N26</f>
        <v>8.3999999999999986</v>
      </c>
      <c r="I26" s="163">
        <f>'DCB - IP - True'!O26</f>
        <v>8.3999999999999986</v>
      </c>
      <c r="K26" s="76"/>
    </row>
    <row r="27" spans="1:11" ht="45" customHeight="1" x14ac:dyDescent="0.25">
      <c r="A27" t="str">
        <f>'DCB - IP - True'!C27</f>
        <v>DCB_10_alpha_a_P/N_S</v>
      </c>
      <c r="B27" s="14" t="str">
        <f t="shared" si="0"/>
        <v>DCB_10_alpha_a_S</v>
      </c>
      <c r="C27" s="163" t="str">
        <f>'DCB - IP - True'!E27</f>
        <v>P23 - 6/14</v>
      </c>
      <c r="D27" t="str">
        <f>'DCB - IP - True'!F27</f>
        <v>58 - J12 - 2/1</v>
      </c>
      <c r="E27" t="str">
        <f>'DCB - IP - True'!L27</f>
        <v>3b</v>
      </c>
      <c r="F27" s="163" t="str">
        <f t="shared" si="1"/>
        <v>58 - J12 - 2/1   3b</v>
      </c>
      <c r="H27" s="163">
        <f>'DCB - IP - True'!N27</f>
        <v>8.3999999999999986</v>
      </c>
      <c r="I27" s="163">
        <f>'DCB - IP - True'!O27</f>
        <v>8.3999999999999986</v>
      </c>
      <c r="K27" s="76"/>
    </row>
    <row r="28" spans="1:11" ht="45" customHeight="1" x14ac:dyDescent="0.25">
      <c r="A28" t="str">
        <f>'DCB - IP - True'!C28</f>
        <v>DCB_10_alpha_a_P/N</v>
      </c>
      <c r="B28" s="14" t="str">
        <f t="shared" si="0"/>
        <v>DCB_10_alpha_a</v>
      </c>
      <c r="C28" s="163" t="str">
        <f>'DCB - IP - True'!E28</f>
        <v>P23 - 7/15</v>
      </c>
      <c r="D28" t="str">
        <f>'DCB - IP - True'!F28</f>
        <v>58 - J12 - 4/3</v>
      </c>
      <c r="E28" t="str">
        <f>'DCB - IP - True'!L28</f>
        <v>3b</v>
      </c>
      <c r="F28" s="163" t="str">
        <f t="shared" si="1"/>
        <v>58 - J12 - 4/3   3b</v>
      </c>
      <c r="H28" s="163">
        <f>'DCB - IP - True'!N28</f>
        <v>8.3999999999999986</v>
      </c>
      <c r="I28" s="163">
        <f>'DCB - IP - True'!O28</f>
        <v>8.3999999999999986</v>
      </c>
      <c r="K28" s="76"/>
    </row>
    <row r="29" spans="1:11" ht="45" customHeight="1" x14ac:dyDescent="0.25">
      <c r="A29" t="str">
        <f>'DCB - IP - True'!C29</f>
        <v>DCB_11_alpha_a_P/N_S</v>
      </c>
      <c r="B29" s="14" t="str">
        <f t="shared" si="0"/>
        <v>DCB_11_alpha_a_S</v>
      </c>
      <c r="C29" s="163" t="str">
        <f>'DCB - IP - True'!E29</f>
        <v>P23 - 8/16</v>
      </c>
      <c r="D29" t="str">
        <f>'DCB - IP - True'!F29</f>
        <v>58 - J13 - 2/1</v>
      </c>
      <c r="E29" t="str">
        <f>'DCB - IP - True'!L29</f>
        <v>3b</v>
      </c>
      <c r="F29" s="163" t="str">
        <f t="shared" si="1"/>
        <v>58 - J13 - 2/1   3b</v>
      </c>
      <c r="H29" s="163">
        <f>'DCB - IP - True'!N29</f>
        <v>8.3999999999999986</v>
      </c>
      <c r="I29" s="163">
        <f>'DCB - IP - True'!O29</f>
        <v>8.3999999999999986</v>
      </c>
      <c r="K29" s="76"/>
    </row>
    <row r="30" spans="1:11" ht="5.0999999999999996" customHeight="1" x14ac:dyDescent="0.25">
      <c r="B30" s="14" t="str">
        <f t="shared" si="0"/>
        <v/>
      </c>
      <c r="F30" s="163" t="str">
        <f t="shared" si="1"/>
        <v xml:space="preserve">   </v>
      </c>
    </row>
    <row r="31" spans="1:11" ht="45" customHeight="1" x14ac:dyDescent="0.25">
      <c r="A31" t="str">
        <f>'DCB - IP - True'!C31</f>
        <v>DCB_0_1_alpha_a_25_P/N</v>
      </c>
      <c r="B31" s="14" t="str">
        <f t="shared" si="0"/>
        <v>DCB_0_1_alpha_a_25</v>
      </c>
      <c r="C31" s="163" t="str">
        <f>'DCB - IP - True'!E31</f>
        <v>P24 - 1/9</v>
      </c>
      <c r="D31" t="str">
        <f>'DCB - IP - True'!F31</f>
        <v>2.5V: 65 - J13 - 2/1</v>
      </c>
      <c r="E31" t="str">
        <f>'DCB - IP - True'!L31</f>
        <v>3b</v>
      </c>
      <c r="F31" s="163" t="str">
        <f t="shared" si="1"/>
        <v xml:space="preserve"> 65 - J13 - 2/1   3b</v>
      </c>
      <c r="H31" s="163">
        <f>'DCB - IP - True'!N31</f>
        <v>8.3999999999999986</v>
      </c>
      <c r="I31" s="163">
        <f>'DCB - IP - True'!O31</f>
        <v>8.3999999999999986</v>
      </c>
      <c r="K31" s="76"/>
    </row>
    <row r="32" spans="1:11" ht="45" customHeight="1" x14ac:dyDescent="0.25">
      <c r="A32" t="str">
        <f>'DCB - IP - True'!C32</f>
        <v>DCB_3_alpha_a_P/N</v>
      </c>
      <c r="B32" s="14" t="str">
        <f t="shared" si="0"/>
        <v>DCB_3_alpha_a</v>
      </c>
      <c r="C32" s="163" t="str">
        <f>'DCB - IP - True'!E32</f>
        <v>P24 - 2/10</v>
      </c>
      <c r="D32" t="str">
        <f>'DCB - IP - True'!F32</f>
        <v>58 - J13 - 8/7</v>
      </c>
      <c r="E32" t="str">
        <f>'DCB - IP - True'!L32</f>
        <v>3b</v>
      </c>
      <c r="F32" s="163" t="str">
        <f t="shared" si="1"/>
        <v>58 - J13 - 8/7   3b</v>
      </c>
      <c r="H32" s="163">
        <f>'DCB - IP - True'!N32</f>
        <v>8.3999999999999986</v>
      </c>
      <c r="I32" s="163">
        <f>'DCB - IP - True'!O32</f>
        <v>8.3999999999999986</v>
      </c>
      <c r="K32" s="76"/>
    </row>
    <row r="33" spans="1:11" ht="45" customHeight="1" x14ac:dyDescent="0.25">
      <c r="A33" t="str">
        <f>'DCB - IP - True'!C33</f>
        <v>DCB_5_alpha_a_P/N_S</v>
      </c>
      <c r="B33" s="14" t="str">
        <f t="shared" si="0"/>
        <v>DCB_5_alpha_a_S</v>
      </c>
      <c r="C33" s="163" t="str">
        <f>'DCB - IP - True'!E33</f>
        <v>P24 - 3/11</v>
      </c>
      <c r="D33" t="str">
        <f>'DCB - IP - True'!F33</f>
        <v>59 - J12 - 6/5</v>
      </c>
      <c r="E33" t="str">
        <f>'DCB - IP - True'!L33</f>
        <v>3b</v>
      </c>
      <c r="F33" s="163" t="str">
        <f t="shared" si="1"/>
        <v>59 - J12 - 6/5   3b</v>
      </c>
      <c r="H33" s="163">
        <f>'DCB - IP - True'!N33</f>
        <v>8.3999999999999986</v>
      </c>
      <c r="I33" s="163">
        <f>'DCB - IP - True'!O33</f>
        <v>8.3999999999999986</v>
      </c>
      <c r="K33" s="76"/>
    </row>
    <row r="34" spans="1:11" ht="45" customHeight="1" x14ac:dyDescent="0.25">
      <c r="A34" t="str">
        <f>'DCB - IP - True'!C34</f>
        <v>DCB_4_5_alpha_a_25_P/N</v>
      </c>
      <c r="B34" s="14" t="str">
        <f t="shared" si="0"/>
        <v>DCB_4_5_alpha_a_25</v>
      </c>
      <c r="C34" s="163" t="str">
        <f>'DCB - IP - True'!E34</f>
        <v>P24 - 4/12</v>
      </c>
      <c r="D34" t="str">
        <f>'DCB - IP - True'!F34</f>
        <v>2.5V: 65 - J13 - 4/3</v>
      </c>
      <c r="E34" t="str">
        <f>'DCB - IP - True'!L34</f>
        <v>3b</v>
      </c>
      <c r="F34" s="163" t="str">
        <f t="shared" si="1"/>
        <v xml:space="preserve"> 65 - J13 - 4/3   3b</v>
      </c>
      <c r="H34" s="163">
        <f>'DCB - IP - True'!N34</f>
        <v>8.3999999999999986</v>
      </c>
      <c r="I34" s="163">
        <f>'DCB - IP - True'!O34</f>
        <v>8.3999999999999986</v>
      </c>
      <c r="K34" s="76"/>
    </row>
    <row r="35" spans="1:11" ht="45" customHeight="1" x14ac:dyDescent="0.25">
      <c r="A35" t="str">
        <f>'DCB - IP - True'!C35</f>
        <v>DCB_5_alpha_a_P/N</v>
      </c>
      <c r="B35" s="14" t="str">
        <f t="shared" si="0"/>
        <v>DCB_5_alpha_a</v>
      </c>
      <c r="C35" s="163" t="str">
        <f>'DCB - IP - True'!E35</f>
        <v>P24 - 5/13</v>
      </c>
      <c r="D35" t="str">
        <f>'DCB - IP - True'!F35</f>
        <v>59 - J12 - 8/7</v>
      </c>
      <c r="E35" t="str">
        <f>'DCB - IP - True'!L35</f>
        <v>3b</v>
      </c>
      <c r="F35" s="163" t="str">
        <f t="shared" si="1"/>
        <v>59 - J12 - 8/7   3b</v>
      </c>
      <c r="H35" s="163">
        <f>'DCB - IP - True'!N35</f>
        <v>8.3999999999999986</v>
      </c>
      <c r="I35" s="163">
        <f>'DCB - IP - True'!O35</f>
        <v>8.3999999999999986</v>
      </c>
      <c r="K35" s="76"/>
    </row>
    <row r="36" spans="1:11" ht="45" customHeight="1" x14ac:dyDescent="0.25">
      <c r="A36" t="str">
        <f>'DCB - IP - True'!C36</f>
        <v>DCB_3_alpha_a_P/N_S</v>
      </c>
      <c r="B36" s="14" t="str">
        <f t="shared" si="0"/>
        <v>DCB_3_alpha_a_S</v>
      </c>
      <c r="C36" s="163" t="str">
        <f>'DCB - IP - True'!E36</f>
        <v>P24 - 6/14</v>
      </c>
      <c r="D36" t="str">
        <f>'DCB - IP - True'!F36</f>
        <v>58 - J13 - 6/5</v>
      </c>
      <c r="E36" t="str">
        <f>'DCB - IP - True'!L36</f>
        <v>3b</v>
      </c>
      <c r="F36" s="163" t="str">
        <f t="shared" si="1"/>
        <v>58 - J13 - 6/5   3b</v>
      </c>
      <c r="H36" s="163">
        <f>'DCB - IP - True'!N36</f>
        <v>8.3999999999999986</v>
      </c>
      <c r="I36" s="163">
        <f>'DCB - IP - True'!O36</f>
        <v>8.3999999999999986</v>
      </c>
      <c r="K36" s="76"/>
    </row>
    <row r="37" spans="1:11" ht="45" customHeight="1" x14ac:dyDescent="0.25">
      <c r="A37" t="str">
        <f>'DCB - IP - True'!C37</f>
        <v>DCB_2_alpha_a_P/N</v>
      </c>
      <c r="B37" s="14" t="str">
        <f t="shared" si="0"/>
        <v>DCB_2_alpha_a</v>
      </c>
      <c r="C37" s="163" t="str">
        <f>'DCB - IP - True'!E37</f>
        <v>P24 - 7/15</v>
      </c>
      <c r="D37" t="str">
        <f>'DCB - IP - True'!F37</f>
        <v>58 - J12 - 8/7</v>
      </c>
      <c r="E37" t="str">
        <f>'DCB - IP - True'!L37</f>
        <v>3b</v>
      </c>
      <c r="F37" s="163" t="str">
        <f t="shared" si="1"/>
        <v>58 - J12 - 8/7   3b</v>
      </c>
      <c r="H37" s="163">
        <f>'DCB - IP - True'!N37</f>
        <v>8.3999999999999986</v>
      </c>
      <c r="I37" s="163">
        <f>'DCB - IP - True'!O37</f>
        <v>8.3999999999999986</v>
      </c>
      <c r="K37" s="76"/>
    </row>
    <row r="38" spans="1:11" ht="45" customHeight="1" x14ac:dyDescent="0.25">
      <c r="A38" t="str">
        <f>'DCB - IP - True'!C38</f>
        <v>DCB_2_alpha_a_P/N_S</v>
      </c>
      <c r="B38" s="14" t="str">
        <f t="shared" si="0"/>
        <v>DCB_2_alpha_a_S</v>
      </c>
      <c r="C38" s="163" t="str">
        <f>'DCB - IP - True'!E38</f>
        <v>P24 - 8/16</v>
      </c>
      <c r="D38" t="str">
        <f>'DCB - IP - True'!F38</f>
        <v>58 - J12 - 6/5</v>
      </c>
      <c r="E38" t="str">
        <f>'DCB - IP - True'!L38</f>
        <v>3b</v>
      </c>
      <c r="F38" s="163" t="str">
        <f t="shared" si="1"/>
        <v>58 - J12 - 6/5   3b</v>
      </c>
      <c r="H38" s="163">
        <f>'DCB - IP - True'!N38</f>
        <v>8.3999999999999986</v>
      </c>
      <c r="I38" s="163">
        <f>'DCB - IP - True'!O38</f>
        <v>8.3999999999999986</v>
      </c>
      <c r="K38" s="76"/>
    </row>
    <row r="39" spans="1:11" ht="5.0999999999999996" customHeight="1" x14ac:dyDescent="0.25">
      <c r="B39" s="14" t="str">
        <f t="shared" si="0"/>
        <v/>
      </c>
      <c r="F39" s="163" t="str">
        <f t="shared" si="1"/>
        <v xml:space="preserve">   </v>
      </c>
    </row>
    <row r="40" spans="1:11" ht="45" customHeight="1" x14ac:dyDescent="0.25">
      <c r="A40" t="str">
        <f>'DCB - IP - True'!C40</f>
        <v>DCB_7_beta_a_P/N</v>
      </c>
      <c r="B40" s="14" t="str">
        <f t="shared" si="0"/>
        <v>DCB_7_beta_a</v>
      </c>
      <c r="C40" s="163" t="str">
        <f>'DCB - IP - True'!E40</f>
        <v>P26 - 1/9</v>
      </c>
      <c r="D40" t="str">
        <f>'DCB - IP - True'!F40</f>
        <v>62 - J13 - 8/7</v>
      </c>
      <c r="E40" t="str">
        <f>'DCB - IP - True'!L40</f>
        <v>3b</v>
      </c>
      <c r="F40" s="163" t="str">
        <f t="shared" si="1"/>
        <v>62 - J13 - 8/7   3b</v>
      </c>
      <c r="H40" s="163">
        <f>'DCB - IP - True'!N40</f>
        <v>8.3999999999999986</v>
      </c>
      <c r="I40" s="163">
        <f>'DCB - IP - True'!O40</f>
        <v>8.3999999999999986</v>
      </c>
      <c r="K40" s="76"/>
    </row>
    <row r="41" spans="1:11" ht="45" customHeight="1" x14ac:dyDescent="0.25">
      <c r="A41" t="str">
        <f>'DCB - IP - True'!C41</f>
        <v>DCB_7_beta_a_P/N_S</v>
      </c>
      <c r="B41" s="14" t="str">
        <f t="shared" si="0"/>
        <v>DCB_7_beta_a_S</v>
      </c>
      <c r="C41" s="163" t="str">
        <f>'DCB - IP - True'!E41</f>
        <v>P26 - 2/10</v>
      </c>
      <c r="D41" t="str">
        <f>'DCB - IP - True'!F41</f>
        <v>62 - J13 - 6/5</v>
      </c>
      <c r="E41" t="str">
        <f>'DCB - IP - True'!L41</f>
        <v>3b</v>
      </c>
      <c r="F41" s="163" t="str">
        <f t="shared" si="1"/>
        <v>62 - J13 - 6/5   3b</v>
      </c>
      <c r="H41" s="163">
        <f>'DCB - IP - True'!N41</f>
        <v>8.3999999999999986</v>
      </c>
      <c r="I41" s="163">
        <f>'DCB - IP - True'!O41</f>
        <v>8.3999999999999986</v>
      </c>
      <c r="K41" s="76"/>
    </row>
    <row r="42" spans="1:11" ht="45" customHeight="1" x14ac:dyDescent="0.25">
      <c r="A42" t="str">
        <f>'DCB - IP - True'!C42</f>
        <v>DCB_6_7_beta_a_25_P/N</v>
      </c>
      <c r="B42" s="14" t="str">
        <f t="shared" si="0"/>
        <v>DCB_6_7_beta_a_25</v>
      </c>
      <c r="C42" s="163" t="str">
        <f>'DCB - IP - True'!E42</f>
        <v>P26 - 3/11</v>
      </c>
      <c r="D42" t="str">
        <f>'DCB - IP - True'!F42</f>
        <v>2.5V: 66 - J13 - 8/7</v>
      </c>
      <c r="E42" t="str">
        <f>'DCB - IP - True'!L42</f>
        <v>3b</v>
      </c>
      <c r="F42" s="163" t="str">
        <f t="shared" si="1"/>
        <v xml:space="preserve"> 66 - J13 - 8/7   3b</v>
      </c>
      <c r="H42" s="163">
        <f>'DCB - IP - True'!N42</f>
        <v>8.3999999999999986</v>
      </c>
      <c r="I42" s="163">
        <f>'DCB - IP - True'!O42</f>
        <v>8.3999999999999986</v>
      </c>
      <c r="K42" s="76"/>
    </row>
    <row r="43" spans="1:11" ht="45" customHeight="1" x14ac:dyDescent="0.25">
      <c r="A43" t="str">
        <f>'DCB - IP - True'!C43</f>
        <v>DCB_8_beta_a_P/N</v>
      </c>
      <c r="B43" s="14" t="str">
        <f t="shared" si="0"/>
        <v>DCB_8_beta_a</v>
      </c>
      <c r="C43" s="163" t="str">
        <f>'DCB - IP - True'!E43</f>
        <v>P26 - 4/12</v>
      </c>
      <c r="D43" t="str">
        <f>'DCB - IP - True'!F43</f>
        <v>60 - J13 - 4/3</v>
      </c>
      <c r="E43" t="str">
        <f>'DCB - IP - True'!L43</f>
        <v>3b</v>
      </c>
      <c r="F43" s="163" t="str">
        <f t="shared" si="1"/>
        <v>60 - J13 - 4/3   3b</v>
      </c>
      <c r="H43" s="163">
        <f>'DCB - IP - True'!N43</f>
        <v>8.3999999999999986</v>
      </c>
      <c r="I43" s="163">
        <f>'DCB - IP - True'!O43</f>
        <v>8.3999999999999986</v>
      </c>
      <c r="K43" s="76"/>
    </row>
    <row r="44" spans="1:11" ht="45" customHeight="1" x14ac:dyDescent="0.25">
      <c r="A44" t="str">
        <f>'DCB - IP - True'!C44</f>
        <v>DCB_8_beta_a_P/N_S</v>
      </c>
      <c r="B44" s="14" t="str">
        <f t="shared" si="0"/>
        <v>DCB_8_beta_a_S</v>
      </c>
      <c r="C44" s="163" t="str">
        <f>'DCB - IP - True'!E44</f>
        <v>P26 - 5/13</v>
      </c>
      <c r="D44" t="str">
        <f>'DCB - IP - True'!F44</f>
        <v>60 - J13 - 2/1</v>
      </c>
      <c r="E44" t="str">
        <f>'DCB - IP - True'!L44</f>
        <v>3b</v>
      </c>
      <c r="F44" s="163" t="str">
        <f t="shared" si="1"/>
        <v>60 - J13 - 2/1   3b</v>
      </c>
      <c r="H44" s="163">
        <f>'DCB - IP - True'!N44</f>
        <v>8.3999999999999986</v>
      </c>
      <c r="I44" s="163">
        <f>'DCB - IP - True'!O44</f>
        <v>8.3999999999999986</v>
      </c>
      <c r="K44" s="76"/>
    </row>
    <row r="45" spans="1:11" ht="45" customHeight="1" x14ac:dyDescent="0.25">
      <c r="A45" t="str">
        <f>'DCB - IP - True'!C45</f>
        <v>DCB_10_11_beta_a_25_P/N</v>
      </c>
      <c r="B45" s="14" t="str">
        <f t="shared" si="0"/>
        <v>DCB_10_11_beta_a_25</v>
      </c>
      <c r="C45" s="163" t="str">
        <f>'DCB - IP - True'!E45</f>
        <v>P26 - 6/14</v>
      </c>
      <c r="D45" t="str">
        <f>'DCB - IP - True'!F45</f>
        <v>2.5V: 66 - J12 - 6/5</v>
      </c>
      <c r="E45" t="str">
        <f>'DCB - IP - True'!L45</f>
        <v>3b</v>
      </c>
      <c r="F45" s="163" t="str">
        <f t="shared" si="1"/>
        <v xml:space="preserve"> 66 - J12 - 6/5   3b</v>
      </c>
      <c r="H45" s="163">
        <f>'DCB - IP - True'!N45</f>
        <v>8.3999999999999986</v>
      </c>
      <c r="I45" s="163">
        <f>'DCB - IP - True'!O45</f>
        <v>8.3999999999999986</v>
      </c>
      <c r="K45" s="76"/>
    </row>
    <row r="46" spans="1:11" ht="45" customHeight="1" x14ac:dyDescent="0.25">
      <c r="A46" t="str">
        <f>'DCB - IP - True'!C46</f>
        <v>DCB_11_beta_a_P/N</v>
      </c>
      <c r="B46" s="14" t="str">
        <f t="shared" si="0"/>
        <v>DCB_11_beta_a</v>
      </c>
      <c r="C46" s="163" t="str">
        <f>'DCB - IP - True'!E46</f>
        <v>P26 - 7/15</v>
      </c>
      <c r="D46" t="str">
        <f>'DCB - IP - True'!F46</f>
        <v>61 - J13 - 4/3</v>
      </c>
      <c r="E46" t="str">
        <f>'DCB - IP - True'!L46</f>
        <v>3b</v>
      </c>
      <c r="F46" s="163" t="str">
        <f t="shared" si="1"/>
        <v>61 - J13 - 4/3   3b</v>
      </c>
      <c r="H46" s="163">
        <f>'DCB - IP - True'!N46</f>
        <v>8.3999999999999986</v>
      </c>
      <c r="I46" s="163">
        <f>'DCB - IP - True'!O46</f>
        <v>8.3999999999999986</v>
      </c>
      <c r="K46" s="76"/>
    </row>
    <row r="47" spans="1:11" ht="5.0999999999999996" customHeight="1" x14ac:dyDescent="0.25">
      <c r="B47" s="14" t="str">
        <f t="shared" si="0"/>
        <v/>
      </c>
      <c r="F47" s="163" t="str">
        <f t="shared" si="1"/>
        <v xml:space="preserve">   </v>
      </c>
    </row>
    <row r="48" spans="1:11" ht="5.0999999999999996" customHeight="1" x14ac:dyDescent="0.25">
      <c r="B48" s="14" t="str">
        <f t="shared" si="0"/>
        <v/>
      </c>
      <c r="F48" s="163" t="str">
        <f t="shared" si="1"/>
        <v xml:space="preserve">   </v>
      </c>
    </row>
    <row r="49" spans="1:11" ht="45" customHeight="1" x14ac:dyDescent="0.25">
      <c r="A49" t="str">
        <f>'DCB - IP - True'!C49</f>
        <v>DCB_0_beta_a_P/N</v>
      </c>
      <c r="B49" s="14" t="str">
        <f t="shared" si="0"/>
        <v>DCB_0_beta_a</v>
      </c>
      <c r="C49" s="163" t="str">
        <f>'DCB - IP - True'!E49</f>
        <v>P27 - 1/9</v>
      </c>
      <c r="D49" t="str">
        <f>'DCB - IP - True'!F49</f>
        <v>60 - J12 - 4/3</v>
      </c>
      <c r="E49" t="str">
        <f>'DCB - IP - True'!L49</f>
        <v>3b</v>
      </c>
      <c r="F49" s="163" t="str">
        <f t="shared" si="1"/>
        <v>60 - J12 - 4/3   3b</v>
      </c>
      <c r="H49" s="163">
        <f>'DCB - IP - True'!N49</f>
        <v>8.3999999999999986</v>
      </c>
      <c r="I49" s="163">
        <f>'DCB - IP - True'!O49</f>
        <v>8.3999999999999986</v>
      </c>
      <c r="K49" s="76"/>
    </row>
    <row r="50" spans="1:11" ht="45" customHeight="1" x14ac:dyDescent="0.25">
      <c r="A50" t="str">
        <f>'DCB - IP - True'!C50</f>
        <v>DCB_1_beta_a_P/N_S</v>
      </c>
      <c r="B50" s="14" t="str">
        <f t="shared" si="0"/>
        <v>DCB_1_beta_a_S</v>
      </c>
      <c r="C50" s="163" t="str">
        <f>'DCB - IP - True'!E50</f>
        <v>P27 - 2/10</v>
      </c>
      <c r="D50" t="str">
        <f>'DCB - IP - True'!F50</f>
        <v>60 - J12 - 6/5</v>
      </c>
      <c r="E50" t="str">
        <f>'DCB - IP - True'!L50</f>
        <v>3b</v>
      </c>
      <c r="F50" s="163" t="str">
        <f t="shared" si="1"/>
        <v>60 - J12 - 6/5   3b</v>
      </c>
      <c r="H50" s="163">
        <f>'DCB - IP - True'!N50</f>
        <v>8.3999999999999986</v>
      </c>
      <c r="I50" s="163">
        <f>'DCB - IP - True'!O50</f>
        <v>8.3999999999999986</v>
      </c>
      <c r="K50" s="76"/>
    </row>
    <row r="51" spans="1:11" ht="45" customHeight="1" x14ac:dyDescent="0.25">
      <c r="A51" t="str">
        <f>'DCB - IP - True'!C51</f>
        <v>DCB_1_beta_a_P/N</v>
      </c>
      <c r="B51" s="14" t="str">
        <f t="shared" si="0"/>
        <v>DCB_1_beta_a</v>
      </c>
      <c r="C51" s="163" t="str">
        <f>'DCB - IP - True'!E51</f>
        <v>P27 - 3/11</v>
      </c>
      <c r="D51" t="str">
        <f>'DCB - IP - True'!F51</f>
        <v>60 - J12 - 8/7</v>
      </c>
      <c r="E51" t="str">
        <f>'DCB - IP - True'!L51</f>
        <v>3b</v>
      </c>
      <c r="F51" s="163" t="str">
        <f t="shared" si="1"/>
        <v>60 - J12 - 8/7   3b</v>
      </c>
      <c r="H51" s="163">
        <f>'DCB - IP - True'!N51</f>
        <v>8.3999999999999986</v>
      </c>
      <c r="I51" s="163">
        <f>'DCB - IP - True'!O51</f>
        <v>8.3999999999999986</v>
      </c>
      <c r="K51" s="76"/>
    </row>
    <row r="52" spans="1:11" ht="45" customHeight="1" x14ac:dyDescent="0.25">
      <c r="A52" t="str">
        <f>'DCB - IP - True'!C52</f>
        <v>DCB_4_beta_a_P/N</v>
      </c>
      <c r="B52" s="14" t="str">
        <f t="shared" si="0"/>
        <v>DCB_4_beta_a</v>
      </c>
      <c r="C52" s="163" t="str">
        <f>'DCB - IP - True'!E52</f>
        <v>P27 - 4/12</v>
      </c>
      <c r="D52" t="str">
        <f>'DCB - IP - True'!F52</f>
        <v>62 - J12 - 4/3</v>
      </c>
      <c r="E52" t="str">
        <f>'DCB - IP - True'!L52</f>
        <v>3b</v>
      </c>
      <c r="F52" s="163" t="str">
        <f t="shared" si="1"/>
        <v>62 - J12 - 4/3   3b</v>
      </c>
      <c r="H52" s="163">
        <f>'DCB - IP - True'!N52</f>
        <v>8.3999999999999986</v>
      </c>
      <c r="I52" s="163">
        <f>'DCB - IP - True'!O52</f>
        <v>8.3999999999999986</v>
      </c>
      <c r="K52" s="76"/>
    </row>
    <row r="53" spans="1:11" ht="45" customHeight="1" x14ac:dyDescent="0.25">
      <c r="A53" t="str">
        <f>'DCB - IP - True'!C53</f>
        <v>DCB_4_beta_a_P/N_S</v>
      </c>
      <c r="B53" s="14" t="str">
        <f t="shared" si="0"/>
        <v>DCB_4_beta_a_S</v>
      </c>
      <c r="C53" s="163" t="str">
        <f>'DCB - IP - True'!E53</f>
        <v>P27 - 5/13</v>
      </c>
      <c r="D53" t="str">
        <f>'DCB - IP - True'!F53</f>
        <v>62 - J12 - 2/1</v>
      </c>
      <c r="E53" t="str">
        <f>'DCB - IP - True'!L53</f>
        <v>3b</v>
      </c>
      <c r="F53" s="163" t="str">
        <f t="shared" si="1"/>
        <v>62 - J12 - 2/1   3b</v>
      </c>
      <c r="H53" s="163">
        <f>'DCB - IP - True'!N53</f>
        <v>8.3999999999999986</v>
      </c>
      <c r="I53" s="163">
        <f>'DCB - IP - True'!O53</f>
        <v>8.3999999999999986</v>
      </c>
      <c r="K53" s="76"/>
    </row>
    <row r="54" spans="1:11" ht="45" customHeight="1" x14ac:dyDescent="0.25">
      <c r="A54" t="str">
        <f>'DCB - IP - True'!C54</f>
        <v>DCB_0_beta_a_P/N_S</v>
      </c>
      <c r="B54" s="14" t="str">
        <f t="shared" si="0"/>
        <v>DCB_0_beta_a_S</v>
      </c>
      <c r="C54" s="163" t="str">
        <f>'DCB - IP - True'!E54</f>
        <v>P27 - 6/14</v>
      </c>
      <c r="D54" t="str">
        <f>'DCB - IP - True'!F54</f>
        <v>60 - J12 - 2/1</v>
      </c>
      <c r="E54" t="str">
        <f>'DCB - IP - True'!L54</f>
        <v>3b</v>
      </c>
      <c r="F54" s="163" t="str">
        <f t="shared" si="1"/>
        <v>60 - J12 - 2/1   3b</v>
      </c>
      <c r="H54" s="163">
        <f>'DCB - IP - True'!N54</f>
        <v>8.3999999999999986</v>
      </c>
      <c r="I54" s="163">
        <f>'DCB - IP - True'!O54</f>
        <v>8.3999999999999986</v>
      </c>
      <c r="K54" s="76"/>
    </row>
    <row r="55" spans="1:11" ht="5.0999999999999996" customHeight="1" x14ac:dyDescent="0.25">
      <c r="B55" s="14" t="str">
        <f t="shared" si="0"/>
        <v/>
      </c>
      <c r="F55" s="163" t="str">
        <f t="shared" si="1"/>
        <v xml:space="preserve">   </v>
      </c>
    </row>
    <row r="56" spans="1:11" ht="5.0999999999999996" customHeight="1" x14ac:dyDescent="0.25">
      <c r="B56" s="14" t="str">
        <f t="shared" si="0"/>
        <v/>
      </c>
      <c r="F56" s="163" t="str">
        <f t="shared" si="1"/>
        <v xml:space="preserve">   </v>
      </c>
    </row>
    <row r="57" spans="1:11" ht="138.75" customHeight="1" x14ac:dyDescent="0.25">
      <c r="B57" s="14" t="str">
        <f t="shared" si="0"/>
        <v/>
      </c>
      <c r="F57" s="163" t="str">
        <f t="shared" si="1"/>
        <v xml:space="preserve">   </v>
      </c>
    </row>
    <row r="58" spans="1:11" ht="45" customHeight="1" x14ac:dyDescent="0.25">
      <c r="A58" t="str">
        <f>'DCB - IP - True'!C58</f>
        <v>DCB_6_beta_a_P/N_S</v>
      </c>
      <c r="B58" s="14" t="str">
        <f t="shared" si="0"/>
        <v>DCB_6_beta_a_S</v>
      </c>
      <c r="C58" s="163" t="str">
        <f>'DCB - IP - True'!E58</f>
        <v>P29 - 1/9</v>
      </c>
      <c r="D58" t="str">
        <f>'DCB - IP - True'!F58</f>
        <v>62 - J13 - 2/1</v>
      </c>
      <c r="E58" t="str">
        <f>'DCB - IP - True'!L58</f>
        <v>3b</v>
      </c>
      <c r="F58" s="163" t="str">
        <f t="shared" si="1"/>
        <v>62 - J13 - 2/1   3b</v>
      </c>
      <c r="H58" s="163">
        <f>'DCB - IP - True'!N58</f>
        <v>8.3999999999999986</v>
      </c>
      <c r="I58" s="163">
        <f>'DCB - IP - True'!O58</f>
        <v>8.3999999999999986</v>
      </c>
      <c r="K58" s="76"/>
    </row>
    <row r="59" spans="1:11" ht="45" customHeight="1" x14ac:dyDescent="0.25">
      <c r="A59" t="str">
        <f>'DCB - IP - True'!C59</f>
        <v>DCB_6_beta_a_P/N</v>
      </c>
      <c r="B59" s="14" t="str">
        <f t="shared" si="0"/>
        <v>DCB_6_beta_a</v>
      </c>
      <c r="C59" s="163" t="str">
        <f>'DCB - IP - True'!E59</f>
        <v>P29 - 2/10</v>
      </c>
      <c r="D59" t="str">
        <f>'DCB - IP - True'!F59</f>
        <v>62 - J13 - 4/3</v>
      </c>
      <c r="E59" t="str">
        <f>'DCB - IP - True'!L59</f>
        <v>3b</v>
      </c>
      <c r="F59" s="163" t="str">
        <f t="shared" si="1"/>
        <v>62 - J13 - 4/3   3b</v>
      </c>
      <c r="H59" s="163">
        <f>'DCB - IP - True'!N59</f>
        <v>8.3999999999999986</v>
      </c>
      <c r="I59" s="163">
        <f>'DCB - IP - True'!O59</f>
        <v>8.3999999999999986</v>
      </c>
      <c r="K59" s="76"/>
    </row>
    <row r="60" spans="1:11" ht="45" customHeight="1" x14ac:dyDescent="0.25">
      <c r="A60" t="str">
        <f>'DCB - IP - True'!C60</f>
        <v>DCB_9_beta_a_P/N_S</v>
      </c>
      <c r="B60" s="14" t="str">
        <f t="shared" si="0"/>
        <v>DCB_9_beta_a_S</v>
      </c>
      <c r="C60" s="163" t="str">
        <f>'DCB - IP - True'!E60</f>
        <v>P29 - 3/11</v>
      </c>
      <c r="D60" t="str">
        <f>'DCB - IP - True'!F60</f>
        <v>60 - J13 - 6/5</v>
      </c>
      <c r="E60" t="str">
        <f>'DCB - IP - True'!L60</f>
        <v>3b</v>
      </c>
      <c r="F60" s="163" t="str">
        <f t="shared" si="1"/>
        <v>60 - J13 - 6/5   3b</v>
      </c>
      <c r="H60" s="163">
        <f>'DCB - IP - True'!N60</f>
        <v>8.3999999999999986</v>
      </c>
      <c r="I60" s="163">
        <f>'DCB - IP - True'!O60</f>
        <v>8.3999999999999986</v>
      </c>
      <c r="K60" s="76"/>
    </row>
    <row r="61" spans="1:11" ht="45" customHeight="1" x14ac:dyDescent="0.25">
      <c r="A61" t="str">
        <f>'DCB - IP - True'!C61</f>
        <v>DCB_8_9_beta_a_25_P/N</v>
      </c>
      <c r="B61" s="14" t="str">
        <f t="shared" si="0"/>
        <v>DCB_8_9_beta_a_25</v>
      </c>
      <c r="C61" s="163" t="str">
        <f>'DCB - IP - True'!E61</f>
        <v>P29 - 4/12</v>
      </c>
      <c r="D61" t="str">
        <f>'DCB - IP - True'!F61</f>
        <v>2.5V: 66 - J13 - 6/5</v>
      </c>
      <c r="E61" t="str">
        <f>'DCB - IP - True'!L61</f>
        <v>3b</v>
      </c>
      <c r="F61" s="163" t="str">
        <f t="shared" si="1"/>
        <v xml:space="preserve"> 66 - J13 - 6/5   3b</v>
      </c>
      <c r="H61" s="163">
        <f>'DCB - IP - True'!N61</f>
        <v>8.3999999999999986</v>
      </c>
      <c r="I61" s="163">
        <f>'DCB - IP - True'!O61</f>
        <v>8.3999999999999986</v>
      </c>
      <c r="K61" s="76"/>
    </row>
    <row r="62" spans="1:11" ht="45" customHeight="1" x14ac:dyDescent="0.25">
      <c r="A62" t="str">
        <f>'DCB - IP - True'!C62</f>
        <v>DCB_9_beta_a_P/N</v>
      </c>
      <c r="B62" s="14" t="str">
        <f t="shared" si="0"/>
        <v>DCB_9_beta_a</v>
      </c>
      <c r="C62" s="163" t="str">
        <f>'DCB - IP - True'!E62</f>
        <v>P29 - 5/13</v>
      </c>
      <c r="D62" t="str">
        <f>'DCB - IP - True'!F62</f>
        <v>60 - J13 - 8/7</v>
      </c>
      <c r="E62" t="str">
        <f>'DCB - IP - True'!L62</f>
        <v>3b</v>
      </c>
      <c r="F62" s="163" t="str">
        <f t="shared" si="1"/>
        <v>60 - J13 - 8/7   3b</v>
      </c>
      <c r="H62" s="163">
        <f>'DCB - IP - True'!N62</f>
        <v>8.3999999999999986</v>
      </c>
      <c r="I62" s="163">
        <f>'DCB - IP - True'!O62</f>
        <v>8.3999999999999986</v>
      </c>
      <c r="K62" s="76"/>
    </row>
    <row r="63" spans="1:11" ht="45" customHeight="1" x14ac:dyDescent="0.25">
      <c r="A63" t="str">
        <f>'DCB - IP - True'!C63</f>
        <v>DCB_10_beta_a_P/N_S</v>
      </c>
      <c r="B63" s="14" t="str">
        <f t="shared" si="0"/>
        <v>DCB_10_beta_a_S</v>
      </c>
      <c r="C63" s="163" t="str">
        <f>'DCB - IP - True'!E63</f>
        <v>P29 - 6/14</v>
      </c>
      <c r="D63" t="str">
        <f>'DCB - IP - True'!F63</f>
        <v>61 - J12 - 2/1</v>
      </c>
      <c r="E63" t="str">
        <f>'DCB - IP - True'!L63</f>
        <v>3b</v>
      </c>
      <c r="F63" s="163" t="str">
        <f t="shared" si="1"/>
        <v>61 - J12 - 2/1   3b</v>
      </c>
      <c r="H63" s="163">
        <f>'DCB - IP - True'!N63</f>
        <v>8.3999999999999986</v>
      </c>
      <c r="I63" s="163">
        <f>'DCB - IP - True'!O63</f>
        <v>8.3999999999999986</v>
      </c>
      <c r="K63" s="76"/>
    </row>
    <row r="64" spans="1:11" ht="45" customHeight="1" x14ac:dyDescent="0.25">
      <c r="A64" t="str">
        <f>'DCB - IP - True'!C64</f>
        <v>DCB_10_beta_a_P/N</v>
      </c>
      <c r="B64" s="14" t="str">
        <f t="shared" si="0"/>
        <v>DCB_10_beta_a</v>
      </c>
      <c r="C64" s="163" t="str">
        <f>'DCB - IP - True'!E64</f>
        <v>P29 - 7/15</v>
      </c>
      <c r="D64" t="str">
        <f>'DCB - IP - True'!F64</f>
        <v>61 - J12 - 4/3</v>
      </c>
      <c r="E64" t="str">
        <f>'DCB - IP - True'!L64</f>
        <v>3b</v>
      </c>
      <c r="F64" s="163" t="str">
        <f t="shared" si="1"/>
        <v>61 - J12 - 4/3   3b</v>
      </c>
      <c r="H64" s="163">
        <f>'DCB - IP - True'!N64</f>
        <v>8.3999999999999986</v>
      </c>
      <c r="I64" s="163">
        <f>'DCB - IP - True'!O64</f>
        <v>8.3999999999999986</v>
      </c>
      <c r="K64" s="76"/>
    </row>
    <row r="65" spans="1:13" ht="45" customHeight="1" x14ac:dyDescent="0.25">
      <c r="A65" t="str">
        <f>'DCB - IP - True'!C65</f>
        <v>DCB_11_beta_a_P/N_S</v>
      </c>
      <c r="B65" s="14" t="str">
        <f t="shared" si="0"/>
        <v>DCB_11_beta_a_S</v>
      </c>
      <c r="C65" s="163" t="str">
        <f>'DCB - IP - True'!E65</f>
        <v>P29 - 8/16</v>
      </c>
      <c r="D65" t="str">
        <f>'DCB - IP - True'!F65</f>
        <v>61 - J13 - 2/1</v>
      </c>
      <c r="E65" t="str">
        <f>'DCB - IP - True'!L65</f>
        <v>3b</v>
      </c>
      <c r="F65" s="163" t="str">
        <f t="shared" si="1"/>
        <v>61 - J13 - 2/1   3b</v>
      </c>
      <c r="H65" s="163">
        <f>'DCB - IP - True'!N65</f>
        <v>8.3999999999999986</v>
      </c>
      <c r="I65" s="163">
        <f>'DCB - IP - True'!O65</f>
        <v>8.3999999999999986</v>
      </c>
      <c r="K65" s="76"/>
    </row>
    <row r="66" spans="1:13" ht="5.0999999999999996" customHeight="1" x14ac:dyDescent="0.25">
      <c r="B66" s="14" t="str">
        <f t="shared" si="0"/>
        <v/>
      </c>
      <c r="F66" s="163" t="str">
        <f t="shared" si="1"/>
        <v xml:space="preserve">   </v>
      </c>
    </row>
    <row r="67" spans="1:13" ht="45" customHeight="1" x14ac:dyDescent="0.25">
      <c r="A67" t="str">
        <f>'DCB - IP - True'!C67</f>
        <v>DCB_0_1_beta_a_25_P/N</v>
      </c>
      <c r="B67" s="14" t="str">
        <f t="shared" si="0"/>
        <v>DCB_0_1_beta_a_25</v>
      </c>
      <c r="C67" s="163" t="str">
        <f>'DCB - IP - True'!E67</f>
        <v>P30 - 1/9</v>
      </c>
      <c r="D67" t="str">
        <f>'DCB - IP - True'!F67</f>
        <v>2.5V: 66 - J13 - 2/1</v>
      </c>
      <c r="E67" t="str">
        <f>'DCB - IP - True'!L67</f>
        <v>3b</v>
      </c>
      <c r="F67" s="163" t="str">
        <f t="shared" si="1"/>
        <v xml:space="preserve"> 66 - J13 - 2/1   3b</v>
      </c>
      <c r="H67" s="163">
        <f>'DCB - IP - True'!N67</f>
        <v>8.3999999999999986</v>
      </c>
      <c r="I67" s="163">
        <f>'DCB - IP - True'!O67</f>
        <v>8.3999999999999986</v>
      </c>
      <c r="K67" s="76"/>
    </row>
    <row r="68" spans="1:13" ht="5.0999999999999996" customHeight="1" x14ac:dyDescent="0.25">
      <c r="B68" s="14" t="str">
        <f t="shared" ref="B68:B107" si="2">IF(ISNUMBER(SEARCH("_P/N",A68)),SUBSTITUTE(A68,"_P/N",""),"")</f>
        <v/>
      </c>
      <c r="F68" s="163" t="str">
        <f t="shared" si="1"/>
        <v xml:space="preserve">   </v>
      </c>
    </row>
    <row r="69" spans="1:13" ht="45" customHeight="1" x14ac:dyDescent="0.25">
      <c r="A69" t="str">
        <f>'DCB - IP - True'!C69</f>
        <v>DCB_5_beta_a_P/N_S</v>
      </c>
      <c r="B69" s="14" t="str">
        <f t="shared" si="2"/>
        <v>DCB_5_beta_a_S</v>
      </c>
      <c r="C69" s="163" t="str">
        <f>'DCB - IP - True'!E69</f>
        <v>P30 - 3/11</v>
      </c>
      <c r="D69" t="str">
        <f>'DCB - IP - True'!F69</f>
        <v>62 - J12 - 6/5</v>
      </c>
      <c r="E69" t="str">
        <f>'DCB - IP - True'!L69</f>
        <v>3b</v>
      </c>
      <c r="F69" s="163" t="str">
        <f t="shared" ref="F69:F107" si="3">CONCATENATE(IF(ISNUMBER(SEARCH("2.5V:",D69)),SUBSTITUTE(D69,"2.5V:",""),D69),"   ",E69)</f>
        <v>62 - J12 - 6/5   3b</v>
      </c>
      <c r="H69" s="163">
        <f>'DCB - IP - True'!N69</f>
        <v>8.3999999999999986</v>
      </c>
      <c r="I69" s="163">
        <f>'DCB - IP - True'!O69</f>
        <v>8.3999999999999986</v>
      </c>
      <c r="K69" s="76"/>
    </row>
    <row r="70" spans="1:13" ht="45" customHeight="1" x14ac:dyDescent="0.25">
      <c r="A70" t="str">
        <f>'DCB - IP - True'!C70</f>
        <v>DCB_4_5_beta_a_25_P/N</v>
      </c>
      <c r="B70" s="14" t="str">
        <f t="shared" si="2"/>
        <v>DCB_4_5_beta_a_25</v>
      </c>
      <c r="C70" s="163" t="str">
        <f>'DCB - IP - True'!E70</f>
        <v>P30 - 4/12</v>
      </c>
      <c r="D70" t="str">
        <f>'DCB - IP - True'!F70</f>
        <v>2.5V: 66 - J13 - 4/3</v>
      </c>
      <c r="E70" t="str">
        <f>'DCB - IP - True'!L70</f>
        <v>3b</v>
      </c>
      <c r="F70" s="163" t="str">
        <f t="shared" si="3"/>
        <v xml:space="preserve"> 66 - J13 - 4/3   3b</v>
      </c>
      <c r="H70" s="163">
        <f>'DCB - IP - True'!N70</f>
        <v>8.3999999999999986</v>
      </c>
      <c r="I70" s="163">
        <f>'DCB - IP - True'!O70</f>
        <v>8.3999999999999986</v>
      </c>
      <c r="K70" s="90"/>
    </row>
    <row r="71" spans="1:13" ht="45" customHeight="1" x14ac:dyDescent="0.25">
      <c r="A71" t="str">
        <f>'DCB - IP - True'!C71</f>
        <v>DCB_5_beta_a_P/N</v>
      </c>
      <c r="B71" s="14" t="str">
        <f t="shared" si="2"/>
        <v>DCB_5_beta_a</v>
      </c>
      <c r="C71" s="163" t="str">
        <f>'DCB - IP - True'!E71</f>
        <v>P30 - 5/13</v>
      </c>
      <c r="D71" t="str">
        <f>'DCB - IP - True'!F71</f>
        <v>62 - J12 - 8/7</v>
      </c>
      <c r="E71" t="str">
        <f>'DCB - IP - True'!L71</f>
        <v>3b</v>
      </c>
      <c r="F71" s="163" t="str">
        <f t="shared" si="3"/>
        <v>62 - J12 - 8/7   3b</v>
      </c>
      <c r="H71" s="163">
        <f>'DCB - IP - True'!N71</f>
        <v>8.3999999999999986</v>
      </c>
      <c r="I71" s="163">
        <f>'DCB - IP - True'!O71</f>
        <v>8.3999999999999986</v>
      </c>
      <c r="K71" s="76"/>
    </row>
    <row r="72" spans="1:13" ht="5.0999999999999996" customHeight="1" x14ac:dyDescent="0.25">
      <c r="B72" s="14" t="str">
        <f t="shared" si="2"/>
        <v/>
      </c>
      <c r="F72" s="163" t="str">
        <f t="shared" si="3"/>
        <v xml:space="preserve">   </v>
      </c>
    </row>
    <row r="73" spans="1:13" ht="5.0999999999999996" customHeight="1" x14ac:dyDescent="0.25">
      <c r="B73" s="14" t="str">
        <f t="shared" si="2"/>
        <v/>
      </c>
      <c r="F73" s="163" t="str">
        <f t="shared" si="3"/>
        <v xml:space="preserve">   </v>
      </c>
    </row>
    <row r="74" spans="1:13" ht="5.0999999999999996" customHeight="1" x14ac:dyDescent="0.25">
      <c r="B74" s="14" t="str">
        <f t="shared" si="2"/>
        <v/>
      </c>
      <c r="F74" s="163" t="str">
        <f t="shared" si="3"/>
        <v xml:space="preserve">   </v>
      </c>
    </row>
    <row r="75" spans="1:13" ht="5.0999999999999996" customHeight="1" x14ac:dyDescent="0.25">
      <c r="B75" s="14" t="str">
        <f t="shared" si="2"/>
        <v/>
      </c>
      <c r="F75" s="163" t="str">
        <f t="shared" si="3"/>
        <v xml:space="preserve">   </v>
      </c>
    </row>
    <row r="76" spans="1:13" ht="45" customHeight="1" x14ac:dyDescent="0.25">
      <c r="A76" t="str">
        <f>'DCB - IP - True'!C76</f>
        <v>DCB_7_gamma_a_P/N</v>
      </c>
      <c r="B76" s="14" t="str">
        <f t="shared" si="2"/>
        <v>DCB_7_gamma_a</v>
      </c>
      <c r="C76" s="163" t="str">
        <f>'DCB - IP - True'!E76</f>
        <v>P32 - 1/9</v>
      </c>
      <c r="D76" t="str">
        <f>'DCB - IP - True'!F76</f>
        <v>64 - J13 - 8/7</v>
      </c>
      <c r="E76" t="str">
        <f>'DCB - IP - True'!L76</f>
        <v>4a</v>
      </c>
      <c r="F76" s="163" t="str">
        <f t="shared" si="3"/>
        <v>64 - J13 - 8/7   4a</v>
      </c>
      <c r="H76" s="163">
        <f>'DCB - IP - True'!N76</f>
        <v>8</v>
      </c>
      <c r="I76" s="163">
        <f>'DCB - IP - True'!O76</f>
        <v>8</v>
      </c>
      <c r="K76" s="76"/>
      <c r="M76" s="76"/>
    </row>
    <row r="77" spans="1:13" ht="45" customHeight="1" x14ac:dyDescent="0.25">
      <c r="A77" t="str">
        <f>'DCB - IP - True'!C77</f>
        <v>DCB_7_gamma_a_P/N_S</v>
      </c>
      <c r="B77" s="14" t="str">
        <f t="shared" si="2"/>
        <v>DCB_7_gamma_a_S</v>
      </c>
      <c r="C77" s="163" t="str">
        <f>'DCB - IP - True'!E77</f>
        <v>P32 - 2/10</v>
      </c>
      <c r="D77" t="str">
        <f>'DCB - IP - True'!F77</f>
        <v>64 - J13 - 6/5</v>
      </c>
      <c r="E77" t="str">
        <f>'DCB - IP - True'!L77</f>
        <v>4a</v>
      </c>
      <c r="F77" s="163" t="str">
        <f t="shared" si="3"/>
        <v>64 - J13 - 6/5   4a</v>
      </c>
      <c r="H77" s="163">
        <f>'DCB - IP - True'!N77</f>
        <v>8</v>
      </c>
      <c r="I77" s="163">
        <f>'DCB - IP - True'!O77</f>
        <v>8</v>
      </c>
      <c r="K77" s="76"/>
      <c r="M77" s="76"/>
    </row>
    <row r="78" spans="1:13" ht="45" customHeight="1" x14ac:dyDescent="0.25">
      <c r="A78" t="str">
        <f>'DCB - IP - True'!C78</f>
        <v>DCB_6_7_gamma_a_25_P/N</v>
      </c>
      <c r="B78" s="14" t="str">
        <f t="shared" si="2"/>
        <v>DCB_6_7_gamma_a_25</v>
      </c>
      <c r="C78" s="163" t="str">
        <f>'DCB - IP - True'!E78</f>
        <v>P32 - 3/11</v>
      </c>
      <c r="D78" t="str">
        <f>'DCB - IP - True'!F78</f>
        <v>2.5V: 67 - J13 - 8/7</v>
      </c>
      <c r="E78" t="str">
        <f>'DCB - IP - True'!L78</f>
        <v>3b</v>
      </c>
      <c r="F78" s="163" t="str">
        <f t="shared" si="3"/>
        <v xml:space="preserve"> 67 - J13 - 8/7   3b</v>
      </c>
      <c r="H78" s="163">
        <f>'DCB - IP - True'!N78</f>
        <v>8.3999999999999986</v>
      </c>
      <c r="I78" s="163">
        <f>'DCB - IP - True'!O78</f>
        <v>8.3999999999999986</v>
      </c>
      <c r="K78" s="76"/>
    </row>
    <row r="79" spans="1:13" ht="45" customHeight="1" x14ac:dyDescent="0.25">
      <c r="A79" t="str">
        <f>'DCB - IP - True'!C79</f>
        <v>DCB_8_gamma_a_P/N</v>
      </c>
      <c r="B79" s="14" t="str">
        <f t="shared" si="2"/>
        <v>DCB_8_gamma_a</v>
      </c>
      <c r="C79" s="163" t="str">
        <f>'DCB - IP - True'!E79</f>
        <v>P32 - 4/12</v>
      </c>
      <c r="D79" t="str">
        <f>'DCB - IP - True'!F79</f>
        <v>63 - J13 - 4/3</v>
      </c>
      <c r="E79" t="str">
        <f>'DCB - IP - True'!L79</f>
        <v>3b</v>
      </c>
      <c r="F79" s="163" t="str">
        <f t="shared" si="3"/>
        <v>63 - J13 - 4/3   3b</v>
      </c>
      <c r="H79" s="163">
        <f>'DCB - IP - True'!N79</f>
        <v>8.3999999999999986</v>
      </c>
      <c r="I79" s="163">
        <f>'DCB - IP - True'!O79</f>
        <v>8.3999999999999986</v>
      </c>
      <c r="K79" s="76"/>
    </row>
    <row r="80" spans="1:13" ht="45" customHeight="1" x14ac:dyDescent="0.25">
      <c r="A80" t="str">
        <f>'DCB - IP - True'!C80</f>
        <v>DCB_8_gamma_a_P/N_S</v>
      </c>
      <c r="B80" s="14" t="str">
        <f t="shared" si="2"/>
        <v>DCB_8_gamma_a_S</v>
      </c>
      <c r="C80" s="163" t="str">
        <f>'DCB - IP - True'!E80</f>
        <v>P32 - 5/13</v>
      </c>
      <c r="D80" t="str">
        <f>'DCB - IP - True'!F80</f>
        <v>63 - J13 - 2/1</v>
      </c>
      <c r="E80" t="str">
        <f>'DCB - IP - True'!L80</f>
        <v>3b</v>
      </c>
      <c r="F80" s="163" t="str">
        <f t="shared" si="3"/>
        <v>63 - J13 - 2/1   3b</v>
      </c>
      <c r="H80" s="163">
        <f>'DCB - IP - True'!N80</f>
        <v>8.3999999999999986</v>
      </c>
      <c r="I80" s="163">
        <f>'DCB - IP - True'!O80</f>
        <v>8.3999999999999986</v>
      </c>
      <c r="K80" s="76"/>
    </row>
    <row r="81" spans="1:13" ht="5.0999999999999996" customHeight="1" x14ac:dyDescent="0.25">
      <c r="B81" s="14" t="str">
        <f t="shared" si="2"/>
        <v/>
      </c>
      <c r="F81" s="163" t="str">
        <f t="shared" si="3"/>
        <v xml:space="preserve">   </v>
      </c>
    </row>
    <row r="82" spans="1:13" ht="5.0999999999999996" customHeight="1" x14ac:dyDescent="0.25">
      <c r="B82" s="14" t="str">
        <f t="shared" si="2"/>
        <v/>
      </c>
      <c r="F82" s="163" t="str">
        <f t="shared" si="3"/>
        <v xml:space="preserve">   </v>
      </c>
    </row>
    <row r="83" spans="1:13" ht="5.0999999999999996" customHeight="1" x14ac:dyDescent="0.25">
      <c r="B83" s="14" t="str">
        <f t="shared" si="2"/>
        <v/>
      </c>
      <c r="F83" s="163" t="str">
        <f t="shared" si="3"/>
        <v xml:space="preserve">   </v>
      </c>
    </row>
    <row r="84" spans="1:13" ht="273.75" customHeight="1" x14ac:dyDescent="0.25">
      <c r="B84" s="14" t="str">
        <f t="shared" si="2"/>
        <v/>
      </c>
      <c r="F84" s="163" t="str">
        <f t="shared" si="3"/>
        <v xml:space="preserve">   </v>
      </c>
    </row>
    <row r="85" spans="1:13" ht="45" customHeight="1" x14ac:dyDescent="0.25">
      <c r="A85" t="str">
        <f>'DCB - IP - True'!C85</f>
        <v>DCB_0_gamma_a_P/N</v>
      </c>
      <c r="B85" s="14" t="str">
        <f t="shared" si="2"/>
        <v>DCB_0_gamma_a</v>
      </c>
      <c r="C85" s="163" t="str">
        <f>'DCB - IP - True'!E85</f>
        <v>P33 - 1/9</v>
      </c>
      <c r="D85" t="str">
        <f>'DCB - IP - True'!F85</f>
        <v>63 - J12 - 4/3</v>
      </c>
      <c r="E85" t="str">
        <f>'DCB - IP - True'!L85</f>
        <v>3b</v>
      </c>
      <c r="F85" s="163" t="str">
        <f t="shared" si="3"/>
        <v>63 - J12 - 4/3   3b</v>
      </c>
      <c r="H85" s="163">
        <f>'DCB - IP - True'!N85</f>
        <v>8.3999999999999986</v>
      </c>
      <c r="I85" s="163">
        <f>'DCB - IP - True'!O85</f>
        <v>8.3999999999999986</v>
      </c>
      <c r="K85" s="76"/>
    </row>
    <row r="86" spans="1:13" ht="45" customHeight="1" x14ac:dyDescent="0.25">
      <c r="A86" t="str">
        <f>'DCB - IP - True'!C86</f>
        <v>DCB_1_gamma_a_P/N_S</v>
      </c>
      <c r="B86" s="14" t="str">
        <f t="shared" si="2"/>
        <v>DCB_1_gamma_a_S</v>
      </c>
      <c r="C86" s="163" t="str">
        <f>'DCB - IP - True'!E86</f>
        <v>P33 - 2/10</v>
      </c>
      <c r="D86" t="str">
        <f>'DCB - IP - True'!F86</f>
        <v>63 - J12 - 6/5</v>
      </c>
      <c r="E86" t="str">
        <f>'DCB - IP - True'!L86</f>
        <v>3b</v>
      </c>
      <c r="F86" s="163" t="str">
        <f t="shared" si="3"/>
        <v>63 - J12 - 6/5   3b</v>
      </c>
      <c r="H86" s="163">
        <f>'DCB - IP - True'!N86</f>
        <v>8.3999999999999986</v>
      </c>
      <c r="I86" s="163">
        <f>'DCB - IP - True'!O86</f>
        <v>8.3999999999999986</v>
      </c>
      <c r="K86" s="76"/>
    </row>
    <row r="87" spans="1:13" ht="45" customHeight="1" x14ac:dyDescent="0.25">
      <c r="A87" t="str">
        <f>'DCB - IP - True'!C87</f>
        <v>DCB_1_gamma_a_P/N</v>
      </c>
      <c r="B87" s="14" t="str">
        <f t="shared" si="2"/>
        <v>DCB_1_gamma_a</v>
      </c>
      <c r="C87" s="163" t="str">
        <f>'DCB - IP - True'!E87</f>
        <v>P33 - 3/11</v>
      </c>
      <c r="D87" t="str">
        <f>'DCB - IP - True'!F87</f>
        <v>63 - J12 - 8/7</v>
      </c>
      <c r="E87" t="str">
        <f>'DCB - IP - True'!L87</f>
        <v>3b</v>
      </c>
      <c r="F87" s="163" t="str">
        <f t="shared" si="3"/>
        <v>63 - J12 - 8/7   3b</v>
      </c>
      <c r="H87" s="163">
        <f>'DCB - IP - True'!N87</f>
        <v>8.3999999999999986</v>
      </c>
      <c r="I87" s="163">
        <f>'DCB - IP - True'!O87</f>
        <v>8.3999999999999986</v>
      </c>
      <c r="K87" s="76"/>
    </row>
    <row r="88" spans="1:13" ht="45" customHeight="1" x14ac:dyDescent="0.25">
      <c r="A88" t="str">
        <f>'DCB - IP - True'!C88</f>
        <v>DCB_4_gamma_a_P/N</v>
      </c>
      <c r="B88" s="14" t="str">
        <f t="shared" si="2"/>
        <v>DCB_4_gamma_a</v>
      </c>
      <c r="C88" s="163" t="str">
        <f>'DCB - IP - True'!E88</f>
        <v>P33 - 4/12</v>
      </c>
      <c r="D88" t="str">
        <f>'DCB - IP - True'!F88</f>
        <v>64 - J12 - 4/3</v>
      </c>
      <c r="E88" t="str">
        <f>'DCB - IP - True'!L88</f>
        <v>4a</v>
      </c>
      <c r="F88" s="163" t="str">
        <f t="shared" si="3"/>
        <v>64 - J12 - 4/3   4a</v>
      </c>
      <c r="H88" s="163">
        <f>'DCB - IP - True'!N88</f>
        <v>8</v>
      </c>
      <c r="I88" s="163">
        <f>'DCB - IP - True'!O88</f>
        <v>8</v>
      </c>
      <c r="K88" s="76"/>
      <c r="M88" s="76"/>
    </row>
    <row r="89" spans="1:13" ht="45" customHeight="1" x14ac:dyDescent="0.25">
      <c r="A89" t="str">
        <f>'DCB - IP - True'!C89</f>
        <v>DCB_4_gamma_a_P/N_S</v>
      </c>
      <c r="B89" s="14" t="str">
        <f t="shared" si="2"/>
        <v>DCB_4_gamma_a_S</v>
      </c>
      <c r="C89" s="163" t="str">
        <f>'DCB - IP - True'!E89</f>
        <v>P33 - 5/13</v>
      </c>
      <c r="D89" t="str">
        <f>'DCB - IP - True'!F89</f>
        <v>64 - J12 - 2/1</v>
      </c>
      <c r="E89" t="str">
        <f>'DCB - IP - True'!L89</f>
        <v>4a</v>
      </c>
      <c r="F89" s="163" t="str">
        <f t="shared" si="3"/>
        <v>64 - J12 - 2/1   4a</v>
      </c>
      <c r="H89" s="163">
        <f>'DCB - IP - True'!N89</f>
        <v>8</v>
      </c>
      <c r="I89" s="163">
        <f>'DCB - IP - True'!O89</f>
        <v>8</v>
      </c>
      <c r="K89" s="76"/>
      <c r="M89" s="76"/>
    </row>
    <row r="90" spans="1:13" ht="45" customHeight="1" x14ac:dyDescent="0.25">
      <c r="A90" t="str">
        <f>'DCB - IP - True'!C90</f>
        <v>DCB_0_gamma_a_P/N_S</v>
      </c>
      <c r="B90" s="14" t="str">
        <f t="shared" si="2"/>
        <v>DCB_0_gamma_a_S</v>
      </c>
      <c r="C90" s="163" t="str">
        <f>'DCB - IP - True'!E90</f>
        <v>P33 - 6/14</v>
      </c>
      <c r="D90" t="str">
        <f>'DCB - IP - True'!F90</f>
        <v>63 - J12 - 2/1</v>
      </c>
      <c r="E90" t="str">
        <f>'DCB - IP - True'!L90</f>
        <v>3b</v>
      </c>
      <c r="F90" s="163" t="str">
        <f t="shared" si="3"/>
        <v>63 - J12 - 2/1   3b</v>
      </c>
      <c r="H90" s="163">
        <f>'DCB - IP - True'!N90</f>
        <v>8.3999999999999986</v>
      </c>
      <c r="I90" s="163">
        <f>'DCB - IP - True'!O90</f>
        <v>8.3999999999999986</v>
      </c>
      <c r="K90" s="76"/>
    </row>
    <row r="91" spans="1:13" ht="45" customHeight="1" x14ac:dyDescent="0.25">
      <c r="A91" t="str">
        <f>'DCB - IP - True'!C91</f>
        <v>Depopulated</v>
      </c>
      <c r="B91" s="14" t="str">
        <f t="shared" si="2"/>
        <v/>
      </c>
      <c r="C91" s="163" t="str">
        <f>'DCB - IP - True'!E91</f>
        <v>P33 - 7/15</v>
      </c>
      <c r="D91">
        <f>'DCB - IP - True'!F91</f>
        <v>0</v>
      </c>
      <c r="E91">
        <f>'DCB - IP - True'!L91</f>
        <v>0</v>
      </c>
      <c r="F91" s="163" t="str">
        <f t="shared" si="3"/>
        <v>0   0</v>
      </c>
      <c r="H91" s="163">
        <f>'DCB - IP - True'!N91</f>
        <v>0</v>
      </c>
      <c r="I91" s="163">
        <f>'DCB - IP - True'!O91</f>
        <v>0</v>
      </c>
    </row>
    <row r="92" spans="1:13" ht="45" customHeight="1" x14ac:dyDescent="0.25">
      <c r="A92" t="str">
        <f>'DCB - IP - True'!C92</f>
        <v>Depopulated</v>
      </c>
      <c r="B92" s="14" t="str">
        <f t="shared" si="2"/>
        <v/>
      </c>
      <c r="C92" s="163" t="str">
        <f>'DCB - IP - True'!E92</f>
        <v>P33 - 8/16</v>
      </c>
      <c r="D92">
        <f>'DCB - IP - True'!F92</f>
        <v>0</v>
      </c>
      <c r="E92">
        <f>'DCB - IP - True'!L92</f>
        <v>0</v>
      </c>
      <c r="F92" s="163" t="str">
        <f t="shared" si="3"/>
        <v>0   0</v>
      </c>
      <c r="H92" s="163">
        <f>'DCB - IP - True'!N92</f>
        <v>0</v>
      </c>
      <c r="I92" s="163">
        <f>'DCB - IP - True'!O92</f>
        <v>0</v>
      </c>
    </row>
    <row r="93" spans="1:13" ht="5.0999999999999996" customHeight="1" x14ac:dyDescent="0.25">
      <c r="B93" s="14" t="str">
        <f t="shared" si="2"/>
        <v/>
      </c>
      <c r="F93" s="163" t="str">
        <f t="shared" si="3"/>
        <v xml:space="preserve">   </v>
      </c>
    </row>
    <row r="94" spans="1:13" ht="45" customHeight="1" x14ac:dyDescent="0.25">
      <c r="A94" t="str">
        <f>'DCB - IP - True'!C94</f>
        <v>DCB_6_gamma_a_P/N_S</v>
      </c>
      <c r="B94" s="14" t="str">
        <f t="shared" si="2"/>
        <v>DCB_6_gamma_a_S</v>
      </c>
      <c r="C94" s="163" t="str">
        <f>'DCB - IP - True'!E94</f>
        <v>P35 - 1/9</v>
      </c>
      <c r="D94" t="str">
        <f>'DCB - IP - True'!F94</f>
        <v>64 - J13 - 2/1</v>
      </c>
      <c r="E94" t="str">
        <f>'DCB - IP - True'!L94</f>
        <v>4a</v>
      </c>
      <c r="F94" s="163" t="str">
        <f t="shared" si="3"/>
        <v>64 - J13 - 2/1   4a</v>
      </c>
      <c r="H94" s="163">
        <f>'DCB - IP - True'!N94</f>
        <v>8</v>
      </c>
      <c r="I94" s="163">
        <f>'DCB - IP - True'!O94</f>
        <v>8</v>
      </c>
      <c r="K94" s="76"/>
      <c r="M94" s="76"/>
    </row>
    <row r="95" spans="1:13" ht="45" customHeight="1" x14ac:dyDescent="0.25">
      <c r="A95" t="str">
        <f>'DCB - IP - True'!C95</f>
        <v>DCB_6_gamma_a_P/N</v>
      </c>
      <c r="B95" s="14" t="str">
        <f t="shared" si="2"/>
        <v>DCB_6_gamma_a</v>
      </c>
      <c r="C95" s="163" t="str">
        <f>'DCB - IP - True'!E95</f>
        <v>P35 - 2/10</v>
      </c>
      <c r="D95" t="str">
        <f>'DCB - IP - True'!F95</f>
        <v>64 - J13 - 4/3</v>
      </c>
      <c r="E95" t="str">
        <f>'DCB - IP - True'!L95</f>
        <v>4a</v>
      </c>
      <c r="F95" s="163" t="str">
        <f t="shared" si="3"/>
        <v>64 - J13 - 4/3   4a</v>
      </c>
      <c r="H95" s="163">
        <f>'DCB - IP - True'!N95</f>
        <v>8</v>
      </c>
      <c r="I95" s="163">
        <f>'DCB - IP - True'!O95</f>
        <v>8</v>
      </c>
      <c r="K95" s="76"/>
      <c r="M95" s="76"/>
    </row>
    <row r="96" spans="1:13" ht="45" customHeight="1" x14ac:dyDescent="0.25">
      <c r="A96" t="str">
        <f>'DCB - IP - True'!C96</f>
        <v>DCB_9_gamma_a_P/N_S</v>
      </c>
      <c r="B96" s="14" t="str">
        <f t="shared" si="2"/>
        <v>DCB_9_gamma_a_S</v>
      </c>
      <c r="C96" s="163" t="str">
        <f>'DCB - IP - True'!E96</f>
        <v>P35 - 3/11</v>
      </c>
      <c r="D96" t="str">
        <f>'DCB - IP - True'!F96</f>
        <v>63 - J13 - 6/5</v>
      </c>
      <c r="E96" t="str">
        <f>'DCB - IP - True'!L96</f>
        <v>3b</v>
      </c>
      <c r="F96" s="163" t="str">
        <f t="shared" si="3"/>
        <v>63 - J13 - 6/5   3b</v>
      </c>
      <c r="H96" s="163">
        <f>'DCB - IP - True'!N96</f>
        <v>8.3999999999999986</v>
      </c>
      <c r="I96" s="163">
        <f>'DCB - IP - True'!O96</f>
        <v>8.3999999999999986</v>
      </c>
      <c r="K96" s="76"/>
    </row>
    <row r="97" spans="1:13" ht="45" customHeight="1" x14ac:dyDescent="0.25">
      <c r="A97" t="str">
        <f>'DCB - IP - True'!C97</f>
        <v>DCB_8_9_gamma_a_25_P/N</v>
      </c>
      <c r="B97" s="14" t="str">
        <f t="shared" si="2"/>
        <v>DCB_8_9_gamma_a_25</v>
      </c>
      <c r="C97" s="163" t="str">
        <f>'DCB - IP - True'!E97</f>
        <v>P35 - 4/12</v>
      </c>
      <c r="D97" t="str">
        <f>'DCB - IP - True'!F97</f>
        <v>2.5V: 67 - J13 - 6/5</v>
      </c>
      <c r="E97" t="str">
        <f>'DCB - IP - True'!L97</f>
        <v>3b</v>
      </c>
      <c r="F97" s="163" t="str">
        <f t="shared" si="3"/>
        <v xml:space="preserve"> 67 - J13 - 6/5   3b</v>
      </c>
      <c r="H97" s="163">
        <f>'DCB - IP - True'!N97</f>
        <v>8.3999999999999986</v>
      </c>
      <c r="I97" s="163">
        <f>'DCB - IP - True'!O97</f>
        <v>8.3999999999999986</v>
      </c>
      <c r="K97" s="76"/>
    </row>
    <row r="98" spans="1:13" ht="45" customHeight="1" x14ac:dyDescent="0.25">
      <c r="A98" t="str">
        <f>'DCB - IP - True'!C98</f>
        <v>DCB_9_gamma_a_P/N</v>
      </c>
      <c r="B98" s="14" t="str">
        <f t="shared" si="2"/>
        <v>DCB_9_gamma_a</v>
      </c>
      <c r="C98" s="163" t="str">
        <f>'DCB - IP - True'!E98</f>
        <v>P35 - 5/13</v>
      </c>
      <c r="D98" t="str">
        <f>'DCB - IP - True'!F98</f>
        <v>63 - J13 - 8/7</v>
      </c>
      <c r="E98" t="str">
        <f>'DCB - IP - True'!L98</f>
        <v>3b</v>
      </c>
      <c r="F98" s="163" t="str">
        <f t="shared" si="3"/>
        <v>63 - J13 - 8/7   3b</v>
      </c>
      <c r="H98" s="163">
        <f>'DCB - IP - True'!N98</f>
        <v>8.3999999999999986</v>
      </c>
      <c r="I98" s="163">
        <f>'DCB - IP - True'!O98</f>
        <v>8.3999999999999986</v>
      </c>
      <c r="K98" s="76"/>
    </row>
    <row r="99" spans="1:13" ht="5.0999999999999996" customHeight="1" x14ac:dyDescent="0.25">
      <c r="B99" s="14" t="str">
        <f t="shared" si="2"/>
        <v/>
      </c>
      <c r="F99" s="163" t="str">
        <f t="shared" si="3"/>
        <v xml:space="preserve">   </v>
      </c>
    </row>
    <row r="100" spans="1:13" ht="5.0999999999999996" customHeight="1" x14ac:dyDescent="0.25">
      <c r="B100" s="14" t="str">
        <f t="shared" si="2"/>
        <v/>
      </c>
      <c r="F100" s="163" t="str">
        <f t="shared" si="3"/>
        <v xml:space="preserve">   </v>
      </c>
    </row>
    <row r="101" spans="1:13" ht="5.0999999999999996" customHeight="1" x14ac:dyDescent="0.25">
      <c r="B101" s="14" t="str">
        <f t="shared" si="2"/>
        <v/>
      </c>
      <c r="F101" s="163" t="str">
        <f t="shared" si="3"/>
        <v xml:space="preserve">   </v>
      </c>
    </row>
    <row r="102" spans="1:13" ht="5.0999999999999996" customHeight="1" x14ac:dyDescent="0.25">
      <c r="B102" s="14" t="str">
        <f t="shared" si="2"/>
        <v/>
      </c>
      <c r="F102" s="163" t="str">
        <f t="shared" si="3"/>
        <v xml:space="preserve">   </v>
      </c>
    </row>
    <row r="103" spans="1:13" ht="45" customHeight="1" x14ac:dyDescent="0.25">
      <c r="A103" t="str">
        <f>'DCB - IP - True'!C103</f>
        <v>DCB_0_1_gamma_a_25_P/N</v>
      </c>
      <c r="B103" s="14" t="str">
        <f t="shared" si="2"/>
        <v>DCB_0_1_gamma_a_25</v>
      </c>
      <c r="C103" s="163" t="str">
        <f>'DCB - IP - True'!E103</f>
        <v>P36 - 1/9</v>
      </c>
      <c r="D103" t="str">
        <f>'DCB - IP - True'!F103</f>
        <v>2.5V: 67 - J13 - 2/1</v>
      </c>
      <c r="E103" t="str">
        <f>'DCB - IP - True'!L103</f>
        <v>3b</v>
      </c>
      <c r="F103" s="163" t="str">
        <f t="shared" si="3"/>
        <v xml:space="preserve"> 67 - J13 - 2/1   3b</v>
      </c>
      <c r="H103" s="163">
        <f>'DCB - IP - True'!N103</f>
        <v>8.3999999999999986</v>
      </c>
      <c r="I103" s="163">
        <f>'DCB - IP - True'!O103</f>
        <v>8.3999999999999986</v>
      </c>
      <c r="K103" s="76"/>
    </row>
    <row r="104" spans="1:13" ht="5.0999999999999996" customHeight="1" x14ac:dyDescent="0.25">
      <c r="B104" s="14" t="str">
        <f t="shared" si="2"/>
        <v/>
      </c>
      <c r="F104" s="163" t="str">
        <f t="shared" si="3"/>
        <v xml:space="preserve">   </v>
      </c>
    </row>
    <row r="105" spans="1:13" ht="45" customHeight="1" x14ac:dyDescent="0.25">
      <c r="A105" t="str">
        <f>'DCB - IP - True'!C105</f>
        <v>DCB_5_gamma_a_P/N_S</v>
      </c>
      <c r="B105" s="14" t="str">
        <f t="shared" si="2"/>
        <v>DCB_5_gamma_a_S</v>
      </c>
      <c r="C105" s="163" t="str">
        <f>'DCB - IP - True'!E105</f>
        <v>P36 - 3/11</v>
      </c>
      <c r="D105" t="str">
        <f>'DCB - IP - True'!F105</f>
        <v>64 - J12 - 6/5</v>
      </c>
      <c r="E105" t="str">
        <f>'DCB - IP - True'!L105</f>
        <v>4a</v>
      </c>
      <c r="F105" s="163" t="str">
        <f t="shared" si="3"/>
        <v>64 - J12 - 6/5   4a</v>
      </c>
      <c r="H105" s="163">
        <f>'DCB - IP - True'!N105</f>
        <v>8</v>
      </c>
      <c r="I105" s="163">
        <f>'DCB - IP - True'!O105</f>
        <v>8</v>
      </c>
      <c r="K105" s="76"/>
      <c r="M105" s="76"/>
    </row>
    <row r="106" spans="1:13" ht="45" customHeight="1" x14ac:dyDescent="0.25">
      <c r="A106" t="str">
        <f>'DCB - IP - True'!C106</f>
        <v>DCB_4_5_gamma_a_25_P/N</v>
      </c>
      <c r="B106" s="14" t="str">
        <f t="shared" si="2"/>
        <v>DCB_4_5_gamma_a_25</v>
      </c>
      <c r="C106" s="163" t="str">
        <f>'DCB - IP - True'!E106</f>
        <v>P36 - 4/12</v>
      </c>
      <c r="D106" t="str">
        <f>'DCB - IP - True'!F106</f>
        <v>2.5V: 67 - J13 - 4/3</v>
      </c>
      <c r="E106" t="str">
        <f>'DCB - IP - True'!L106</f>
        <v>3b</v>
      </c>
      <c r="F106" s="163" t="str">
        <f t="shared" si="3"/>
        <v xml:space="preserve"> 67 - J13 - 4/3   3b</v>
      </c>
      <c r="H106" s="163">
        <f>'DCB - IP - True'!N106</f>
        <v>8.3999999999999986</v>
      </c>
      <c r="I106" s="163">
        <f>'DCB - IP - True'!O106</f>
        <v>8.3999999999999986</v>
      </c>
      <c r="K106" s="90"/>
    </row>
    <row r="107" spans="1:13" ht="45" customHeight="1" x14ac:dyDescent="0.25">
      <c r="A107" t="str">
        <f>'DCB - IP - True'!C107</f>
        <v>DCB_5_gamma_a_P/N</v>
      </c>
      <c r="B107" s="14" t="str">
        <f t="shared" si="2"/>
        <v>DCB_5_gamma_a</v>
      </c>
      <c r="C107" s="163" t="str">
        <f>'DCB - IP - True'!E107</f>
        <v>P36 - 5/13</v>
      </c>
      <c r="D107" t="str">
        <f>'DCB - IP - True'!F107</f>
        <v>64 - J12 - 8/7</v>
      </c>
      <c r="E107" t="str">
        <f>'DCB - IP - True'!L107</f>
        <v>4a</v>
      </c>
      <c r="F107" s="163" t="str">
        <f t="shared" si="3"/>
        <v>64 - J12 - 8/7   4a</v>
      </c>
      <c r="H107" s="163">
        <f>'DCB - IP - True'!N107</f>
        <v>8</v>
      </c>
      <c r="I107" s="163">
        <f>'DCB - IP - True'!O107</f>
        <v>8</v>
      </c>
      <c r="K107" s="76"/>
      <c r="M107" s="76"/>
    </row>
  </sheetData>
  <mergeCells count="2">
    <mergeCell ref="C1:F1"/>
    <mergeCell ref="K2:M2"/>
  </mergeCells>
  <pageMargins left="0.25" right="0.25" top="0.75" bottom="0.75" header="0.3" footer="0.3"/>
  <pageSetup paperSize="9" scale="73"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4B8C-8163-47AD-88C4-86F41176FF15}">
  <dimension ref="C1:Y163"/>
  <sheetViews>
    <sheetView zoomScaleNormal="100" workbookViewId="0">
      <selection activeCell="A2" sqref="A2"/>
    </sheetView>
  </sheetViews>
  <sheetFormatPr defaultColWidth="8.7109375" defaultRowHeight="15" x14ac:dyDescent="0.25"/>
  <cols>
    <col min="3" max="3" width="28.42578125" customWidth="1"/>
    <col min="4" max="4" width="34.140625" customWidth="1"/>
    <col min="5" max="5" width="13.7109375" customWidth="1"/>
    <col min="6" max="6" width="19.28515625" customWidth="1"/>
    <col min="7" max="7" width="6.85546875" style="14" customWidth="1"/>
    <col min="8" max="8" width="6.7109375" customWidth="1"/>
    <col min="9" max="11" width="1.5703125" customWidth="1"/>
    <col min="12" max="12" width="5.42578125" style="14" customWidth="1"/>
    <col min="13" max="13" width="4.85546875" style="21" customWidth="1"/>
    <col min="14" max="14" width="5.7109375" customWidth="1"/>
    <col min="15" max="15" width="5.5703125" customWidth="1"/>
    <col min="16" max="16" width="5.7109375" customWidth="1"/>
    <col min="17" max="17" width="3" customWidth="1"/>
    <col min="18" max="18" width="6" customWidth="1"/>
    <col min="19" max="19" width="4.85546875" style="14" customWidth="1"/>
    <col min="24" max="24" width="18.5703125" customWidth="1"/>
  </cols>
  <sheetData>
    <row r="1" spans="3:25" ht="15" customHeight="1" x14ac:dyDescent="0.25">
      <c r="H1" s="336" t="s">
        <v>1391</v>
      </c>
      <c r="L1" s="189"/>
      <c r="M1" s="337" t="s">
        <v>1390</v>
      </c>
    </row>
    <row r="2" spans="3:25" ht="24.75" x14ac:dyDescent="0.3">
      <c r="C2" s="350" t="s">
        <v>1385</v>
      </c>
      <c r="D2" s="350"/>
      <c r="E2" s="350"/>
      <c r="F2" s="350"/>
      <c r="G2" s="21" t="s">
        <v>1363</v>
      </c>
      <c r="H2" s="336"/>
      <c r="I2" s="366" t="s">
        <v>1389</v>
      </c>
      <c r="J2" s="366"/>
      <c r="K2" s="366"/>
      <c r="L2" s="189"/>
      <c r="M2" s="338"/>
      <c r="N2" s="14" t="s">
        <v>1362</v>
      </c>
      <c r="O2" s="14" t="s">
        <v>1366</v>
      </c>
      <c r="P2" s="67" t="str">
        <f>N2</f>
        <v>A-bot</v>
      </c>
      <c r="Q2" s="14"/>
      <c r="R2" s="67" t="str">
        <f>O2</f>
        <v>C-top</v>
      </c>
      <c r="X2" s="1" t="s">
        <v>1282</v>
      </c>
    </row>
    <row r="3" spans="3:25" ht="63.75" customHeight="1" x14ac:dyDescent="0.25">
      <c r="C3" s="13" t="s">
        <v>237</v>
      </c>
      <c r="D3" s="13" t="s">
        <v>238</v>
      </c>
      <c r="E3" s="128" t="s">
        <v>239</v>
      </c>
      <c r="F3" s="128" t="s">
        <v>240</v>
      </c>
      <c r="H3" s="336"/>
      <c r="L3" s="189" t="s">
        <v>1434</v>
      </c>
      <c r="M3" s="338"/>
      <c r="N3" s="14" t="s">
        <v>1668</v>
      </c>
      <c r="O3" s="14" t="s">
        <v>1669</v>
      </c>
      <c r="P3" s="21" t="s">
        <v>1386</v>
      </c>
      <c r="Q3" s="14" t="s">
        <v>1387</v>
      </c>
      <c r="R3" s="21" t="s">
        <v>1388</v>
      </c>
      <c r="S3" s="14" t="s">
        <v>1387</v>
      </c>
      <c r="X3" s="2" t="s">
        <v>546</v>
      </c>
      <c r="Y3" t="b">
        <v>1</v>
      </c>
    </row>
    <row r="4" spans="3:25" ht="14.45" customHeight="1" x14ac:dyDescent="0.25">
      <c r="C4" s="22" t="s">
        <v>1173</v>
      </c>
      <c r="D4" s="15" t="s">
        <v>851</v>
      </c>
      <c r="E4" s="15" t="s">
        <v>858</v>
      </c>
      <c r="F4" s="23" t="s">
        <v>1041</v>
      </c>
      <c r="G4" s="65" t="str">
        <f>IF(LEFT(F4,3)="2.5", MID(F4,7,2),LEFT(F4,2))</f>
        <v>59</v>
      </c>
      <c r="H4" s="14" t="s">
        <v>1357</v>
      </c>
      <c r="I4" s="66"/>
      <c r="L4" s="14" t="str" cm="1">
        <f t="array" ref="L4">INDEX(Cable_L!$B$3:$B$77,MATCH(1,COUNTIFS($G4,Cable_L!$A$3:$A$77,$H4,Cable_L!$C$3:$C$77),0))</f>
        <v>3b</v>
      </c>
      <c r="M4" s="21" t="str" cm="1">
        <f t="array" ref="M4:M8">_xlfn._xlws.SORT(_xlfn.UNIQUE(G4:G11))</f>
        <v/>
      </c>
      <c r="N4" s="2" cm="1">
        <f t="array" ref="N4">INDEX(INDEX(Cable_L!$H$3:$K$77,,MATCH(N$2,Cable_L!$H$2:$K$2,0)),MATCH(1,COUNTIFS($G4,Cable_L!$A$3:$A$77,$H4,Cable_L!$C$3:$C$77),0))</f>
        <v>7.8000000000000007</v>
      </c>
      <c r="O4" s="2" cm="1">
        <f t="array" ref="O4">INDEX(INDEX(Cable_L!$H$3:$K$77,,MATCH(O$2,Cable_L!$H$2:$K$2,0)),MATCH(1,COUNTIFS($G4,Cable_L!$A$3:$A$77,$H4,Cable_L!$C$3:$C$77),0))</f>
        <v>7.2</v>
      </c>
      <c r="P4" s="21" cm="1">
        <f t="array" ref="P4">_xlfn._xlws.FILTER(_xlfn.UNIQUE(N4:N11),_xlfn.UNIQUE(N4:N11)&lt;&gt;"")</f>
        <v>7.8000000000000007</v>
      </c>
      <c r="Q4" s="14">
        <f>COUNTIF(N4:N11,P4)</f>
        <v>7</v>
      </c>
      <c r="R4" s="21" cm="1">
        <f t="array" ref="R4">_xlfn._xlws.FILTER(_xlfn.UNIQUE(O4:O11),_xlfn.UNIQUE(O4:O11)&lt;&gt;"")</f>
        <v>7.2</v>
      </c>
      <c r="S4" s="14">
        <f>COUNTIF(O4:O11,R4)</f>
        <v>7</v>
      </c>
      <c r="X4" s="2" t="s">
        <v>545</v>
      </c>
      <c r="Y4" s="2" t="s">
        <v>553</v>
      </c>
    </row>
    <row r="5" spans="3:25" x14ac:dyDescent="0.25">
      <c r="C5" s="16" t="s">
        <v>1174</v>
      </c>
      <c r="D5" s="14" t="s">
        <v>852</v>
      </c>
      <c r="E5" s="14" t="s">
        <v>859</v>
      </c>
      <c r="F5" s="17" t="s">
        <v>1042</v>
      </c>
      <c r="G5" s="65" t="str">
        <f t="shared" ref="G5:G68" si="0">IF(LEFT(F5,3)="2.5", MID(F5,7,2),LEFT(F5,2))</f>
        <v>59</v>
      </c>
      <c r="H5" s="2" t="s">
        <v>1357</v>
      </c>
      <c r="I5" s="66"/>
      <c r="L5" s="14" t="str" cm="1">
        <f t="array" ref="L5">INDEX(Cable_L!$B$3:$B$77,MATCH(1,COUNTIFS($G5,Cable_L!$A$3:$A$77,$H5,Cable_L!$C$3:$C$77),0))</f>
        <v>3b</v>
      </c>
      <c r="M5" s="21" t="str">
        <v>57</v>
      </c>
      <c r="N5" s="2" cm="1">
        <f t="array" ref="N5">INDEX(INDEX(Cable_L!$H$3:$K$77,,MATCH(N$2,Cable_L!$H$2:$K$2,0)),MATCH(1,COUNTIFS(G5,Cable_L!$A$3:$A$77,H5,Cable_L!$C$3:$C$77),0))</f>
        <v>7.8000000000000007</v>
      </c>
      <c r="O5" s="2" cm="1">
        <f t="array" ref="O5">INDEX(INDEX(Cable_L!$H$3:$K$77,,MATCH(O$2,Cable_L!$H$2:$K$2,0)),MATCH(1,COUNTIFS($G5,Cable_L!$A$3:$A$77,$H5,Cable_L!$C$3:$C$77),0))</f>
        <v>7.2</v>
      </c>
      <c r="P5" s="21"/>
      <c r="Q5" s="14"/>
      <c r="R5" s="21"/>
      <c r="X5" s="68" t="s">
        <v>547</v>
      </c>
      <c r="Y5" s="68" t="s">
        <v>553</v>
      </c>
    </row>
    <row r="6" spans="3:25" x14ac:dyDescent="0.25">
      <c r="C6" s="16" t="s">
        <v>1019</v>
      </c>
      <c r="D6" s="14" t="s">
        <v>853</v>
      </c>
      <c r="E6" s="14" t="s">
        <v>860</v>
      </c>
      <c r="F6" s="302" t="s">
        <v>1643</v>
      </c>
      <c r="G6" s="65" t="str">
        <f t="shared" si="0"/>
        <v>65</v>
      </c>
      <c r="H6" s="2" t="s">
        <v>1357</v>
      </c>
      <c r="I6" s="66"/>
      <c r="L6" s="14" t="str" cm="1">
        <f t="array" ref="L6">INDEX(Cable_L!$B$3:$B$77,MATCH(1,COUNTIFS($G6,Cable_L!$A$3:$A$77,$H6,Cable_L!$C$3:$C$77),0))</f>
        <v>3b</v>
      </c>
      <c r="M6" s="21" t="str">
        <v>58</v>
      </c>
      <c r="N6" s="2" cm="1">
        <f t="array" ref="N6">INDEX(INDEX(Cable_L!$H$3:$K$77,,MATCH($N$2,Cable_L!$H$2:$K$2,0)),MATCH(1,COUNTIFS(G6,Cable_L!$A$3:$A$77,H6,Cable_L!$C$3:$C$77),0))</f>
        <v>7.8000000000000007</v>
      </c>
      <c r="O6" s="2" cm="1">
        <f t="array" ref="O6">INDEX(INDEX(Cable_L!$H$3:$K$77,,MATCH(O$2,Cable_L!$H$2:$K$2,0)),MATCH(1,COUNTIFS($G6,Cable_L!$A$3:$A$77,$H6,Cable_L!$C$3:$C$77),0))</f>
        <v>7.2</v>
      </c>
      <c r="P6" s="21"/>
      <c r="Q6" s="14"/>
      <c r="R6" s="21"/>
      <c r="X6" s="32" t="s">
        <v>548</v>
      </c>
      <c r="Y6" s="35" t="b">
        <v>1</v>
      </c>
    </row>
    <row r="7" spans="3:25" x14ac:dyDescent="0.25">
      <c r="C7" s="16" t="s">
        <v>1175</v>
      </c>
      <c r="D7" s="14" t="s">
        <v>854</v>
      </c>
      <c r="E7" s="14" t="s">
        <v>861</v>
      </c>
      <c r="F7" s="17" t="s">
        <v>1025</v>
      </c>
      <c r="G7" s="65" t="str">
        <f t="shared" si="0"/>
        <v>57</v>
      </c>
      <c r="H7" s="2" t="s">
        <v>1357</v>
      </c>
      <c r="I7" s="66"/>
      <c r="L7" s="14" t="str" cm="1">
        <f t="array" ref="L7">INDEX(Cable_L!$B$3:$B$77,MATCH(1,COUNTIFS($G7,Cable_L!$A$3:$A$77,$H7,Cable_L!$C$3:$C$77),0))</f>
        <v>3b</v>
      </c>
      <c r="M7" s="21" t="str">
        <v>59</v>
      </c>
      <c r="N7" s="2" cm="1">
        <f t="array" ref="N7">INDEX(INDEX(Cable_L!$H$3:$K$77,,MATCH($N$2,Cable_L!$H$2:$K$2,0)),MATCH(1,COUNTIFS(G7,Cable_L!$A$3:$A$77,H7,Cable_L!$C$3:$C$77),0))</f>
        <v>7.8000000000000007</v>
      </c>
      <c r="O7" s="2" cm="1">
        <f t="array" ref="O7">INDEX(INDEX(Cable_L!$H$3:$K$77,,MATCH(O$2,Cable_L!$H$2:$K$2,0)),MATCH(1,COUNTIFS($G7,Cable_L!$A$3:$A$77,$H7,Cable_L!$C$3:$C$77),0))</f>
        <v>7.2</v>
      </c>
      <c r="P7" s="21"/>
      <c r="Q7" s="14"/>
      <c r="R7" s="21"/>
      <c r="X7" s="68" t="s">
        <v>549</v>
      </c>
      <c r="Y7" s="68" t="s">
        <v>553</v>
      </c>
    </row>
    <row r="8" spans="3:25" x14ac:dyDescent="0.25">
      <c r="C8" s="16" t="s">
        <v>1176</v>
      </c>
      <c r="D8" s="14" t="s">
        <v>855</v>
      </c>
      <c r="E8" s="14" t="s">
        <v>862</v>
      </c>
      <c r="F8" s="17" t="s">
        <v>1026</v>
      </c>
      <c r="G8" s="65" t="str">
        <f t="shared" si="0"/>
        <v>57</v>
      </c>
      <c r="H8" s="2" t="s">
        <v>1357</v>
      </c>
      <c r="I8" s="66"/>
      <c r="L8" s="14" t="str" cm="1">
        <f t="array" ref="L8">INDEX(Cable_L!$B$3:$B$77,MATCH(1,COUNTIFS($G8,Cable_L!$A$3:$A$77,$H8,Cable_L!$C$3:$C$77),0))</f>
        <v>3b</v>
      </c>
      <c r="M8" s="21" t="str">
        <v>65</v>
      </c>
      <c r="N8" s="2" cm="1">
        <f t="array" ref="N8">INDEX(INDEX(Cable_L!$H$3:$K$77,,MATCH($N$2,Cable_L!$H$2:$K$2,0)),MATCH(1,COUNTIFS(G8,Cable_L!$A$3:$A$77,H8,Cable_L!$C$3:$C$77),0))</f>
        <v>7.8000000000000007</v>
      </c>
      <c r="O8" s="2" cm="1">
        <f t="array" ref="O8">INDEX(INDEX(Cable_L!$H$3:$K$77,,MATCH(O$2,Cable_L!$H$2:$K$2,0)),MATCH(1,COUNTIFS($G8,Cable_L!$A$3:$A$77,$H8,Cable_L!$C$3:$C$77),0))</f>
        <v>7.2</v>
      </c>
      <c r="P8" s="21"/>
      <c r="Q8" s="14"/>
      <c r="R8" s="21"/>
      <c r="X8" s="32" t="s">
        <v>550</v>
      </c>
      <c r="Y8" s="35" t="b">
        <v>1</v>
      </c>
    </row>
    <row r="9" spans="3:25" x14ac:dyDescent="0.25">
      <c r="C9" s="16" t="s">
        <v>1177</v>
      </c>
      <c r="D9" s="14" t="s">
        <v>856</v>
      </c>
      <c r="E9" s="14" t="s">
        <v>863</v>
      </c>
      <c r="F9" s="302" t="s">
        <v>1644</v>
      </c>
      <c r="G9" s="65" t="str">
        <f t="shared" si="0"/>
        <v>65</v>
      </c>
      <c r="H9" s="2" t="s">
        <v>1357</v>
      </c>
      <c r="I9" s="66"/>
      <c r="L9" s="14" t="str" cm="1">
        <f t="array" ref="L9">INDEX(Cable_L!$B$3:$B$77,MATCH(1,COUNTIFS($G9,Cable_L!$A$3:$A$77,$H9,Cable_L!$C$3:$C$77),0))</f>
        <v>3b</v>
      </c>
      <c r="N9" s="2" cm="1">
        <f t="array" ref="N9">INDEX(INDEX(Cable_L!$H$3:$K$77,,MATCH($N$2,Cable_L!$H$2:$K$2,0)),MATCH(1,COUNTIFS(G9,Cable_L!$A$3:$A$77,H9,Cable_L!$C$3:$C$77),0))</f>
        <v>7.8000000000000007</v>
      </c>
      <c r="O9" s="2" cm="1">
        <f t="array" ref="O9">INDEX(INDEX(Cable_L!$H$3:$K$77,,MATCH(O$2,Cable_L!$H$2:$K$2,0)),MATCH(1,COUNTIFS($G9,Cable_L!$A$3:$A$77,$H9,Cable_L!$C$3:$C$77),0))</f>
        <v>7.2</v>
      </c>
      <c r="P9" s="21"/>
      <c r="Q9" s="14"/>
      <c r="R9" s="21"/>
      <c r="X9" s="2" t="s">
        <v>551</v>
      </c>
      <c r="Y9" t="b">
        <v>1</v>
      </c>
    </row>
    <row r="10" spans="3:25" x14ac:dyDescent="0.25">
      <c r="C10" s="260" t="s">
        <v>1178</v>
      </c>
      <c r="D10" s="261" t="s">
        <v>857</v>
      </c>
      <c r="E10" s="261" t="s">
        <v>864</v>
      </c>
      <c r="F10" s="262" t="s">
        <v>1040</v>
      </c>
      <c r="G10" s="65" t="str">
        <f t="shared" si="0"/>
        <v>58</v>
      </c>
      <c r="H10" s="2" t="s">
        <v>1357</v>
      </c>
      <c r="I10" s="66"/>
      <c r="L10" s="14" t="str" cm="1">
        <f t="array" ref="L10">INDEX(Cable_L!$B$3:$B$77,MATCH(1,COUNTIFS($G10,Cable_L!$A$3:$A$77,$H10,Cable_L!$C$3:$C$77),0))</f>
        <v>3b</v>
      </c>
      <c r="N10" s="2" cm="1">
        <f t="array" ref="N10">INDEX(INDEX(Cable_L!$H$3:$K$77,,MATCH($N$2,Cable_L!$H$2:$K$2,0)),MATCH(1,COUNTIFS(G10,Cable_L!$A$3:$A$77,H10,Cable_L!$C$3:$C$77),0))</f>
        <v>7.8000000000000007</v>
      </c>
      <c r="O10" s="2" cm="1">
        <f t="array" ref="O10">INDEX(INDEX(Cable_L!$H$3:$K$77,,MATCH(O$2,Cable_L!$H$2:$K$2,0)),MATCH(1,COUNTIFS($G10,Cable_L!$A$3:$A$77,$H10,Cable_L!$C$3:$C$77),0))</f>
        <v>7.2</v>
      </c>
      <c r="P10" s="21"/>
      <c r="Q10" s="14"/>
      <c r="R10" s="21"/>
      <c r="X10" s="2"/>
    </row>
    <row r="11" spans="3:25" x14ac:dyDescent="0.25">
      <c r="C11" s="18" t="s">
        <v>406</v>
      </c>
      <c r="D11" s="288"/>
      <c r="E11" s="19" t="s">
        <v>902</v>
      </c>
      <c r="F11" s="289"/>
      <c r="G11" s="65" t="str">
        <f t="shared" si="0"/>
        <v/>
      </c>
      <c r="H11" s="2"/>
      <c r="N11" s="14"/>
      <c r="O11" s="14"/>
      <c r="P11" s="21"/>
      <c r="Q11" s="14"/>
      <c r="R11" s="21"/>
      <c r="X11" s="2" t="s">
        <v>552</v>
      </c>
      <c r="Y11" s="2" t="s">
        <v>553</v>
      </c>
    </row>
    <row r="12" spans="3:25" x14ac:dyDescent="0.25">
      <c r="C12" s="261"/>
      <c r="D12" s="261"/>
      <c r="E12" s="261"/>
      <c r="F12" s="261"/>
      <c r="G12" s="65" t="str">
        <f t="shared" si="0"/>
        <v/>
      </c>
      <c r="H12" s="2"/>
      <c r="N12" s="14"/>
      <c r="O12" s="14"/>
      <c r="P12" s="21"/>
      <c r="Q12" s="14"/>
      <c r="R12" s="21"/>
    </row>
    <row r="13" spans="3:25" x14ac:dyDescent="0.25">
      <c r="C13" s="22" t="s">
        <v>1179</v>
      </c>
      <c r="D13" s="15" t="s">
        <v>822</v>
      </c>
      <c r="E13" s="15" t="s">
        <v>823</v>
      </c>
      <c r="F13" s="23" t="s">
        <v>1027</v>
      </c>
      <c r="G13" s="65" t="str">
        <f t="shared" si="0"/>
        <v>57</v>
      </c>
      <c r="H13" s="2" t="s">
        <v>1357</v>
      </c>
      <c r="I13" s="66"/>
      <c r="L13" s="14" t="str" cm="1">
        <f t="array" ref="L13">INDEX(Cable_L!$B$3:$B$77,MATCH(1,COUNTIFS($G13,Cable_L!$A$3:$A$77,$H13,Cable_L!$C$3:$C$77),0))</f>
        <v>3b</v>
      </c>
      <c r="M13" s="21" t="str" cm="1">
        <f t="array" ref="M13:M16">_xlfn._xlws.SORT(_xlfn.UNIQUE(G13:G20))</f>
        <v/>
      </c>
      <c r="N13" s="2" cm="1">
        <f t="array" ref="N13">INDEX(INDEX(Cable_L!$H$3:$K$77,,MATCH($N$2,Cable_L!$H$2:$K$2,0)),MATCH(1,COUNTIFS(G13,Cable_L!$A$3:$A$77,H13,Cable_L!$C$3:$C$77),0))</f>
        <v>7.8000000000000007</v>
      </c>
      <c r="O13" s="2" cm="1">
        <f t="array" ref="O13">INDEX(INDEX(Cable_L!$H$3:$K$77,,MATCH(O$2,Cable_L!$H$2:$K$2,0)),MATCH(1,COUNTIFS($G13,Cable_L!$A$3:$A$77,$H13,Cable_L!$C$3:$C$77),0))</f>
        <v>7.2</v>
      </c>
      <c r="P13" s="21" cm="1">
        <f t="array" ref="P13">_xlfn._xlws.FILTER(_xlfn.UNIQUE(N13:N20),_xlfn.UNIQUE(N13:N20)&lt;&gt;"")</f>
        <v>7.8000000000000007</v>
      </c>
      <c r="Q13" s="14">
        <f>COUNTIF(N13:N20,P13)</f>
        <v>7</v>
      </c>
      <c r="R13" s="21" cm="1">
        <f t="array" ref="R13">_xlfn._xlws.FILTER(_xlfn.UNIQUE(O13:O20),_xlfn.UNIQUE(O13:O20)&lt;&gt;"")</f>
        <v>7.2</v>
      </c>
      <c r="S13" s="14">
        <f>COUNTIF(O13:O20,R13)</f>
        <v>7</v>
      </c>
      <c r="U13" s="367" t="s">
        <v>1245</v>
      </c>
      <c r="V13" s="367"/>
      <c r="W13" s="367"/>
      <c r="X13" s="367"/>
    </row>
    <row r="14" spans="3:25" x14ac:dyDescent="0.25">
      <c r="C14" s="16" t="s">
        <v>1180</v>
      </c>
      <c r="D14" s="14" t="s">
        <v>824</v>
      </c>
      <c r="E14" s="14" t="s">
        <v>829</v>
      </c>
      <c r="F14" s="17" t="s">
        <v>1028</v>
      </c>
      <c r="G14" s="65" t="str">
        <f t="shared" si="0"/>
        <v>57</v>
      </c>
      <c r="H14" s="2" t="s">
        <v>1357</v>
      </c>
      <c r="I14" s="66"/>
      <c r="L14" s="14" t="str" cm="1">
        <f t="array" ref="L14">INDEX(Cable_L!$B$3:$B$77,MATCH(1,COUNTIFS($G14,Cable_L!$A$3:$A$77,$H14,Cable_L!$C$3:$C$77),0))</f>
        <v>3b</v>
      </c>
      <c r="M14" s="21" t="str">
        <v>57</v>
      </c>
      <c r="N14" s="2" cm="1">
        <f t="array" ref="N14">INDEX(INDEX(Cable_L!$H$3:$K$77,,MATCH($N$2,Cable_L!$H$2:$K$2,0)),MATCH(1,COUNTIFS(G14,Cable_L!$A$3:$A$77,H14,Cable_L!$C$3:$C$77),0))</f>
        <v>7.8000000000000007</v>
      </c>
      <c r="O14" s="2" cm="1">
        <f t="array" ref="O14">INDEX(INDEX(Cable_L!$H$3:$K$77,,MATCH(O$2,Cable_L!$H$2:$K$2,0)),MATCH(1,COUNTIFS($G14,Cable_L!$A$3:$A$77,$H14,Cable_L!$C$3:$C$77),0))</f>
        <v>7.2</v>
      </c>
      <c r="P14" s="21"/>
      <c r="Q14" s="14"/>
      <c r="R14" s="21"/>
    </row>
    <row r="15" spans="3:25" x14ac:dyDescent="0.25">
      <c r="C15" s="16" t="s">
        <v>1181</v>
      </c>
      <c r="D15" s="14" t="s">
        <v>825</v>
      </c>
      <c r="E15" s="14" t="s">
        <v>830</v>
      </c>
      <c r="F15" s="17" t="s">
        <v>1029</v>
      </c>
      <c r="G15" s="65" t="str">
        <f t="shared" si="0"/>
        <v>57</v>
      </c>
      <c r="H15" s="2" t="s">
        <v>1357</v>
      </c>
      <c r="I15" s="66"/>
      <c r="L15" s="14" t="str" cm="1">
        <f t="array" ref="L15">INDEX(Cable_L!$B$3:$B$77,MATCH(1,COUNTIFS($G15,Cable_L!$A$3:$A$77,$H15,Cable_L!$C$3:$C$77),0))</f>
        <v>3b</v>
      </c>
      <c r="M15" s="21" t="str">
        <v>59</v>
      </c>
      <c r="N15" s="2" cm="1">
        <f t="array" ref="N15">INDEX(INDEX(Cable_L!$H$3:$K$77,,MATCH($N$2,Cable_L!$H$2:$K$2,0)),MATCH(1,COUNTIFS(G15,Cable_L!$A$3:$A$77,H15,Cable_L!$C$3:$C$77),0))</f>
        <v>7.8000000000000007</v>
      </c>
      <c r="O15" s="2" cm="1">
        <f t="array" ref="O15">INDEX(INDEX(Cable_L!$H$3:$K$77,,MATCH(O$2,Cable_L!$H$2:$K$2,0)),MATCH(1,COUNTIFS($G15,Cable_L!$A$3:$A$77,$H15,Cable_L!$C$3:$C$77),0))</f>
        <v>7.2</v>
      </c>
      <c r="P15" s="21"/>
      <c r="Q15" s="14"/>
      <c r="R15" s="21"/>
    </row>
    <row r="16" spans="3:25" x14ac:dyDescent="0.25">
      <c r="C16" s="16" t="s">
        <v>1182</v>
      </c>
      <c r="D16" s="14" t="s">
        <v>826</v>
      </c>
      <c r="E16" s="14" t="s">
        <v>831</v>
      </c>
      <c r="F16" s="17" t="s">
        <v>1043</v>
      </c>
      <c r="G16" s="65" t="str">
        <f t="shared" si="0"/>
        <v>59</v>
      </c>
      <c r="H16" s="2" t="s">
        <v>1357</v>
      </c>
      <c r="I16" s="66"/>
      <c r="L16" s="14" t="str" cm="1">
        <f t="array" ref="L16">INDEX(Cable_L!$B$3:$B$77,MATCH(1,COUNTIFS($G16,Cable_L!$A$3:$A$77,$H16,Cable_L!$C$3:$C$77),0))</f>
        <v>3b</v>
      </c>
      <c r="M16" s="21" t="str">
        <v>65</v>
      </c>
      <c r="N16" s="2" cm="1">
        <f t="array" ref="N16">INDEX(INDEX(Cable_L!$H$3:$K$77,,MATCH($N$2,Cable_L!$H$2:$K$2,0)),MATCH(1,COUNTIFS(G16,Cable_L!$A$3:$A$77,H16,Cable_L!$C$3:$C$77),0))</f>
        <v>7.8000000000000007</v>
      </c>
      <c r="O16" s="2" cm="1">
        <f t="array" ref="O16">INDEX(INDEX(Cable_L!$H$3:$K$77,,MATCH(O$2,Cable_L!$H$2:$K$2,0)),MATCH(1,COUNTIFS($G16,Cable_L!$A$3:$A$77,$H16,Cable_L!$C$3:$C$77),0))</f>
        <v>7.2</v>
      </c>
      <c r="P16" s="21"/>
      <c r="Q16" s="14"/>
      <c r="R16" s="21"/>
    </row>
    <row r="17" spans="3:19" x14ac:dyDescent="0.25">
      <c r="C17" s="16" t="s">
        <v>1183</v>
      </c>
      <c r="D17" s="14" t="s">
        <v>827</v>
      </c>
      <c r="E17" s="14" t="s">
        <v>832</v>
      </c>
      <c r="F17" s="17" t="s">
        <v>1044</v>
      </c>
      <c r="G17" s="65" t="str">
        <f t="shared" si="0"/>
        <v>59</v>
      </c>
      <c r="H17" s="2" t="s">
        <v>1357</v>
      </c>
      <c r="I17" s="66"/>
      <c r="L17" s="14" t="str" cm="1">
        <f t="array" ref="L17">INDEX(Cable_L!$B$3:$B$77,MATCH(1,COUNTIFS($G17,Cable_L!$A$3:$A$77,$H17,Cable_L!$C$3:$C$77),0))</f>
        <v>3b</v>
      </c>
      <c r="N17" s="2" cm="1">
        <f t="array" ref="N17">INDEX(INDEX(Cable_L!$H$3:$K$77,,MATCH($N$2,Cable_L!$H$2:$K$2,0)),MATCH(1,COUNTIFS(G17,Cable_L!$A$3:$A$77,H17,Cable_L!$C$3:$C$77),0))</f>
        <v>7.8000000000000007</v>
      </c>
      <c r="O17" s="2" cm="1">
        <f t="array" ref="O17">INDEX(INDEX(Cable_L!$H$3:$K$77,,MATCH(O$2,Cable_L!$H$2:$K$2,0)),MATCH(1,COUNTIFS($G17,Cable_L!$A$3:$A$77,$H17,Cable_L!$C$3:$C$77),0))</f>
        <v>7.2</v>
      </c>
      <c r="P17" s="21"/>
      <c r="Q17" s="14"/>
      <c r="R17" s="21"/>
    </row>
    <row r="18" spans="3:19" x14ac:dyDescent="0.25">
      <c r="C18" s="16" t="s">
        <v>1184</v>
      </c>
      <c r="D18" s="14" t="s">
        <v>828</v>
      </c>
      <c r="E18" s="14" t="s">
        <v>833</v>
      </c>
      <c r="F18" s="17" t="s">
        <v>1030</v>
      </c>
      <c r="G18" s="65" t="str">
        <f t="shared" si="0"/>
        <v>57</v>
      </c>
      <c r="H18" s="2" t="s">
        <v>1357</v>
      </c>
      <c r="I18" s="66"/>
      <c r="L18" s="14" t="str" cm="1">
        <f t="array" ref="L18">INDEX(Cable_L!$B$3:$B$77,MATCH(1,COUNTIFS($G18,Cable_L!$A$3:$A$77,$H18,Cable_L!$C$3:$C$77),0))</f>
        <v>3b</v>
      </c>
      <c r="N18" s="2" cm="1">
        <f t="array" ref="N18">INDEX(INDEX(Cable_L!$H$3:$K$77,,MATCH($N$2,Cable_L!$H$2:$K$2,0)),MATCH(1,COUNTIFS(G18,Cable_L!$A$3:$A$77,H18,Cable_L!$C$3:$C$77),0))</f>
        <v>7.8000000000000007</v>
      </c>
      <c r="O18" s="2" cm="1">
        <f t="array" ref="O18">INDEX(INDEX(Cable_L!$H$3:$K$77,,MATCH(O$2,Cable_L!$H$2:$K$2,0)),MATCH(1,COUNTIFS($G18,Cable_L!$A$3:$A$77,$H18,Cable_L!$C$3:$C$77),0))</f>
        <v>7.2</v>
      </c>
      <c r="P18" s="21"/>
      <c r="Q18" s="14"/>
      <c r="R18" s="21"/>
    </row>
    <row r="19" spans="3:19" x14ac:dyDescent="0.25">
      <c r="C19" s="16" t="s">
        <v>1185</v>
      </c>
      <c r="D19" s="14" t="s">
        <v>835</v>
      </c>
      <c r="E19" s="14" t="s">
        <v>834</v>
      </c>
      <c r="F19" s="302" t="s">
        <v>1627</v>
      </c>
      <c r="G19" s="65" t="str">
        <f t="shared" si="0"/>
        <v>65</v>
      </c>
      <c r="H19" s="2" t="s">
        <v>1357</v>
      </c>
      <c r="I19" s="66"/>
      <c r="L19" s="14" t="str" cm="1">
        <f t="array" ref="L19">INDEX(Cable_L!$B$3:$B$77,MATCH(1,COUNTIFS($G19,Cable_L!$A$3:$A$77,$H19,Cable_L!$C$3:$C$77),0))</f>
        <v>3b</v>
      </c>
      <c r="N19" s="2" cm="1">
        <f t="array" ref="N19">INDEX(INDEX(Cable_L!$H$3:$K$77,,MATCH($N$2,Cable_L!$H$2:$K$2,0)),MATCH(1,COUNTIFS(G19,Cable_L!$A$3:$A$77,H19,Cable_L!$C$3:$C$77),0))</f>
        <v>7.8000000000000007</v>
      </c>
      <c r="O19" s="2" cm="1">
        <f t="array" ref="O19">INDEX(INDEX(Cable_L!$H$3:$K$77,,MATCH(O$2,Cable_L!$H$2:$K$2,0)),MATCH(1,COUNTIFS($G19,Cable_L!$A$3:$A$77,$H19,Cable_L!$C$3:$C$77),0))</f>
        <v>7.2</v>
      </c>
      <c r="P19" s="21"/>
      <c r="Q19" s="14"/>
      <c r="R19" s="21"/>
    </row>
    <row r="20" spans="3:19" x14ac:dyDescent="0.25">
      <c r="C20" s="18" t="s">
        <v>406</v>
      </c>
      <c r="D20" s="19"/>
      <c r="E20" s="19" t="s">
        <v>903</v>
      </c>
      <c r="F20" s="303"/>
      <c r="G20" s="65" t="str">
        <f t="shared" si="0"/>
        <v/>
      </c>
      <c r="H20" s="2"/>
      <c r="N20" s="14"/>
      <c r="O20" s="14"/>
      <c r="P20" s="21"/>
      <c r="Q20" s="14"/>
      <c r="R20" s="21"/>
    </row>
    <row r="21" spans="3:19" x14ac:dyDescent="0.25">
      <c r="C21" s="14"/>
      <c r="D21" s="14"/>
      <c r="E21" s="14"/>
      <c r="F21" s="304"/>
      <c r="G21" s="65" t="str">
        <f t="shared" si="0"/>
        <v/>
      </c>
      <c r="H21" s="2"/>
      <c r="N21" s="14"/>
      <c r="O21" s="14"/>
      <c r="P21" s="21"/>
      <c r="Q21" s="14"/>
      <c r="R21" s="21"/>
    </row>
    <row r="22" spans="3:19" x14ac:dyDescent="0.25">
      <c r="C22" s="22" t="s">
        <v>1186</v>
      </c>
      <c r="D22" s="15" t="s">
        <v>865</v>
      </c>
      <c r="E22" s="15" t="s">
        <v>873</v>
      </c>
      <c r="F22" s="23" t="s">
        <v>1045</v>
      </c>
      <c r="G22" s="65" t="str">
        <f t="shared" si="0"/>
        <v>59</v>
      </c>
      <c r="H22" s="2" t="s">
        <v>1357</v>
      </c>
      <c r="I22" s="66"/>
      <c r="L22" s="14" t="str" cm="1">
        <f t="array" ref="L22">INDEX(Cable_L!$B$3:$B$77,MATCH(1,COUNTIFS($G22,Cable_L!$A$3:$A$77,$H22,Cable_L!$C$3:$C$77),0))</f>
        <v>3b</v>
      </c>
      <c r="M22" s="21" t="str" cm="1">
        <f t="array" ref="M22:M25">_xlfn._xlws.SORT(_xlfn.UNIQUE(G22:G29))</f>
        <v>57</v>
      </c>
      <c r="N22" s="2" cm="1">
        <f t="array" ref="N22">INDEX(INDEX(Cable_L!$H$3:$K$77,,MATCH($N$2,Cable_L!$H$2:$K$2,0)),MATCH(1,COUNTIFS(G22,Cable_L!$A$3:$A$77,H22,Cable_L!$C$3:$C$77),0))</f>
        <v>7.8000000000000007</v>
      </c>
      <c r="O22" s="2" cm="1">
        <f t="array" ref="O22">INDEX(INDEX(Cable_L!$H$3:$K$77,,MATCH(O$2,Cable_L!$H$2:$K$2,0)),MATCH(1,COUNTIFS($G22,Cable_L!$A$3:$A$77,$H22,Cable_L!$C$3:$C$77),0))</f>
        <v>7.2</v>
      </c>
      <c r="P22" s="21" cm="1">
        <f t="array" ref="P22">_xlfn._xlws.FILTER(_xlfn.UNIQUE(N22:N29),_xlfn.UNIQUE(N22:N29)&lt;&gt;"")</f>
        <v>7.8000000000000007</v>
      </c>
      <c r="Q22" s="14">
        <f>COUNTIF(N22:N29,P22)</f>
        <v>8</v>
      </c>
      <c r="R22" s="21" cm="1">
        <f t="array" ref="R22">_xlfn._xlws.FILTER(_xlfn.UNIQUE(O22:O29),_xlfn.UNIQUE(O22:O29)&lt;&gt;"")</f>
        <v>7.2</v>
      </c>
      <c r="S22" s="14">
        <f>COUNTIF(O22:O29,R22)</f>
        <v>8</v>
      </c>
    </row>
    <row r="23" spans="3:19" x14ac:dyDescent="0.25">
      <c r="C23" s="16" t="s">
        <v>1187</v>
      </c>
      <c r="D23" s="14" t="s">
        <v>866</v>
      </c>
      <c r="E23" s="14" t="s">
        <v>874</v>
      </c>
      <c r="F23" s="17" t="s">
        <v>1046</v>
      </c>
      <c r="G23" s="65" t="str">
        <f t="shared" si="0"/>
        <v>59</v>
      </c>
      <c r="H23" s="2" t="s">
        <v>1357</v>
      </c>
      <c r="I23" s="66"/>
      <c r="L23" s="14" t="str" cm="1">
        <f t="array" ref="L23">INDEX(Cable_L!$B$3:$B$77,MATCH(1,COUNTIFS($G23,Cable_L!$A$3:$A$77,$H23,Cable_L!$C$3:$C$77),0))</f>
        <v>3b</v>
      </c>
      <c r="M23" s="21" t="str">
        <v>58</v>
      </c>
      <c r="N23" s="2" cm="1">
        <f t="array" ref="N23">INDEX(INDEX(Cable_L!$H$3:$K$77,,MATCH($N$2,Cable_L!$H$2:$K$2,0)),MATCH(1,COUNTIFS(G23,Cable_L!$A$3:$A$77,H23,Cable_L!$C$3:$C$77),0))</f>
        <v>7.8000000000000007</v>
      </c>
      <c r="O23" s="2" cm="1">
        <f t="array" ref="O23">INDEX(INDEX(Cable_L!$H$3:$K$77,,MATCH(O$2,Cable_L!$H$2:$K$2,0)),MATCH(1,COUNTIFS($G23,Cable_L!$A$3:$A$77,$H23,Cable_L!$C$3:$C$77),0))</f>
        <v>7.2</v>
      </c>
      <c r="P23" s="21"/>
      <c r="Q23" s="14"/>
      <c r="R23" s="21"/>
    </row>
    <row r="24" spans="3:19" x14ac:dyDescent="0.25">
      <c r="C24" s="16" t="s">
        <v>1020</v>
      </c>
      <c r="D24" s="14" t="s">
        <v>867</v>
      </c>
      <c r="E24" s="14" t="s">
        <v>875</v>
      </c>
      <c r="F24" s="17" t="s">
        <v>1031</v>
      </c>
      <c r="G24" s="65" t="str">
        <f t="shared" si="0"/>
        <v>57</v>
      </c>
      <c r="H24" s="2" t="s">
        <v>1357</v>
      </c>
      <c r="I24" s="66"/>
      <c r="L24" s="14" t="str" cm="1">
        <f t="array" ref="L24">INDEX(Cable_L!$B$3:$B$77,MATCH(1,COUNTIFS($G24,Cable_L!$A$3:$A$77,$H24,Cable_L!$C$3:$C$77),0))</f>
        <v>3b</v>
      </c>
      <c r="M24" s="21" t="str">
        <v>59</v>
      </c>
      <c r="N24" s="2" cm="1">
        <f t="array" ref="N24">INDEX(INDEX(Cable_L!$H$3:$K$77,,MATCH($N$2,Cable_L!$H$2:$K$2,0)),MATCH(1,COUNTIFS(G24,Cable_L!$A$3:$A$77,H24,Cable_L!$C$3:$C$77),0))</f>
        <v>7.8000000000000007</v>
      </c>
      <c r="O24" s="2" cm="1">
        <f t="array" ref="O24">INDEX(INDEX(Cable_L!$H$3:$K$77,,MATCH(O$2,Cable_L!$H$2:$K$2,0)),MATCH(1,COUNTIFS($G24,Cable_L!$A$3:$A$77,$H24,Cable_L!$C$3:$C$77),0))</f>
        <v>7.2</v>
      </c>
      <c r="P24" s="21"/>
      <c r="Q24" s="14"/>
      <c r="R24" s="21"/>
    </row>
    <row r="25" spans="3:19" x14ac:dyDescent="0.25">
      <c r="C25" s="16" t="s">
        <v>1628</v>
      </c>
      <c r="D25" s="14" t="s">
        <v>868</v>
      </c>
      <c r="E25" s="14" t="s">
        <v>876</v>
      </c>
      <c r="F25" s="302" t="s">
        <v>1629</v>
      </c>
      <c r="G25" s="65" t="str">
        <f t="shared" si="0"/>
        <v>65</v>
      </c>
      <c r="H25" s="2" t="s">
        <v>1357</v>
      </c>
      <c r="I25" s="66"/>
      <c r="L25" s="14" t="str" cm="1">
        <f t="array" ref="L25">INDEX(Cable_L!$B$3:$B$77,MATCH(1,COUNTIFS($G25,Cable_L!$A$3:$A$77,$H25,Cable_L!$C$3:$C$77),0))</f>
        <v>3b</v>
      </c>
      <c r="M25" s="21" t="str">
        <v>65</v>
      </c>
      <c r="N25" s="2" cm="1">
        <f t="array" ref="N25">INDEX(INDEX(Cable_L!$H$3:$K$77,,MATCH($N$2,Cable_L!$H$2:$K$2,0)),MATCH(1,COUNTIFS(G25,Cable_L!$A$3:$A$77,H25,Cable_L!$C$3:$C$77),0))</f>
        <v>7.8000000000000007</v>
      </c>
      <c r="O25" s="2" cm="1">
        <f t="array" ref="O25">INDEX(INDEX(Cable_L!$H$3:$K$77,,MATCH(O$2,Cable_L!$H$2:$K$2,0)),MATCH(1,COUNTIFS($G25,Cable_L!$A$3:$A$77,$H25,Cable_L!$C$3:$C$77),0))</f>
        <v>7.2</v>
      </c>
      <c r="P25" s="21"/>
      <c r="Q25" s="14"/>
      <c r="R25" s="21"/>
    </row>
    <row r="26" spans="3:19" x14ac:dyDescent="0.25">
      <c r="C26" s="16" t="s">
        <v>1188</v>
      </c>
      <c r="D26" s="14" t="s">
        <v>869</v>
      </c>
      <c r="E26" s="14" t="s">
        <v>877</v>
      </c>
      <c r="F26" s="17" t="s">
        <v>1032</v>
      </c>
      <c r="G26" s="65" t="str">
        <f t="shared" si="0"/>
        <v>57</v>
      </c>
      <c r="H26" s="2" t="s">
        <v>1357</v>
      </c>
      <c r="I26" s="66"/>
      <c r="L26" s="14" t="str" cm="1">
        <f t="array" ref="L26">INDEX(Cable_L!$B$3:$B$77,MATCH(1,COUNTIFS($G26,Cable_L!$A$3:$A$77,$H26,Cable_L!$C$3:$C$77),0))</f>
        <v>3b</v>
      </c>
      <c r="N26" s="2" cm="1">
        <f t="array" ref="N26">INDEX(INDEX(Cable_L!$H$3:$K$77,,MATCH($N$2,Cable_L!$H$2:$K$2,0)),MATCH(1,COUNTIFS(G26,Cable_L!$A$3:$A$77,H26,Cable_L!$C$3:$C$77),0))</f>
        <v>7.8000000000000007</v>
      </c>
      <c r="O26" s="2" cm="1">
        <f t="array" ref="O26">INDEX(INDEX(Cable_L!$H$3:$K$77,,MATCH(O$2,Cable_L!$H$2:$K$2,0)),MATCH(1,COUNTIFS($G26,Cable_L!$A$3:$A$77,$H26,Cable_L!$C$3:$C$77),0))</f>
        <v>7.2</v>
      </c>
      <c r="P26" s="21"/>
      <c r="Q26" s="14"/>
      <c r="R26" s="21"/>
    </row>
    <row r="27" spans="3:19" x14ac:dyDescent="0.25">
      <c r="C27" s="16" t="s">
        <v>1189</v>
      </c>
      <c r="D27" s="14" t="s">
        <v>870</v>
      </c>
      <c r="E27" s="14" t="s">
        <v>878</v>
      </c>
      <c r="F27" s="17" t="s">
        <v>1033</v>
      </c>
      <c r="G27" s="65" t="str">
        <f t="shared" si="0"/>
        <v>58</v>
      </c>
      <c r="H27" s="2" t="s">
        <v>1357</v>
      </c>
      <c r="I27" s="66"/>
      <c r="L27" s="14" t="str" cm="1">
        <f t="array" ref="L27">INDEX(Cable_L!$B$3:$B$77,MATCH(1,COUNTIFS($G27,Cable_L!$A$3:$A$77,$H27,Cable_L!$C$3:$C$77),0))</f>
        <v>3b</v>
      </c>
      <c r="N27" s="2" cm="1">
        <f t="array" ref="N27">INDEX(INDEX(Cable_L!$H$3:$K$77,,MATCH($N$2,Cable_L!$H$2:$K$2,0)),MATCH(1,COUNTIFS(G27,Cable_L!$A$3:$A$77,H27,Cable_L!$C$3:$C$77),0))</f>
        <v>7.8000000000000007</v>
      </c>
      <c r="O27" s="2" cm="1">
        <f t="array" ref="O27">INDEX(INDEX(Cable_L!$H$3:$K$77,,MATCH(O$2,Cable_L!$H$2:$K$2,0)),MATCH(1,COUNTIFS($G27,Cable_L!$A$3:$A$77,$H27,Cable_L!$C$3:$C$77),0))</f>
        <v>7.2</v>
      </c>
      <c r="P27" s="21"/>
      <c r="Q27" s="14"/>
      <c r="R27" s="21"/>
    </row>
    <row r="28" spans="3:19" x14ac:dyDescent="0.25">
      <c r="C28" s="16" t="s">
        <v>1190</v>
      </c>
      <c r="D28" s="14" t="s">
        <v>871</v>
      </c>
      <c r="E28" s="14" t="s">
        <v>879</v>
      </c>
      <c r="F28" s="17" t="s">
        <v>1034</v>
      </c>
      <c r="G28" s="65" t="str">
        <f t="shared" si="0"/>
        <v>58</v>
      </c>
      <c r="H28" s="2" t="s">
        <v>1357</v>
      </c>
      <c r="I28" s="66"/>
      <c r="L28" s="14" t="str" cm="1">
        <f t="array" ref="L28">INDEX(Cable_L!$B$3:$B$77,MATCH(1,COUNTIFS($G28,Cable_L!$A$3:$A$77,$H28,Cable_L!$C$3:$C$77),0))</f>
        <v>3b</v>
      </c>
      <c r="N28" s="2" cm="1">
        <f t="array" ref="N28">INDEX(INDEX(Cable_L!$H$3:$K$77,,MATCH($N$2,Cable_L!$H$2:$K$2,0)),MATCH(1,COUNTIFS(G28,Cable_L!$A$3:$A$77,H28,Cable_L!$C$3:$C$77),0))</f>
        <v>7.8000000000000007</v>
      </c>
      <c r="O28" s="2" cm="1">
        <f t="array" ref="O28">INDEX(INDEX(Cable_L!$H$3:$K$77,,MATCH(O$2,Cable_L!$H$2:$K$2,0)),MATCH(1,COUNTIFS($G28,Cable_L!$A$3:$A$77,$H28,Cable_L!$C$3:$C$77),0))</f>
        <v>7.2</v>
      </c>
      <c r="P28" s="21"/>
      <c r="Q28" s="14"/>
      <c r="R28" s="21"/>
    </row>
    <row r="29" spans="3:19" x14ac:dyDescent="0.25">
      <c r="C29" s="287" t="s">
        <v>1191</v>
      </c>
      <c r="D29" s="288" t="s">
        <v>872</v>
      </c>
      <c r="E29" s="288" t="s">
        <v>880</v>
      </c>
      <c r="F29" s="289" t="s">
        <v>1035</v>
      </c>
      <c r="G29" s="65" t="str">
        <f t="shared" si="0"/>
        <v>58</v>
      </c>
      <c r="H29" s="2" t="s">
        <v>1357</v>
      </c>
      <c r="I29" s="66"/>
      <c r="L29" s="14" t="str" cm="1">
        <f t="array" ref="L29">INDEX(Cable_L!$B$3:$B$77,MATCH(1,COUNTIFS($G29,Cable_L!$A$3:$A$77,$H29,Cable_L!$C$3:$C$77),0))</f>
        <v>3b</v>
      </c>
      <c r="N29" s="2" cm="1">
        <f t="array" ref="N29">INDEX(INDEX(Cable_L!$H$3:$K$77,,MATCH($N$2,Cable_L!$H$2:$K$2,0)),MATCH(1,COUNTIFS(G29,Cable_L!$A$3:$A$77,H29,Cable_L!$C$3:$C$77),0))</f>
        <v>7.8000000000000007</v>
      </c>
      <c r="O29" s="2" cm="1">
        <f t="array" ref="O29">INDEX(INDEX(Cable_L!$H$3:$K$77,,MATCH(O$2,Cable_L!$H$2:$K$2,0)),MATCH(1,COUNTIFS($G29,Cable_L!$A$3:$A$77,$H29,Cable_L!$C$3:$C$77),0))</f>
        <v>7.2</v>
      </c>
      <c r="P29" s="21"/>
      <c r="Q29" s="14"/>
      <c r="R29" s="21"/>
    </row>
    <row r="30" spans="3:19" x14ac:dyDescent="0.25">
      <c r="C30" s="261"/>
      <c r="D30" s="261"/>
      <c r="E30" s="261"/>
      <c r="F30" s="261"/>
      <c r="G30" s="65" t="str">
        <f t="shared" si="0"/>
        <v/>
      </c>
      <c r="H30" s="2"/>
      <c r="N30" s="14"/>
      <c r="O30" s="14"/>
      <c r="P30" s="21"/>
      <c r="Q30" s="14"/>
      <c r="R30" s="21"/>
    </row>
    <row r="31" spans="3:19" x14ac:dyDescent="0.25">
      <c r="C31" s="22" t="s">
        <v>1192</v>
      </c>
      <c r="D31" s="15" t="s">
        <v>836</v>
      </c>
      <c r="E31" s="15" t="s">
        <v>844</v>
      </c>
      <c r="F31" s="305" t="s">
        <v>1645</v>
      </c>
      <c r="G31" s="65" t="str">
        <f t="shared" si="0"/>
        <v>65</v>
      </c>
      <c r="H31" s="2" t="s">
        <v>1357</v>
      </c>
      <c r="I31" s="66"/>
      <c r="L31" s="14" t="str" cm="1">
        <f t="array" ref="L31">INDEX(Cable_L!$B$3:$B$77,MATCH(1,COUNTIFS($G31,Cable_L!$A$3:$A$77,$H31,Cable_L!$C$3:$C$77),0))</f>
        <v>3b</v>
      </c>
      <c r="M31" s="21" t="str" cm="1">
        <f t="array" ref="M31:M33">_xlfn._xlws.SORT(_xlfn.UNIQUE(G31:G38))</f>
        <v>58</v>
      </c>
      <c r="N31" s="2" cm="1">
        <f t="array" ref="N31">INDEX(INDEX(Cable_L!$H$3:$K$77,,MATCH($N$2,Cable_L!$H$2:$K$2,0)),MATCH(1,COUNTIFS(G31,Cable_L!$A$3:$A$77,H31,Cable_L!$C$3:$C$77),0))</f>
        <v>7.8000000000000007</v>
      </c>
      <c r="O31" s="2" cm="1">
        <f t="array" ref="O31">INDEX(INDEX(Cable_L!$H$3:$K$77,,MATCH(O$2,Cable_L!$H$2:$K$2,0)),MATCH(1,COUNTIFS($G31,Cable_L!$A$3:$A$77,$H31,Cable_L!$C$3:$C$77),0))</f>
        <v>7.2</v>
      </c>
      <c r="P31" s="21" cm="1">
        <f t="array" ref="P31">_xlfn._xlws.FILTER(_xlfn.UNIQUE(N31:N38),_xlfn.UNIQUE(N31:N38)&lt;&gt;"")</f>
        <v>7.8000000000000007</v>
      </c>
      <c r="Q31" s="14">
        <f>COUNTIF(N31:N38,P31)</f>
        <v>8</v>
      </c>
      <c r="R31" s="21" cm="1">
        <f t="array" ref="R31">_xlfn._xlws.FILTER(_xlfn.UNIQUE(O31:O38),_xlfn.UNIQUE(O31:O38)&lt;&gt;"")</f>
        <v>7.2</v>
      </c>
      <c r="S31" s="14">
        <f>COUNTIF(O31:O38,R31)</f>
        <v>8</v>
      </c>
    </row>
    <row r="32" spans="3:19" x14ac:dyDescent="0.25">
      <c r="C32" s="260" t="s">
        <v>1193</v>
      </c>
      <c r="D32" s="261" t="s">
        <v>837</v>
      </c>
      <c r="E32" s="261" t="s">
        <v>845</v>
      </c>
      <c r="F32" s="262" t="s">
        <v>1036</v>
      </c>
      <c r="G32" s="65" t="str">
        <f t="shared" si="0"/>
        <v>58</v>
      </c>
      <c r="H32" s="2" t="s">
        <v>1357</v>
      </c>
      <c r="I32" s="66"/>
      <c r="L32" s="14" t="str" cm="1">
        <f t="array" ref="L32">INDEX(Cable_L!$B$3:$B$77,MATCH(1,COUNTIFS($G32,Cable_L!$A$3:$A$77,$H32,Cable_L!$C$3:$C$77),0))</f>
        <v>3b</v>
      </c>
      <c r="M32" s="21" t="str">
        <v>59</v>
      </c>
      <c r="N32" s="2" cm="1">
        <f t="array" ref="N32">INDEX(INDEX(Cable_L!$H$3:$K$77,,MATCH($N$2,Cable_L!$H$2:$K$2,0)),MATCH(1,COUNTIFS(G32,Cable_L!$A$3:$A$77,H32,Cable_L!$C$3:$C$77),0))</f>
        <v>7.8000000000000007</v>
      </c>
      <c r="O32" s="2" cm="1">
        <f t="array" ref="O32">INDEX(INDEX(Cable_L!$H$3:$K$77,,MATCH(O$2,Cable_L!$H$2:$K$2,0)),MATCH(1,COUNTIFS($G32,Cable_L!$A$3:$A$77,$H32,Cable_L!$C$3:$C$77),0))</f>
        <v>7.2</v>
      </c>
      <c r="P32" s="21"/>
      <c r="Q32" s="14"/>
      <c r="R32" s="21"/>
    </row>
    <row r="33" spans="3:19" x14ac:dyDescent="0.25">
      <c r="C33" s="16" t="s">
        <v>1194</v>
      </c>
      <c r="D33" s="290" t="s">
        <v>1603</v>
      </c>
      <c r="E33" s="14" t="s">
        <v>846</v>
      </c>
      <c r="F33" s="17" t="s">
        <v>1047</v>
      </c>
      <c r="G33" s="65" t="str">
        <f t="shared" si="0"/>
        <v>59</v>
      </c>
      <c r="H33" s="2" t="s">
        <v>1357</v>
      </c>
      <c r="I33" s="66"/>
      <c r="L33" s="14" t="str" cm="1">
        <f t="array" ref="L33">INDEX(Cable_L!$B$3:$B$77,MATCH(1,COUNTIFS($G33,Cable_L!$A$3:$A$77,$H33,Cable_L!$C$3:$C$77),0))</f>
        <v>3b</v>
      </c>
      <c r="M33" s="21" t="str">
        <v>65</v>
      </c>
      <c r="N33" s="2" cm="1">
        <f t="array" ref="N33">INDEX(INDEX(Cable_L!$H$3:$K$77,,MATCH($N$2,Cable_L!$H$2:$K$2,0)),MATCH(1,COUNTIFS(G33,Cable_L!$A$3:$A$77,H33,Cable_L!$C$3:$C$77),0))</f>
        <v>7.8000000000000007</v>
      </c>
      <c r="O33" s="2" cm="1">
        <f t="array" ref="O33">INDEX(INDEX(Cable_L!$H$3:$K$77,,MATCH(O$2,Cable_L!$H$2:$K$2,0)),MATCH(1,COUNTIFS($G33,Cable_L!$A$3:$A$77,$H33,Cable_L!$C$3:$C$77),0))</f>
        <v>7.2</v>
      </c>
      <c r="P33" s="21"/>
      <c r="Q33" s="14"/>
      <c r="R33" s="21"/>
    </row>
    <row r="34" spans="3:19" x14ac:dyDescent="0.25">
      <c r="C34" s="16" t="s">
        <v>1195</v>
      </c>
      <c r="D34" s="14" t="s">
        <v>838</v>
      </c>
      <c r="E34" s="14" t="s">
        <v>847</v>
      </c>
      <c r="F34" s="302" t="s">
        <v>1631</v>
      </c>
      <c r="G34" s="65" t="str">
        <f t="shared" si="0"/>
        <v>65</v>
      </c>
      <c r="H34" s="2" t="s">
        <v>1357</v>
      </c>
      <c r="I34" s="66"/>
      <c r="L34" s="14" t="str" cm="1">
        <f t="array" ref="L34">INDEX(Cable_L!$B$3:$B$77,MATCH(1,COUNTIFS($G34,Cable_L!$A$3:$A$77,$H34,Cable_L!$C$3:$C$77),0))</f>
        <v>3b</v>
      </c>
      <c r="N34" s="2" cm="1">
        <f t="array" ref="N34">INDEX(INDEX(Cable_L!$H$3:$K$77,,MATCH($N$2,Cable_L!$H$2:$K$2,0)),MATCH(1,COUNTIFS(G34,Cable_L!$A$3:$A$77,H34,Cable_L!$C$3:$C$77),0))</f>
        <v>7.8000000000000007</v>
      </c>
      <c r="O34" s="2" cm="1">
        <f t="array" ref="O34">INDEX(INDEX(Cable_L!$H$3:$K$77,,MATCH(O$2,Cable_L!$H$2:$K$2,0)),MATCH(1,COUNTIFS($G34,Cable_L!$A$3:$A$77,$H34,Cable_L!$C$3:$C$77),0))</f>
        <v>7.2</v>
      </c>
      <c r="P34" s="21"/>
      <c r="Q34" s="14"/>
      <c r="R34" s="21"/>
    </row>
    <row r="35" spans="3:19" x14ac:dyDescent="0.25">
      <c r="C35" s="16" t="s">
        <v>1196</v>
      </c>
      <c r="D35" s="14" t="s">
        <v>839</v>
      </c>
      <c r="E35" s="14" t="s">
        <v>848</v>
      </c>
      <c r="F35" s="17" t="s">
        <v>1048</v>
      </c>
      <c r="G35" s="65" t="str">
        <f t="shared" si="0"/>
        <v>59</v>
      </c>
      <c r="H35" s="2" t="s">
        <v>1357</v>
      </c>
      <c r="I35" s="66"/>
      <c r="L35" s="14" t="str" cm="1">
        <f t="array" ref="L35">INDEX(Cable_L!$B$3:$B$77,MATCH(1,COUNTIFS($G35,Cable_L!$A$3:$A$77,$H35,Cable_L!$C$3:$C$77),0))</f>
        <v>3b</v>
      </c>
      <c r="N35" s="2" cm="1">
        <f t="array" ref="N35">INDEX(INDEX(Cable_L!$H$3:$K$77,,MATCH($N$2,Cable_L!$H$2:$K$2,0)),MATCH(1,COUNTIFS(G35,Cable_L!$A$3:$A$77,H35,Cable_L!$C$3:$C$77),0))</f>
        <v>7.8000000000000007</v>
      </c>
      <c r="O35" s="2" cm="1">
        <f t="array" ref="O35">INDEX(INDEX(Cable_L!$H$3:$K$77,,MATCH(O$2,Cable_L!$H$2:$K$2,0)),MATCH(1,COUNTIFS($G35,Cable_L!$A$3:$A$77,$H35,Cable_L!$C$3:$C$77),0))</f>
        <v>7.2</v>
      </c>
      <c r="P35" s="21"/>
      <c r="Q35" s="14"/>
      <c r="R35" s="21"/>
    </row>
    <row r="36" spans="3:19" x14ac:dyDescent="0.25">
      <c r="C36" s="260" t="s">
        <v>1197</v>
      </c>
      <c r="D36" s="261" t="s">
        <v>840</v>
      </c>
      <c r="E36" s="261" t="s">
        <v>849</v>
      </c>
      <c r="F36" s="262" t="s">
        <v>1037</v>
      </c>
      <c r="G36" s="65" t="str">
        <f t="shared" si="0"/>
        <v>58</v>
      </c>
      <c r="H36" s="2" t="s">
        <v>1357</v>
      </c>
      <c r="I36" s="66"/>
      <c r="L36" s="14" t="str" cm="1">
        <f t="array" ref="L36">INDEX(Cable_L!$B$3:$B$77,MATCH(1,COUNTIFS($G36,Cable_L!$A$3:$A$77,$H36,Cable_L!$C$3:$C$77),0))</f>
        <v>3b</v>
      </c>
      <c r="N36" s="2" cm="1">
        <f t="array" ref="N36">INDEX(INDEX(Cable_L!$H$3:$K$77,,MATCH($N$2,Cable_L!$H$2:$K$2,0)),MATCH(1,COUNTIFS(G36,Cable_L!$A$3:$A$77,H36,Cable_L!$C$3:$C$77),0))</f>
        <v>7.8000000000000007</v>
      </c>
      <c r="O36" s="2" cm="1">
        <f t="array" ref="O36">INDEX(INDEX(Cable_L!$H$3:$K$77,,MATCH(O$2,Cable_L!$H$2:$K$2,0)),MATCH(1,COUNTIFS($G36,Cable_L!$A$3:$A$77,$H36,Cable_L!$C$3:$C$77),0))</f>
        <v>7.2</v>
      </c>
      <c r="P36" s="21"/>
      <c r="Q36" s="14"/>
      <c r="R36" s="21"/>
    </row>
    <row r="37" spans="3:19" x14ac:dyDescent="0.25">
      <c r="C37" s="16" t="s">
        <v>1198</v>
      </c>
      <c r="D37" s="14" t="s">
        <v>841</v>
      </c>
      <c r="E37" s="14" t="s">
        <v>850</v>
      </c>
      <c r="F37" s="17" t="s">
        <v>1038</v>
      </c>
      <c r="G37" s="65" t="str">
        <f t="shared" si="0"/>
        <v>58</v>
      </c>
      <c r="H37" s="2" t="s">
        <v>1357</v>
      </c>
      <c r="I37" s="66"/>
      <c r="L37" s="14" t="str" cm="1">
        <f t="array" ref="L37">INDEX(Cable_L!$B$3:$B$77,MATCH(1,COUNTIFS($G37,Cable_L!$A$3:$A$77,$H37,Cable_L!$C$3:$C$77),0))</f>
        <v>3b</v>
      </c>
      <c r="N37" s="2" cm="1">
        <f t="array" ref="N37">INDEX(INDEX(Cable_L!$H$3:$K$77,,MATCH($N$2,Cable_L!$H$2:$K$2,0)),MATCH(1,COUNTIFS(G37,Cable_L!$A$3:$A$77,H37,Cable_L!$C$3:$C$77),0))</f>
        <v>7.8000000000000007</v>
      </c>
      <c r="O37" s="2" cm="1">
        <f t="array" ref="O37">INDEX(INDEX(Cable_L!$H$3:$K$77,,MATCH(O$2,Cable_L!$H$2:$K$2,0)),MATCH(1,COUNTIFS($G37,Cable_L!$A$3:$A$77,$H37,Cable_L!$C$3:$C$77),0))</f>
        <v>7.2</v>
      </c>
      <c r="P37" s="21"/>
      <c r="Q37" s="14"/>
      <c r="R37" s="21"/>
    </row>
    <row r="38" spans="3:19" x14ac:dyDescent="0.25">
      <c r="C38" s="18" t="s">
        <v>1199</v>
      </c>
      <c r="D38" s="19" t="s">
        <v>842</v>
      </c>
      <c r="E38" s="19" t="s">
        <v>843</v>
      </c>
      <c r="F38" s="20" t="s">
        <v>1039</v>
      </c>
      <c r="G38" s="65" t="str">
        <f t="shared" si="0"/>
        <v>58</v>
      </c>
      <c r="H38" s="2" t="s">
        <v>1357</v>
      </c>
      <c r="I38" s="66"/>
      <c r="L38" s="14" t="str" cm="1">
        <f t="array" ref="L38">INDEX(Cable_L!$B$3:$B$77,MATCH(1,COUNTIFS($G38,Cable_L!$A$3:$A$77,$H38,Cable_L!$C$3:$C$77),0))</f>
        <v>3b</v>
      </c>
      <c r="N38" s="2" cm="1">
        <f t="array" ref="N38">INDEX(INDEX(Cable_L!$H$3:$K$77,,MATCH($N$2,Cable_L!$H$2:$K$2,0)),MATCH(1,COUNTIFS(G38,Cable_L!$A$3:$A$77,H38,Cable_L!$C$3:$C$77),0))</f>
        <v>7.8000000000000007</v>
      </c>
      <c r="O38" s="2" cm="1">
        <f t="array" ref="O38">INDEX(INDEX(Cable_L!$H$3:$K$77,,MATCH(O$2,Cable_L!$H$2:$K$2,0)),MATCH(1,COUNTIFS($G38,Cable_L!$A$3:$A$77,$H38,Cable_L!$C$3:$C$77),0))</f>
        <v>7.2</v>
      </c>
      <c r="P38" s="21"/>
      <c r="Q38" s="14"/>
      <c r="R38" s="21"/>
    </row>
    <row r="39" spans="3:19" x14ac:dyDescent="0.25">
      <c r="C39" s="14"/>
      <c r="D39" s="14"/>
      <c r="E39" s="14"/>
      <c r="F39" s="14"/>
      <c r="G39" s="65" t="str">
        <f t="shared" si="0"/>
        <v/>
      </c>
      <c r="H39" s="2"/>
      <c r="N39" s="14"/>
      <c r="O39" s="14"/>
      <c r="P39" s="21"/>
      <c r="Q39" s="14"/>
      <c r="R39" s="21"/>
    </row>
    <row r="40" spans="3:19" x14ac:dyDescent="0.25">
      <c r="C40" s="22" t="s">
        <v>1200</v>
      </c>
      <c r="D40" s="15" t="s">
        <v>851</v>
      </c>
      <c r="E40" s="15" t="s">
        <v>881</v>
      </c>
      <c r="F40" s="23" t="s">
        <v>1061</v>
      </c>
      <c r="G40" s="65" t="str">
        <f t="shared" si="0"/>
        <v>62</v>
      </c>
      <c r="H40" s="2" t="s">
        <v>1357</v>
      </c>
      <c r="I40" s="66"/>
      <c r="L40" s="14" t="str" cm="1">
        <f t="array" ref="L40">INDEX(Cable_L!$B$3:$B$77,MATCH(1,COUNTIFS($G40,Cable_L!$A$3:$A$77,$H40,Cable_L!$C$3:$C$77),0))</f>
        <v>3b</v>
      </c>
      <c r="M40" s="21" t="str" cm="1">
        <f t="array" ref="M40:M44">_xlfn._xlws.SORT(_xlfn.UNIQUE(G40:G47))</f>
        <v/>
      </c>
      <c r="N40" s="2" cm="1">
        <f t="array" ref="N40">INDEX(INDEX(Cable_L!$H$3:$K$77,,MATCH($N$2,Cable_L!$H$2:$K$2,0)),MATCH(1,COUNTIFS(G40,Cable_L!$A$3:$A$77,H40,Cable_L!$C$3:$C$77),0))</f>
        <v>7.8000000000000007</v>
      </c>
      <c r="O40" s="2" cm="1">
        <f t="array" ref="O40">INDEX(INDEX(Cable_L!$H$3:$K$77,,MATCH(O$2,Cable_L!$H$2:$K$2,0)),MATCH(1,COUNTIFS($G40,Cable_L!$A$3:$A$77,$H40,Cable_L!$C$3:$C$77),0))</f>
        <v>7.2</v>
      </c>
      <c r="P40" s="21" cm="1">
        <f t="array" ref="P40">_xlfn._xlws.FILTER(_xlfn.UNIQUE(N40:N47),_xlfn.UNIQUE(N40:N47)&lt;&gt;"")</f>
        <v>7.8000000000000007</v>
      </c>
      <c r="Q40" s="14">
        <f>COUNTIF(N40:N47,P40)</f>
        <v>7</v>
      </c>
      <c r="R40" s="21" cm="1">
        <f t="array" ref="R40">_xlfn._xlws.FILTER(_xlfn.UNIQUE(O40:O47),_xlfn.UNIQUE(O40:O47)&lt;&gt;"")</f>
        <v>7.2</v>
      </c>
      <c r="S40" s="14">
        <f>COUNTIF(O40:O47,R40)</f>
        <v>7</v>
      </c>
    </row>
    <row r="41" spans="3:19" x14ac:dyDescent="0.25">
      <c r="C41" s="16" t="s">
        <v>1201</v>
      </c>
      <c r="D41" s="14" t="s">
        <v>852</v>
      </c>
      <c r="E41" s="14" t="s">
        <v>882</v>
      </c>
      <c r="F41" s="17" t="s">
        <v>1062</v>
      </c>
      <c r="G41" s="65" t="str">
        <f t="shared" si="0"/>
        <v>62</v>
      </c>
      <c r="H41" s="2" t="s">
        <v>1357</v>
      </c>
      <c r="I41" s="66"/>
      <c r="L41" s="14" t="str" cm="1">
        <f t="array" ref="L41">INDEX(Cable_L!$B$3:$B$77,MATCH(1,COUNTIFS($G41,Cable_L!$A$3:$A$77,$H41,Cable_L!$C$3:$C$77),0))</f>
        <v>3b</v>
      </c>
      <c r="M41" s="21" t="str">
        <v>60</v>
      </c>
      <c r="N41" s="2" cm="1">
        <f t="array" ref="N41">INDEX(INDEX(Cable_L!$H$3:$K$77,,MATCH($N$2,Cable_L!$H$2:$K$2,0)),MATCH(1,COUNTIFS(G41,Cable_L!$A$3:$A$77,H41,Cable_L!$C$3:$C$77),0))</f>
        <v>7.8000000000000007</v>
      </c>
      <c r="O41" s="2" cm="1">
        <f t="array" ref="O41">INDEX(INDEX(Cable_L!$H$3:$K$77,,MATCH(O$2,Cable_L!$H$2:$K$2,0)),MATCH(1,COUNTIFS($G41,Cable_L!$A$3:$A$77,$H41,Cable_L!$C$3:$C$77),0))</f>
        <v>7.2</v>
      </c>
      <c r="P41" s="21"/>
      <c r="Q41" s="14"/>
      <c r="R41" s="21"/>
    </row>
    <row r="42" spans="3:19" x14ac:dyDescent="0.25">
      <c r="C42" s="16" t="s">
        <v>1021</v>
      </c>
      <c r="D42" s="14" t="s">
        <v>853</v>
      </c>
      <c r="E42" s="14" t="s">
        <v>883</v>
      </c>
      <c r="F42" s="302" t="s">
        <v>1632</v>
      </c>
      <c r="G42" s="65" t="str">
        <f t="shared" si="0"/>
        <v>66</v>
      </c>
      <c r="H42" s="2" t="s">
        <v>1357</v>
      </c>
      <c r="I42" s="66"/>
      <c r="L42" s="14" t="str" cm="1">
        <f t="array" ref="L42">INDEX(Cable_L!$B$3:$B$77,MATCH(1,COUNTIFS($G42,Cable_L!$A$3:$A$77,$H42,Cable_L!$C$3:$C$77),0))</f>
        <v>3b</v>
      </c>
      <c r="M42" s="21" t="str">
        <v>61</v>
      </c>
      <c r="N42" s="2" cm="1">
        <f t="array" ref="N42">INDEX(INDEX(Cable_L!$H$3:$K$77,,MATCH($N$2,Cable_L!$H$2:$K$2,0)),MATCH(1,COUNTIFS(G42,Cable_L!$A$3:$A$77,H42,Cable_L!$C$3:$C$77),0))</f>
        <v>7.8000000000000007</v>
      </c>
      <c r="O42" s="2" cm="1">
        <f t="array" ref="O42">INDEX(INDEX(Cable_L!$H$3:$K$77,,MATCH(O$2,Cable_L!$H$2:$K$2,0)),MATCH(1,COUNTIFS($G42,Cable_L!$A$3:$A$77,$H42,Cable_L!$C$3:$C$77),0))</f>
        <v>7.2</v>
      </c>
      <c r="P42" s="21"/>
      <c r="Q42" s="14"/>
      <c r="R42" s="21"/>
    </row>
    <row r="43" spans="3:19" x14ac:dyDescent="0.25">
      <c r="C43" s="16" t="s">
        <v>1202</v>
      </c>
      <c r="D43" s="14" t="s">
        <v>854</v>
      </c>
      <c r="E43" s="14" t="s">
        <v>884</v>
      </c>
      <c r="F43" s="17" t="s">
        <v>1049</v>
      </c>
      <c r="G43" s="65" t="str">
        <f t="shared" si="0"/>
        <v>60</v>
      </c>
      <c r="H43" s="2" t="s">
        <v>1357</v>
      </c>
      <c r="I43" s="66"/>
      <c r="L43" s="14" t="str" cm="1">
        <f t="array" ref="L43">INDEX(Cable_L!$B$3:$B$77,MATCH(1,COUNTIFS($G43,Cable_L!$A$3:$A$77,$H43,Cable_L!$C$3:$C$77),0))</f>
        <v>3b</v>
      </c>
      <c r="M43" s="21" t="str">
        <v>62</v>
      </c>
      <c r="N43" s="2" cm="1">
        <f t="array" ref="N43">INDEX(INDEX(Cable_L!$H$3:$K$77,,MATCH($N$2,Cable_L!$H$2:$K$2,0)),MATCH(1,COUNTIFS(G43,Cable_L!$A$3:$A$77,H43,Cable_L!$C$3:$C$77),0))</f>
        <v>7.8000000000000007</v>
      </c>
      <c r="O43" s="2" cm="1">
        <f t="array" ref="O43">INDEX(INDEX(Cable_L!$H$3:$K$77,,MATCH(O$2,Cable_L!$H$2:$K$2,0)),MATCH(1,COUNTIFS($G43,Cable_L!$A$3:$A$77,$H43,Cable_L!$C$3:$C$77),0))</f>
        <v>7.2</v>
      </c>
      <c r="P43" s="21"/>
      <c r="Q43" s="14"/>
      <c r="R43" s="21"/>
    </row>
    <row r="44" spans="3:19" x14ac:dyDescent="0.25">
      <c r="C44" s="16" t="s">
        <v>1203</v>
      </c>
      <c r="D44" s="14" t="s">
        <v>855</v>
      </c>
      <c r="E44" s="14" t="s">
        <v>885</v>
      </c>
      <c r="F44" s="17" t="s">
        <v>1050</v>
      </c>
      <c r="G44" s="65" t="str">
        <f t="shared" si="0"/>
        <v>60</v>
      </c>
      <c r="H44" s="2" t="s">
        <v>1357</v>
      </c>
      <c r="I44" s="66"/>
      <c r="L44" s="14" t="str" cm="1">
        <f t="array" ref="L44">INDEX(Cable_L!$B$3:$B$77,MATCH(1,COUNTIFS($G44,Cable_L!$A$3:$A$77,$H44,Cable_L!$C$3:$C$77),0))</f>
        <v>3b</v>
      </c>
      <c r="M44" s="21" t="str">
        <v>66</v>
      </c>
      <c r="N44" s="2" cm="1">
        <f t="array" ref="N44">INDEX(INDEX(Cable_L!$H$3:$K$77,,MATCH($N$2,Cable_L!$H$2:$K$2,0)),MATCH(1,COUNTIFS(G44,Cable_L!$A$3:$A$77,H44,Cable_L!$C$3:$C$77),0))</f>
        <v>7.8000000000000007</v>
      </c>
      <c r="O44" s="2" cm="1">
        <f t="array" ref="O44">INDEX(INDEX(Cable_L!$H$3:$K$77,,MATCH(O$2,Cable_L!$H$2:$K$2,0)),MATCH(1,COUNTIFS($G44,Cable_L!$A$3:$A$77,$H44,Cable_L!$C$3:$C$77),0))</f>
        <v>7.2</v>
      </c>
      <c r="P44" s="21"/>
      <c r="Q44" s="14"/>
      <c r="R44" s="21"/>
    </row>
    <row r="45" spans="3:19" x14ac:dyDescent="0.25">
      <c r="C45" s="16" t="s">
        <v>1204</v>
      </c>
      <c r="D45" s="14" t="s">
        <v>856</v>
      </c>
      <c r="E45" s="14" t="s">
        <v>886</v>
      </c>
      <c r="F45" s="302" t="s">
        <v>1646</v>
      </c>
      <c r="G45" s="65" t="str">
        <f t="shared" si="0"/>
        <v>66</v>
      </c>
      <c r="H45" s="2" t="s">
        <v>1357</v>
      </c>
      <c r="I45" s="66"/>
      <c r="L45" s="14" t="str" cm="1">
        <f t="array" ref="L45">INDEX(Cable_L!$B$3:$B$77,MATCH(1,COUNTIFS($G45,Cable_L!$A$3:$A$77,$H45,Cable_L!$C$3:$C$77),0))</f>
        <v>3b</v>
      </c>
      <c r="N45" s="2" cm="1">
        <f t="array" ref="N45">INDEX(INDEX(Cable_L!$H$3:$K$77,,MATCH($N$2,Cable_L!$H$2:$K$2,0)),MATCH(1,COUNTIFS(G45,Cable_L!$A$3:$A$77,H45,Cable_L!$C$3:$C$77),0))</f>
        <v>7.8000000000000007</v>
      </c>
      <c r="O45" s="2" cm="1">
        <f t="array" ref="O45">INDEX(INDEX(Cable_L!$H$3:$K$77,,MATCH(O$2,Cable_L!$H$2:$K$2,0)),MATCH(1,COUNTIFS($G45,Cable_L!$A$3:$A$77,$H45,Cable_L!$C$3:$C$77),0))</f>
        <v>7.2</v>
      </c>
      <c r="P45" s="21"/>
      <c r="Q45" s="14"/>
      <c r="R45" s="21"/>
    </row>
    <row r="46" spans="3:19" x14ac:dyDescent="0.25">
      <c r="C46" s="16" t="s">
        <v>1205</v>
      </c>
      <c r="D46" s="14" t="s">
        <v>857</v>
      </c>
      <c r="E46" s="14" t="s">
        <v>887</v>
      </c>
      <c r="F46" s="17" t="s">
        <v>1057</v>
      </c>
      <c r="G46" s="65" t="str">
        <f t="shared" si="0"/>
        <v>61</v>
      </c>
      <c r="H46" s="2" t="s">
        <v>1357</v>
      </c>
      <c r="I46" s="66"/>
      <c r="L46" s="14" t="str" cm="1">
        <f t="array" ref="L46">INDEX(Cable_L!$B$3:$B$77,MATCH(1,COUNTIFS($G46,Cable_L!$A$3:$A$77,$H46,Cable_L!$C$3:$C$77),0))</f>
        <v>3b</v>
      </c>
      <c r="N46" s="2" cm="1">
        <f t="array" ref="N46">INDEX(INDEX(Cable_L!$H$3:$K$77,,MATCH($N$2,Cable_L!$H$2:$K$2,0)),MATCH(1,COUNTIFS(G46,Cable_L!$A$3:$A$77,H46,Cable_L!$C$3:$C$77),0))</f>
        <v>7.8000000000000007</v>
      </c>
      <c r="O46" s="2" cm="1">
        <f t="array" ref="O46">INDEX(INDEX(Cable_L!$H$3:$K$77,,MATCH(O$2,Cable_L!$H$2:$K$2,0)),MATCH(1,COUNTIFS($G46,Cable_L!$A$3:$A$77,$H46,Cable_L!$C$3:$C$77),0))</f>
        <v>7.2</v>
      </c>
      <c r="P46" s="21"/>
      <c r="Q46" s="14"/>
      <c r="R46" s="21"/>
    </row>
    <row r="47" spans="3:19" x14ac:dyDescent="0.25">
      <c r="C47" s="18" t="s">
        <v>406</v>
      </c>
      <c r="D47" s="19"/>
      <c r="E47" s="19" t="s">
        <v>904</v>
      </c>
      <c r="F47" s="20"/>
      <c r="G47" s="65" t="str">
        <f t="shared" si="0"/>
        <v/>
      </c>
      <c r="H47" s="2"/>
      <c r="N47" s="14"/>
      <c r="O47" s="14"/>
      <c r="P47" s="21"/>
      <c r="Q47" s="14"/>
      <c r="R47" s="21"/>
    </row>
    <row r="48" spans="3:19" x14ac:dyDescent="0.25">
      <c r="C48" s="14"/>
      <c r="D48" s="14"/>
      <c r="E48" s="14"/>
      <c r="F48" s="14"/>
      <c r="G48" s="65" t="str">
        <f t="shared" si="0"/>
        <v/>
      </c>
      <c r="H48" s="2"/>
      <c r="N48" s="14"/>
      <c r="O48" s="14"/>
      <c r="P48" s="21"/>
      <c r="Q48" s="14"/>
      <c r="R48" s="21"/>
    </row>
    <row r="49" spans="3:19" x14ac:dyDescent="0.25">
      <c r="C49" s="22" t="s">
        <v>1206</v>
      </c>
      <c r="D49" s="15" t="s">
        <v>822</v>
      </c>
      <c r="E49" s="15" t="s">
        <v>888</v>
      </c>
      <c r="F49" s="23" t="s">
        <v>1051</v>
      </c>
      <c r="G49" s="65" t="str">
        <f t="shared" si="0"/>
        <v>60</v>
      </c>
      <c r="H49" s="2" t="s">
        <v>1357</v>
      </c>
      <c r="I49" s="66"/>
      <c r="L49" s="14" t="str" cm="1">
        <f t="array" ref="L49">INDEX(Cable_L!$B$3:$B$77,MATCH(1,COUNTIFS($G49,Cable_L!$A$3:$A$77,$H49,Cable_L!$C$3:$C$77),0))</f>
        <v>3b</v>
      </c>
      <c r="M49" s="21" t="str" cm="1">
        <f t="array" ref="M49:M51">_xlfn._xlws.SORT(_xlfn.UNIQUE(G49:G56))</f>
        <v/>
      </c>
      <c r="N49" s="2" cm="1">
        <f t="array" ref="N49">INDEX(INDEX(Cable_L!$H$3:$K$77,,MATCH($N$2,Cable_L!$H$2:$K$2,0)),MATCH(1,COUNTIFS(G49,Cable_L!$A$3:$A$77,H49,Cable_L!$C$3:$C$77),0))</f>
        <v>7.8000000000000007</v>
      </c>
      <c r="O49" s="2" cm="1">
        <f t="array" ref="O49">INDEX(INDEX(Cable_L!$H$3:$K$77,,MATCH(O$2,Cable_L!$H$2:$K$2,0)),MATCH(1,COUNTIFS($G49,Cable_L!$A$3:$A$77,$H49,Cable_L!$C$3:$C$77),0))</f>
        <v>7.2</v>
      </c>
      <c r="P49" s="21" cm="1">
        <f t="array" ref="P49">_xlfn._xlws.FILTER(_xlfn.UNIQUE(N49:N56),_xlfn.UNIQUE(N49:N56)&lt;&gt;"")</f>
        <v>7.8000000000000007</v>
      </c>
      <c r="Q49" s="14">
        <f>COUNTIF(N49:N56,P49)</f>
        <v>6</v>
      </c>
      <c r="R49" s="21" cm="1">
        <f t="array" ref="R49">_xlfn._xlws.FILTER(_xlfn.UNIQUE(O49:O56),_xlfn.UNIQUE(O49:O56)&lt;&gt;"")</f>
        <v>7.2</v>
      </c>
      <c r="S49" s="14">
        <f>COUNTIF(O49:O56,R49)</f>
        <v>6</v>
      </c>
    </row>
    <row r="50" spans="3:19" x14ac:dyDescent="0.25">
      <c r="C50" s="16" t="s">
        <v>1207</v>
      </c>
      <c r="D50" s="14" t="s">
        <v>824</v>
      </c>
      <c r="E50" s="14" t="s">
        <v>889</v>
      </c>
      <c r="F50" s="17" t="s">
        <v>1052</v>
      </c>
      <c r="G50" s="65" t="str">
        <f t="shared" si="0"/>
        <v>60</v>
      </c>
      <c r="H50" s="2" t="s">
        <v>1357</v>
      </c>
      <c r="I50" s="66"/>
      <c r="L50" s="14" t="str" cm="1">
        <f t="array" ref="L50">INDEX(Cable_L!$B$3:$B$77,MATCH(1,COUNTIFS($G50,Cable_L!$A$3:$A$77,$H50,Cable_L!$C$3:$C$77),0))</f>
        <v>3b</v>
      </c>
      <c r="M50" s="21" t="str">
        <v>60</v>
      </c>
      <c r="N50" s="2" cm="1">
        <f t="array" ref="N50">INDEX(INDEX(Cable_L!$H$3:$K$77,,MATCH($N$2,Cable_L!$H$2:$K$2,0)),MATCH(1,COUNTIFS(G50,Cable_L!$A$3:$A$77,H50,Cable_L!$C$3:$C$77),0))</f>
        <v>7.8000000000000007</v>
      </c>
      <c r="O50" s="2" cm="1">
        <f t="array" ref="O50">INDEX(INDEX(Cable_L!$H$3:$K$77,,MATCH(O$2,Cable_L!$H$2:$K$2,0)),MATCH(1,COUNTIFS($G50,Cable_L!$A$3:$A$77,$H50,Cable_L!$C$3:$C$77),0))</f>
        <v>7.2</v>
      </c>
      <c r="P50" s="21"/>
      <c r="Q50" s="14"/>
      <c r="R50" s="21"/>
    </row>
    <row r="51" spans="3:19" x14ac:dyDescent="0.25">
      <c r="C51" s="16" t="s">
        <v>1208</v>
      </c>
      <c r="D51" s="14" t="s">
        <v>825</v>
      </c>
      <c r="E51" s="14" t="s">
        <v>890</v>
      </c>
      <c r="F51" s="17" t="s">
        <v>1053</v>
      </c>
      <c r="G51" s="65" t="str">
        <f t="shared" si="0"/>
        <v>60</v>
      </c>
      <c r="H51" s="2" t="s">
        <v>1357</v>
      </c>
      <c r="I51" s="66"/>
      <c r="L51" s="14" t="str" cm="1">
        <f t="array" ref="L51">INDEX(Cable_L!$B$3:$B$77,MATCH(1,COUNTIFS($G51,Cable_L!$A$3:$A$77,$H51,Cable_L!$C$3:$C$77),0))</f>
        <v>3b</v>
      </c>
      <c r="M51" s="21" t="str">
        <v>62</v>
      </c>
      <c r="N51" s="2" cm="1">
        <f t="array" ref="N51">INDEX(INDEX(Cable_L!$H$3:$K$77,,MATCH($N$2,Cable_L!$H$2:$K$2,0)),MATCH(1,COUNTIFS(G51,Cable_L!$A$3:$A$77,H51,Cable_L!$C$3:$C$77),0))</f>
        <v>7.8000000000000007</v>
      </c>
      <c r="O51" s="2" cm="1">
        <f t="array" ref="O51">INDEX(INDEX(Cable_L!$H$3:$K$77,,MATCH(O$2,Cable_L!$H$2:$K$2,0)),MATCH(1,COUNTIFS($G51,Cable_L!$A$3:$A$77,$H51,Cable_L!$C$3:$C$77),0))</f>
        <v>7.2</v>
      </c>
      <c r="P51" s="21"/>
      <c r="Q51" s="14"/>
      <c r="R51" s="21"/>
    </row>
    <row r="52" spans="3:19" x14ac:dyDescent="0.25">
      <c r="C52" s="16" t="s">
        <v>1209</v>
      </c>
      <c r="D52" s="14" t="s">
        <v>826</v>
      </c>
      <c r="E52" s="14" t="s">
        <v>891</v>
      </c>
      <c r="F52" s="17" t="s">
        <v>1063</v>
      </c>
      <c r="G52" s="65" t="str">
        <f t="shared" si="0"/>
        <v>62</v>
      </c>
      <c r="H52" s="2" t="s">
        <v>1357</v>
      </c>
      <c r="I52" s="66"/>
      <c r="L52" s="14" t="str" cm="1">
        <f t="array" ref="L52">INDEX(Cable_L!$B$3:$B$77,MATCH(1,COUNTIFS($G52,Cable_L!$A$3:$A$77,$H52,Cable_L!$C$3:$C$77),0))</f>
        <v>3b</v>
      </c>
      <c r="N52" s="2" cm="1">
        <f t="array" ref="N52">INDEX(INDEX(Cable_L!$H$3:$K$77,,MATCH($N$2,Cable_L!$H$2:$K$2,0)),MATCH(1,COUNTIFS(G52,Cable_L!$A$3:$A$77,H52,Cable_L!$C$3:$C$77),0))</f>
        <v>7.8000000000000007</v>
      </c>
      <c r="O52" s="2" cm="1">
        <f t="array" ref="O52">INDEX(INDEX(Cable_L!$H$3:$K$77,,MATCH(O$2,Cable_L!$H$2:$K$2,0)),MATCH(1,COUNTIFS($G52,Cable_L!$A$3:$A$77,$H52,Cable_L!$C$3:$C$77),0))</f>
        <v>7.2</v>
      </c>
      <c r="P52" s="21"/>
      <c r="Q52" s="14"/>
      <c r="R52" s="21"/>
    </row>
    <row r="53" spans="3:19" x14ac:dyDescent="0.25">
      <c r="C53" s="16" t="s">
        <v>1210</v>
      </c>
      <c r="D53" s="14" t="s">
        <v>827</v>
      </c>
      <c r="E53" s="14" t="s">
        <v>892</v>
      </c>
      <c r="F53" s="17" t="s">
        <v>1064</v>
      </c>
      <c r="G53" s="65" t="str">
        <f t="shared" si="0"/>
        <v>62</v>
      </c>
      <c r="H53" s="2" t="s">
        <v>1357</v>
      </c>
      <c r="I53" s="66"/>
      <c r="L53" s="14" t="str" cm="1">
        <f t="array" ref="L53">INDEX(Cable_L!$B$3:$B$77,MATCH(1,COUNTIFS($G53,Cable_L!$A$3:$A$77,$H53,Cable_L!$C$3:$C$77),0))</f>
        <v>3b</v>
      </c>
      <c r="N53" s="2" cm="1">
        <f t="array" ref="N53">INDEX(INDEX(Cable_L!$H$3:$K$77,,MATCH($N$2,Cable_L!$H$2:$K$2,0)),MATCH(1,COUNTIFS(G53,Cable_L!$A$3:$A$77,H53,Cable_L!$C$3:$C$77),0))</f>
        <v>7.8000000000000007</v>
      </c>
      <c r="O53" s="2" cm="1">
        <f t="array" ref="O53">INDEX(INDEX(Cable_L!$H$3:$K$77,,MATCH(O$2,Cable_L!$H$2:$K$2,0)),MATCH(1,COUNTIFS($G53,Cable_L!$A$3:$A$77,$H53,Cable_L!$C$3:$C$77),0))</f>
        <v>7.2</v>
      </c>
      <c r="P53" s="21"/>
      <c r="Q53" s="14"/>
      <c r="R53" s="21"/>
    </row>
    <row r="54" spans="3:19" x14ac:dyDescent="0.25">
      <c r="C54" s="16" t="s">
        <v>1211</v>
      </c>
      <c r="D54" s="14" t="s">
        <v>828</v>
      </c>
      <c r="E54" s="14" t="s">
        <v>893</v>
      </c>
      <c r="F54" s="17" t="s">
        <v>1054</v>
      </c>
      <c r="G54" s="65" t="str">
        <f t="shared" si="0"/>
        <v>60</v>
      </c>
      <c r="H54" s="2" t="s">
        <v>1357</v>
      </c>
      <c r="I54" s="66"/>
      <c r="L54" s="14" t="str" cm="1">
        <f t="array" ref="L54">INDEX(Cable_L!$B$3:$B$77,MATCH(1,COUNTIFS($G54,Cable_L!$A$3:$A$77,$H54,Cable_L!$C$3:$C$77),0))</f>
        <v>3b</v>
      </c>
      <c r="N54" s="2" cm="1">
        <f t="array" ref="N54">INDEX(INDEX(Cable_L!$H$3:$K$77,,MATCH($N$2,Cable_L!$H$2:$K$2,0)),MATCH(1,COUNTIFS(G54,Cable_L!$A$3:$A$77,H54,Cable_L!$C$3:$C$77),0))</f>
        <v>7.8000000000000007</v>
      </c>
      <c r="O54" s="2" cm="1">
        <f t="array" ref="O54">INDEX(INDEX(Cable_L!$H$3:$K$77,,MATCH(O$2,Cable_L!$H$2:$K$2,0)),MATCH(1,COUNTIFS($G54,Cable_L!$A$3:$A$77,$H54,Cable_L!$C$3:$C$77),0))</f>
        <v>7.2</v>
      </c>
      <c r="P54" s="21"/>
      <c r="Q54" s="14"/>
      <c r="R54" s="21"/>
    </row>
    <row r="55" spans="3:19" x14ac:dyDescent="0.25">
      <c r="C55" s="16" t="s">
        <v>406</v>
      </c>
      <c r="D55" s="14"/>
      <c r="E55" s="14" t="s">
        <v>905</v>
      </c>
      <c r="F55" s="17"/>
      <c r="G55" s="65" t="str">
        <f t="shared" si="0"/>
        <v/>
      </c>
      <c r="H55" s="2"/>
      <c r="N55" s="14"/>
      <c r="O55" s="14"/>
      <c r="P55" s="21"/>
      <c r="Q55" s="14"/>
      <c r="R55" s="21"/>
    </row>
    <row r="56" spans="3:19" x14ac:dyDescent="0.25">
      <c r="C56" s="18" t="s">
        <v>406</v>
      </c>
      <c r="D56" s="19"/>
      <c r="E56" s="19" t="s">
        <v>906</v>
      </c>
      <c r="F56" s="20"/>
      <c r="G56" s="65" t="str">
        <f t="shared" si="0"/>
        <v/>
      </c>
      <c r="H56" s="2"/>
      <c r="N56" s="14"/>
      <c r="O56" s="14"/>
      <c r="P56" s="21"/>
      <c r="Q56" s="14"/>
      <c r="R56" s="21"/>
    </row>
    <row r="57" spans="3:19" x14ac:dyDescent="0.25">
      <c r="C57" s="14"/>
      <c r="D57" s="14"/>
      <c r="E57" s="14"/>
      <c r="F57" s="14"/>
      <c r="G57" s="65" t="str">
        <f t="shared" si="0"/>
        <v/>
      </c>
      <c r="H57" s="2"/>
      <c r="N57" s="14"/>
      <c r="O57" s="14"/>
      <c r="P57" s="21"/>
      <c r="Q57" s="14"/>
      <c r="R57" s="21"/>
    </row>
    <row r="58" spans="3:19" x14ac:dyDescent="0.25">
      <c r="C58" s="22" t="s">
        <v>1212</v>
      </c>
      <c r="D58" s="15" t="s">
        <v>865</v>
      </c>
      <c r="E58" s="15" t="s">
        <v>894</v>
      </c>
      <c r="F58" s="23" t="s">
        <v>1065</v>
      </c>
      <c r="G58" s="65" t="str">
        <f t="shared" si="0"/>
        <v>62</v>
      </c>
      <c r="H58" s="2" t="s">
        <v>1357</v>
      </c>
      <c r="I58" s="66"/>
      <c r="L58" s="14" t="str" cm="1">
        <f t="array" ref="L58">INDEX(Cable_L!$B$3:$B$77,MATCH(1,COUNTIFS($G58,Cable_L!$A$3:$A$77,$H58,Cable_L!$C$3:$C$77),0))</f>
        <v>3b</v>
      </c>
      <c r="M58" s="21" t="str" cm="1">
        <f t="array" ref="M58:M61">_xlfn._xlws.SORT(_xlfn.UNIQUE(G58:G65))</f>
        <v>60</v>
      </c>
      <c r="N58" s="2" cm="1">
        <f t="array" ref="N58">INDEX(INDEX(Cable_L!$H$3:$K$77,,MATCH($N$2,Cable_L!$H$2:$K$2,0)),MATCH(1,COUNTIFS(G58,Cable_L!$A$3:$A$77,H58,Cable_L!$C$3:$C$77),0))</f>
        <v>7.8000000000000007</v>
      </c>
      <c r="O58" s="2" cm="1">
        <f t="array" ref="O58">INDEX(INDEX(Cable_L!$H$3:$K$77,,MATCH(O$2,Cable_L!$H$2:$K$2,0)),MATCH(1,COUNTIFS($G58,Cable_L!$A$3:$A$77,$H58,Cable_L!$C$3:$C$77),0))</f>
        <v>7.2</v>
      </c>
      <c r="P58" s="21" cm="1">
        <f t="array" ref="P58">_xlfn._xlws.FILTER(_xlfn.UNIQUE(N58:N65),_xlfn.UNIQUE(N58:N65)&lt;&gt;"")</f>
        <v>7.8000000000000007</v>
      </c>
      <c r="Q58" s="14">
        <f>COUNTIF(N58:N65,P58)</f>
        <v>8</v>
      </c>
      <c r="R58" s="21" cm="1">
        <f t="array" ref="R58">_xlfn._xlws.FILTER(_xlfn.UNIQUE(O58:O65),_xlfn.UNIQUE(O58:O65)&lt;&gt;"")</f>
        <v>7.2</v>
      </c>
      <c r="S58" s="14">
        <f>COUNTIF(O58:O65,R58)</f>
        <v>8</v>
      </c>
    </row>
    <row r="59" spans="3:19" x14ac:dyDescent="0.25">
      <c r="C59" s="16" t="s">
        <v>1213</v>
      </c>
      <c r="D59" s="14" t="s">
        <v>866</v>
      </c>
      <c r="E59" s="14" t="s">
        <v>895</v>
      </c>
      <c r="F59" s="17" t="s">
        <v>1066</v>
      </c>
      <c r="G59" s="65" t="str">
        <f t="shared" si="0"/>
        <v>62</v>
      </c>
      <c r="H59" s="2" t="s">
        <v>1357</v>
      </c>
      <c r="I59" s="66"/>
      <c r="L59" s="14" t="str" cm="1">
        <f t="array" ref="L59">INDEX(Cable_L!$B$3:$B$77,MATCH(1,COUNTIFS($G59,Cable_L!$A$3:$A$77,$H59,Cable_L!$C$3:$C$77),0))</f>
        <v>3b</v>
      </c>
      <c r="M59" s="21" t="str">
        <v>61</v>
      </c>
      <c r="N59" s="2" cm="1">
        <f t="array" ref="N59">INDEX(INDEX(Cable_L!$H$3:$K$77,,MATCH($N$2,Cable_L!$H$2:$K$2,0)),MATCH(1,COUNTIFS(G59,Cable_L!$A$3:$A$77,H59,Cable_L!$C$3:$C$77),0))</f>
        <v>7.8000000000000007</v>
      </c>
      <c r="O59" s="2" cm="1">
        <f t="array" ref="O59">INDEX(INDEX(Cable_L!$H$3:$K$77,,MATCH(O$2,Cable_L!$H$2:$K$2,0)),MATCH(1,COUNTIFS($G59,Cable_L!$A$3:$A$77,$H59,Cable_L!$C$3:$C$77),0))</f>
        <v>7.2</v>
      </c>
      <c r="P59" s="21"/>
      <c r="Q59" s="14"/>
      <c r="R59" s="21"/>
    </row>
    <row r="60" spans="3:19" x14ac:dyDescent="0.25">
      <c r="C60" s="16" t="s">
        <v>1022</v>
      </c>
      <c r="D60" s="14" t="s">
        <v>867</v>
      </c>
      <c r="E60" s="14" t="s">
        <v>896</v>
      </c>
      <c r="F60" s="17" t="s">
        <v>1055</v>
      </c>
      <c r="G60" s="65" t="str">
        <f t="shared" si="0"/>
        <v>60</v>
      </c>
      <c r="H60" s="2" t="s">
        <v>1357</v>
      </c>
      <c r="I60" s="66"/>
      <c r="L60" s="14" t="str" cm="1">
        <f t="array" ref="L60">INDEX(Cable_L!$B$3:$B$77,MATCH(1,COUNTIFS($G60,Cable_L!$A$3:$A$77,$H60,Cable_L!$C$3:$C$77),0))</f>
        <v>3b</v>
      </c>
      <c r="M60" s="21" t="str">
        <v>62</v>
      </c>
      <c r="N60" s="2" cm="1">
        <f t="array" ref="N60">INDEX(INDEX(Cable_L!$H$3:$K$77,,MATCH($N$2,Cable_L!$H$2:$K$2,0)),MATCH(1,COUNTIFS(G60,Cable_L!$A$3:$A$77,H60,Cable_L!$C$3:$C$77),0))</f>
        <v>7.8000000000000007</v>
      </c>
      <c r="O60" s="2" cm="1">
        <f t="array" ref="O60">INDEX(INDEX(Cable_L!$H$3:$K$77,,MATCH(O$2,Cable_L!$H$2:$K$2,0)),MATCH(1,COUNTIFS($G60,Cable_L!$A$3:$A$77,$H60,Cable_L!$C$3:$C$77),0))</f>
        <v>7.2</v>
      </c>
      <c r="P60" s="21"/>
      <c r="Q60" s="14"/>
      <c r="R60" s="21"/>
    </row>
    <row r="61" spans="3:19" x14ac:dyDescent="0.25">
      <c r="C61" s="16" t="s">
        <v>1634</v>
      </c>
      <c r="D61" s="14" t="s">
        <v>868</v>
      </c>
      <c r="E61" s="14" t="s">
        <v>897</v>
      </c>
      <c r="F61" s="302" t="s">
        <v>1647</v>
      </c>
      <c r="G61" s="65" t="str">
        <f t="shared" si="0"/>
        <v>66</v>
      </c>
      <c r="H61" s="2" t="s">
        <v>1357</v>
      </c>
      <c r="I61" s="66"/>
      <c r="L61" s="14" t="str" cm="1">
        <f t="array" ref="L61">INDEX(Cable_L!$B$3:$B$77,MATCH(1,COUNTIFS($G61,Cable_L!$A$3:$A$77,$H61,Cable_L!$C$3:$C$77),0))</f>
        <v>3b</v>
      </c>
      <c r="M61" s="21" t="str">
        <v>66</v>
      </c>
      <c r="N61" s="2" cm="1">
        <f t="array" ref="N61">INDEX(INDEX(Cable_L!$H$3:$K$77,,MATCH($N$2,Cable_L!$H$2:$K$2,0)),MATCH(1,COUNTIFS(G61,Cable_L!$A$3:$A$77,H61,Cable_L!$C$3:$C$77),0))</f>
        <v>7.8000000000000007</v>
      </c>
      <c r="O61" s="2" cm="1">
        <f t="array" ref="O61">INDEX(INDEX(Cable_L!$H$3:$K$77,,MATCH(O$2,Cable_L!$H$2:$K$2,0)),MATCH(1,COUNTIFS($G61,Cable_L!$A$3:$A$77,$H61,Cable_L!$C$3:$C$77),0))</f>
        <v>7.2</v>
      </c>
      <c r="P61" s="21"/>
      <c r="Q61" s="14"/>
      <c r="R61" s="21"/>
    </row>
    <row r="62" spans="3:19" x14ac:dyDescent="0.25">
      <c r="C62" s="16" t="s">
        <v>1214</v>
      </c>
      <c r="D62" s="14" t="s">
        <v>869</v>
      </c>
      <c r="E62" s="14" t="s">
        <v>898</v>
      </c>
      <c r="F62" s="17" t="s">
        <v>1056</v>
      </c>
      <c r="G62" s="65" t="str">
        <f t="shared" si="0"/>
        <v>60</v>
      </c>
      <c r="H62" s="2" t="s">
        <v>1357</v>
      </c>
      <c r="I62" s="66"/>
      <c r="L62" s="14" t="str" cm="1">
        <f t="array" ref="L62">INDEX(Cable_L!$B$3:$B$77,MATCH(1,COUNTIFS($G62,Cable_L!$A$3:$A$77,$H62,Cable_L!$C$3:$C$77),0))</f>
        <v>3b</v>
      </c>
      <c r="N62" s="2" cm="1">
        <f t="array" ref="N62">INDEX(INDEX(Cable_L!$H$3:$K$77,,MATCH($N$2,Cable_L!$H$2:$K$2,0)),MATCH(1,COUNTIFS(G62,Cable_L!$A$3:$A$77,H62,Cable_L!$C$3:$C$77),0))</f>
        <v>7.8000000000000007</v>
      </c>
      <c r="O62" s="2" cm="1">
        <f t="array" ref="O62">INDEX(INDEX(Cable_L!$H$3:$K$77,,MATCH(O$2,Cable_L!$H$2:$K$2,0)),MATCH(1,COUNTIFS($G62,Cable_L!$A$3:$A$77,$H62,Cable_L!$C$3:$C$77),0))</f>
        <v>7.2</v>
      </c>
      <c r="P62" s="21"/>
      <c r="Q62" s="14"/>
      <c r="R62" s="21"/>
    </row>
    <row r="63" spans="3:19" x14ac:dyDescent="0.25">
      <c r="C63" s="16" t="s">
        <v>1215</v>
      </c>
      <c r="D63" s="14" t="s">
        <v>870</v>
      </c>
      <c r="E63" s="14" t="s">
        <v>899</v>
      </c>
      <c r="F63" s="17" t="s">
        <v>1058</v>
      </c>
      <c r="G63" s="65" t="str">
        <f t="shared" si="0"/>
        <v>61</v>
      </c>
      <c r="H63" s="2" t="s">
        <v>1357</v>
      </c>
      <c r="I63" s="66"/>
      <c r="L63" s="14" t="str" cm="1">
        <f t="array" ref="L63">INDEX(Cable_L!$B$3:$B$77,MATCH(1,COUNTIFS($G63,Cable_L!$A$3:$A$77,$H63,Cable_L!$C$3:$C$77),0))</f>
        <v>3b</v>
      </c>
      <c r="N63" s="2" cm="1">
        <f t="array" ref="N63">INDEX(INDEX(Cable_L!$H$3:$K$77,,MATCH($N$2,Cable_L!$H$2:$K$2,0)),MATCH(1,COUNTIFS(G63,Cable_L!$A$3:$A$77,H63,Cable_L!$C$3:$C$77),0))</f>
        <v>7.8000000000000007</v>
      </c>
      <c r="O63" s="2" cm="1">
        <f t="array" ref="O63">INDEX(INDEX(Cable_L!$H$3:$K$77,,MATCH(O$2,Cable_L!$H$2:$K$2,0)),MATCH(1,COUNTIFS($G63,Cable_L!$A$3:$A$77,$H63,Cable_L!$C$3:$C$77),0))</f>
        <v>7.2</v>
      </c>
      <c r="P63" s="21"/>
      <c r="Q63" s="14"/>
      <c r="R63" s="21"/>
    </row>
    <row r="64" spans="3:19" x14ac:dyDescent="0.25">
      <c r="C64" s="16" t="s">
        <v>1216</v>
      </c>
      <c r="D64" s="14" t="s">
        <v>871</v>
      </c>
      <c r="E64" s="14" t="s">
        <v>900</v>
      </c>
      <c r="F64" s="17" t="s">
        <v>1059</v>
      </c>
      <c r="G64" s="65" t="str">
        <f t="shared" si="0"/>
        <v>61</v>
      </c>
      <c r="H64" s="2" t="s">
        <v>1357</v>
      </c>
      <c r="I64" s="66"/>
      <c r="L64" s="14" t="str" cm="1">
        <f t="array" ref="L64">INDEX(Cable_L!$B$3:$B$77,MATCH(1,COUNTIFS($G64,Cable_L!$A$3:$A$77,$H64,Cable_L!$C$3:$C$77),0))</f>
        <v>3b</v>
      </c>
      <c r="N64" s="2" cm="1">
        <f t="array" ref="N64">INDEX(INDEX(Cable_L!$H$3:$K$77,,MATCH($N$2,Cable_L!$H$2:$K$2,0)),MATCH(1,COUNTIFS(G64,Cable_L!$A$3:$A$77,H64,Cable_L!$C$3:$C$77),0))</f>
        <v>7.8000000000000007</v>
      </c>
      <c r="O64" s="2" cm="1">
        <f t="array" ref="O64">INDEX(INDEX(Cable_L!$H$3:$K$77,,MATCH(O$2,Cable_L!$H$2:$K$2,0)),MATCH(1,COUNTIFS($G64,Cable_L!$A$3:$A$77,$H64,Cable_L!$C$3:$C$77),0))</f>
        <v>7.2</v>
      </c>
      <c r="P64" s="21"/>
      <c r="Q64" s="14"/>
      <c r="R64" s="21"/>
    </row>
    <row r="65" spans="3:19" x14ac:dyDescent="0.25">
      <c r="C65" s="18" t="s">
        <v>1217</v>
      </c>
      <c r="D65" s="19" t="s">
        <v>872</v>
      </c>
      <c r="E65" s="19" t="s">
        <v>901</v>
      </c>
      <c r="F65" s="20" t="s">
        <v>1060</v>
      </c>
      <c r="G65" s="65" t="str">
        <f t="shared" si="0"/>
        <v>61</v>
      </c>
      <c r="H65" s="2" t="s">
        <v>1357</v>
      </c>
      <c r="I65" s="66"/>
      <c r="L65" s="14" t="str" cm="1">
        <f t="array" ref="L65">INDEX(Cable_L!$B$3:$B$77,MATCH(1,COUNTIFS($G65,Cable_L!$A$3:$A$77,$H65,Cable_L!$C$3:$C$77),0))</f>
        <v>3b</v>
      </c>
      <c r="N65" s="2" cm="1">
        <f t="array" ref="N65">INDEX(INDEX(Cable_L!$H$3:$K$77,,MATCH($N$2,Cable_L!$H$2:$K$2,0)),MATCH(1,COUNTIFS(G65,Cable_L!$A$3:$A$77,H65,Cable_L!$C$3:$C$77),0))</f>
        <v>7.8000000000000007</v>
      </c>
      <c r="O65" s="2" cm="1">
        <f t="array" ref="O65">INDEX(INDEX(Cable_L!$H$3:$K$77,,MATCH(O$2,Cable_L!$H$2:$K$2,0)),MATCH(1,COUNTIFS($G65,Cable_L!$A$3:$A$77,$H65,Cable_L!$C$3:$C$77),0))</f>
        <v>7.2</v>
      </c>
      <c r="P65" s="21"/>
      <c r="Q65" s="14"/>
      <c r="R65" s="21"/>
    </row>
    <row r="66" spans="3:19" x14ac:dyDescent="0.25">
      <c r="C66" s="14"/>
      <c r="D66" s="14"/>
      <c r="E66" s="14"/>
      <c r="F66" s="14"/>
      <c r="G66" s="65" t="str">
        <f t="shared" si="0"/>
        <v/>
      </c>
      <c r="H66" s="2"/>
      <c r="N66" s="14"/>
      <c r="O66" s="14"/>
      <c r="P66" s="21"/>
      <c r="Q66" s="14"/>
      <c r="R66" s="21"/>
    </row>
    <row r="67" spans="3:19" x14ac:dyDescent="0.25">
      <c r="C67" s="22" t="s">
        <v>1218</v>
      </c>
      <c r="D67" s="15" t="s">
        <v>836</v>
      </c>
      <c r="E67" s="15" t="s">
        <v>907</v>
      </c>
      <c r="F67" s="305" t="s">
        <v>1636</v>
      </c>
      <c r="G67" s="65" t="str">
        <f t="shared" si="0"/>
        <v>66</v>
      </c>
      <c r="H67" s="2" t="s">
        <v>1357</v>
      </c>
      <c r="I67" s="66"/>
      <c r="L67" s="14" t="str" cm="1">
        <f t="array" ref="L67">INDEX(Cable_L!$B$3:$B$77,MATCH(1,COUNTIFS($G67,Cable_L!$A$3:$A$77,$H67,Cable_L!$C$3:$C$77),0))</f>
        <v>3b</v>
      </c>
      <c r="M67" s="21" t="str" cm="1">
        <f t="array" ref="M67:M69">_xlfn._xlws.SORT(_xlfn.UNIQUE(G67:G74))</f>
        <v/>
      </c>
      <c r="N67" s="2" cm="1">
        <f t="array" ref="N67">INDEX(INDEX(Cable_L!$H$3:$K$77,,MATCH($N$2,Cable_L!$H$2:$K$2,0)),MATCH(1,COUNTIFS(G67,Cable_L!$A$3:$A$77,H67,Cable_L!$C$3:$C$77),0))</f>
        <v>7.8000000000000007</v>
      </c>
      <c r="O67" s="2" cm="1">
        <f t="array" ref="O67">INDEX(INDEX(Cable_L!$H$3:$K$77,,MATCH(O$2,Cable_L!$H$2:$K$2,0)),MATCH(1,COUNTIFS($G67,Cable_L!$A$3:$A$77,$H67,Cable_L!$C$3:$C$77),0))</f>
        <v>7.2</v>
      </c>
      <c r="P67" s="21" cm="1">
        <f t="array" ref="P67">_xlfn._xlws.FILTER(_xlfn.UNIQUE(N67:N74),_xlfn.UNIQUE(N67:N74)&lt;&gt;"")</f>
        <v>7.8000000000000007</v>
      </c>
      <c r="Q67" s="14">
        <f>COUNTIF(N67:N74,P67)</f>
        <v>4</v>
      </c>
      <c r="R67" s="21" cm="1">
        <f t="array" ref="R67">_xlfn._xlws.FILTER(_xlfn.UNIQUE(O67:O74),_xlfn.UNIQUE(O67:O74)&lt;&gt;"")</f>
        <v>7.2</v>
      </c>
      <c r="S67" s="14">
        <f>COUNTIF(O67:O74,R67)</f>
        <v>4</v>
      </c>
    </row>
    <row r="68" spans="3:19" x14ac:dyDescent="0.25">
      <c r="C68" s="16" t="s">
        <v>406</v>
      </c>
      <c r="D68" s="14"/>
      <c r="E68" s="14" t="s">
        <v>908</v>
      </c>
      <c r="F68" s="302"/>
      <c r="G68" s="65" t="str">
        <f t="shared" si="0"/>
        <v/>
      </c>
      <c r="H68" s="2" t="s">
        <v>1357</v>
      </c>
      <c r="I68" s="66"/>
      <c r="M68" s="21" t="str">
        <v>62</v>
      </c>
      <c r="N68" s="2"/>
      <c r="O68" s="2"/>
      <c r="P68" s="21"/>
      <c r="Q68" s="14"/>
      <c r="R68" s="21"/>
    </row>
    <row r="69" spans="3:19" x14ac:dyDescent="0.25">
      <c r="C69" s="16" t="s">
        <v>1219</v>
      </c>
      <c r="D69" s="290" t="s">
        <v>1603</v>
      </c>
      <c r="E69" s="14" t="s">
        <v>909</v>
      </c>
      <c r="F69" s="17" t="s">
        <v>1067</v>
      </c>
      <c r="G69" s="65" t="str">
        <f t="shared" ref="G69:G110" si="1">IF(LEFT(F69,3)="2.5", MID(F69,7,2),LEFT(F69,2))</f>
        <v>62</v>
      </c>
      <c r="H69" s="2" t="s">
        <v>1357</v>
      </c>
      <c r="I69" s="66"/>
      <c r="L69" s="14" t="str" cm="1">
        <f t="array" ref="L69">INDEX(Cable_L!$B$3:$B$77,MATCH(1,COUNTIFS($G69,Cable_L!$A$3:$A$77,$H69,Cable_L!$C$3:$C$77),0))</f>
        <v>3b</v>
      </c>
      <c r="M69" s="21" t="str">
        <v>66</v>
      </c>
      <c r="N69" s="2" cm="1">
        <f t="array" ref="N69">INDEX(INDEX(Cable_L!$H$3:$K$77,,MATCH($N$2,Cable_L!$H$2:$K$2,0)),MATCH(1,COUNTIFS(G69,Cable_L!$A$3:$A$77,H69,Cable_L!$C$3:$C$77),0))</f>
        <v>7.8000000000000007</v>
      </c>
      <c r="O69" s="2" cm="1">
        <f t="array" ref="O69">INDEX(INDEX(Cable_L!$H$3:$K$77,,MATCH(O$2,Cable_L!$H$2:$K$2,0)),MATCH(1,COUNTIFS($G69,Cable_L!$A$3:$A$77,$H69,Cable_L!$C$3:$C$77),0))</f>
        <v>7.2</v>
      </c>
      <c r="P69" s="21"/>
      <c r="Q69" s="14"/>
      <c r="R69" s="21"/>
    </row>
    <row r="70" spans="3:19" x14ac:dyDescent="0.25">
      <c r="C70" s="16" t="s">
        <v>1220</v>
      </c>
      <c r="D70" s="14" t="s">
        <v>838</v>
      </c>
      <c r="E70" s="14" t="s">
        <v>910</v>
      </c>
      <c r="F70" s="302" t="s">
        <v>1637</v>
      </c>
      <c r="G70" s="65" t="str">
        <f t="shared" si="1"/>
        <v>66</v>
      </c>
      <c r="H70" s="2" t="s">
        <v>1357</v>
      </c>
      <c r="I70" s="66"/>
      <c r="L70" s="14" t="str" cm="1">
        <f t="array" ref="L70">INDEX(Cable_L!$B$3:$B$77,MATCH(1,COUNTIFS($G70,Cable_L!$A$3:$A$77,$H70,Cable_L!$C$3:$C$77),0))</f>
        <v>3b</v>
      </c>
      <c r="N70" s="2" cm="1">
        <f t="array" ref="N70">INDEX(INDEX(Cable_L!$H$3:$K$77,,MATCH($N$2,Cable_L!$H$2:$K$2,0)),MATCH(1,COUNTIFS(G70,Cable_L!$A$3:$A$77,H70,Cable_L!$C$3:$C$77),0))</f>
        <v>7.8000000000000007</v>
      </c>
      <c r="O70" s="2" cm="1">
        <f t="array" ref="O70">INDEX(INDEX(Cable_L!$H$3:$K$77,,MATCH(O$2,Cable_L!$H$2:$K$2,0)),MATCH(1,COUNTIFS($G70,Cable_L!$A$3:$A$77,$H70,Cable_L!$C$3:$C$77),0))</f>
        <v>7.2</v>
      </c>
      <c r="P70" s="21"/>
      <c r="Q70" s="14"/>
      <c r="R70" s="21"/>
    </row>
    <row r="71" spans="3:19" x14ac:dyDescent="0.25">
      <c r="C71" s="16" t="s">
        <v>1221</v>
      </c>
      <c r="D71" s="14" t="s">
        <v>839</v>
      </c>
      <c r="E71" s="14" t="s">
        <v>911</v>
      </c>
      <c r="F71" s="17" t="s">
        <v>1068</v>
      </c>
      <c r="G71" s="65" t="str">
        <f t="shared" si="1"/>
        <v>62</v>
      </c>
      <c r="H71" s="2" t="s">
        <v>1357</v>
      </c>
      <c r="I71" s="66"/>
      <c r="L71" s="14" t="str" cm="1">
        <f t="array" ref="L71">INDEX(Cable_L!$B$3:$B$77,MATCH(1,COUNTIFS($G71,Cable_L!$A$3:$A$77,$H71,Cable_L!$C$3:$C$77),0))</f>
        <v>3b</v>
      </c>
      <c r="N71" s="2" cm="1">
        <f t="array" ref="N71">INDEX(INDEX(Cable_L!$H$3:$K$77,,MATCH($N$2,Cable_L!$H$2:$K$2,0)),MATCH(1,COUNTIFS(G71,Cable_L!$A$3:$A$77,H71,Cable_L!$C$3:$C$77),0))</f>
        <v>7.8000000000000007</v>
      </c>
      <c r="O71" s="2" cm="1">
        <f t="array" ref="O71">INDEX(INDEX(Cable_L!$H$3:$K$77,,MATCH(O$2,Cable_L!$H$2:$K$2,0)),MATCH(1,COUNTIFS($G71,Cable_L!$A$3:$A$77,$H71,Cable_L!$C$3:$C$77),0))</f>
        <v>7.2</v>
      </c>
      <c r="P71" s="21"/>
      <c r="Q71" s="14"/>
      <c r="R71" s="21"/>
    </row>
    <row r="72" spans="3:19" x14ac:dyDescent="0.25">
      <c r="C72" s="16" t="s">
        <v>406</v>
      </c>
      <c r="D72" s="14"/>
      <c r="E72" s="14" t="s">
        <v>912</v>
      </c>
      <c r="F72" s="17"/>
      <c r="G72" s="65" t="str">
        <f t="shared" si="1"/>
        <v/>
      </c>
      <c r="H72" s="2"/>
      <c r="N72" s="14"/>
      <c r="O72" s="14"/>
      <c r="P72" s="21"/>
      <c r="Q72" s="14"/>
      <c r="R72" s="21"/>
    </row>
    <row r="73" spans="3:19" x14ac:dyDescent="0.25">
      <c r="C73" s="16" t="s">
        <v>406</v>
      </c>
      <c r="D73" s="14"/>
      <c r="E73" s="14" t="s">
        <v>913</v>
      </c>
      <c r="F73" s="17"/>
      <c r="G73" s="65" t="str">
        <f t="shared" si="1"/>
        <v/>
      </c>
      <c r="H73" s="2"/>
      <c r="N73" s="14"/>
      <c r="O73" s="14"/>
      <c r="P73" s="21"/>
      <c r="Q73" s="14"/>
      <c r="R73" s="21"/>
    </row>
    <row r="74" spans="3:19" x14ac:dyDescent="0.25">
      <c r="C74" s="18" t="s">
        <v>406</v>
      </c>
      <c r="D74" s="19"/>
      <c r="E74" s="19" t="s">
        <v>914</v>
      </c>
      <c r="F74" s="20"/>
      <c r="G74" s="65" t="str">
        <f t="shared" si="1"/>
        <v/>
      </c>
      <c r="H74" s="2"/>
      <c r="N74" s="14"/>
      <c r="O74" s="14"/>
      <c r="P74" s="21"/>
      <c r="Q74" s="14"/>
      <c r="R74" s="21"/>
    </row>
    <row r="75" spans="3:19" x14ac:dyDescent="0.25">
      <c r="C75" s="14"/>
      <c r="D75" s="14"/>
      <c r="E75" s="14"/>
      <c r="F75" s="14"/>
      <c r="G75" s="65" t="str">
        <f t="shared" si="1"/>
        <v/>
      </c>
      <c r="H75" s="2"/>
      <c r="N75" s="14"/>
      <c r="O75" s="14"/>
      <c r="P75" s="21"/>
      <c r="Q75" s="14"/>
      <c r="R75" s="21"/>
    </row>
    <row r="76" spans="3:19" x14ac:dyDescent="0.25">
      <c r="C76" s="22" t="s">
        <v>1222</v>
      </c>
      <c r="D76" s="15" t="s">
        <v>851</v>
      </c>
      <c r="E76" s="15" t="s">
        <v>915</v>
      </c>
      <c r="F76" s="23" t="s">
        <v>1077</v>
      </c>
      <c r="G76" s="65" t="str">
        <f t="shared" si="1"/>
        <v>64</v>
      </c>
      <c r="H76" s="2" t="s">
        <v>1357</v>
      </c>
      <c r="I76" s="66"/>
      <c r="K76" s="66"/>
      <c r="L76" s="14" t="str" cm="1">
        <f t="array" ref="L76">INDEX(Cable_L!$B$3:$B$77,MATCH(1,COUNTIFS($G76,Cable_L!$A$3:$A$77,$H76,Cable_L!$C$3:$C$77),0))</f>
        <v>4a</v>
      </c>
      <c r="M76" s="21" t="str" cm="1">
        <f t="array" ref="M76:M79">_xlfn._xlws.SORT(_xlfn.UNIQUE(G76:G83))</f>
        <v/>
      </c>
      <c r="N76" s="2" t="str" cm="1">
        <f t="array" ref="N76">INDEX(INDEX(Cable_L!$H$3:$K$77,,MATCH($N$2,Cable_L!$H$2:$K$2,0)),MATCH(1,COUNTIFS(G76,Cable_L!$A$3:$A$77,H76,Cable_L!$C$3:$C$77),0))</f>
        <v>|7.6|</v>
      </c>
      <c r="O76" s="2" cm="1">
        <f t="array" ref="O76">INDEX(INDEX(Cable_L!$H$3:$K$77,,MATCH(O$2,Cable_L!$H$2:$K$2,0)),MATCH(1,COUNTIFS($G76,Cable_L!$A$3:$A$77,$H76,Cable_L!$C$3:$C$77),0))</f>
        <v>6.8000000000000007</v>
      </c>
      <c r="P76" s="21" t="str" cm="1">
        <f t="array" ref="P76:P77">_xlfn._xlws.FILTER(_xlfn.UNIQUE(N76:N83),_xlfn.UNIQUE(N76:N83)&lt;&gt;"")</f>
        <v>|7.6|</v>
      </c>
      <c r="Q76" s="14">
        <f>COUNTIF(N76:N83,P76)</f>
        <v>2</v>
      </c>
      <c r="R76" s="21" cm="1">
        <f t="array" ref="R76:R77">_xlfn._xlws.FILTER(_xlfn.UNIQUE(O76:O83),_xlfn.UNIQUE(O76:O83)&lt;&gt;"")</f>
        <v>6.8000000000000007</v>
      </c>
      <c r="S76" s="14">
        <f>COUNTIF(O76:O83,R76)</f>
        <v>2</v>
      </c>
    </row>
    <row r="77" spans="3:19" x14ac:dyDescent="0.25">
      <c r="C77" s="16" t="s">
        <v>1223</v>
      </c>
      <c r="D77" s="14" t="s">
        <v>852</v>
      </c>
      <c r="E77" s="14" t="s">
        <v>916</v>
      </c>
      <c r="F77" s="17" t="s">
        <v>1078</v>
      </c>
      <c r="G77" s="65" t="str">
        <f t="shared" si="1"/>
        <v>64</v>
      </c>
      <c r="H77" s="2" t="s">
        <v>1357</v>
      </c>
      <c r="I77" s="66"/>
      <c r="K77" s="66"/>
      <c r="L77" s="14" t="str" cm="1">
        <f t="array" ref="L77">INDEX(Cable_L!$B$3:$B$77,MATCH(1,COUNTIFS($G77,Cable_L!$A$3:$A$77,$H77,Cable_L!$C$3:$C$77),0))</f>
        <v>4a</v>
      </c>
      <c r="M77" s="21" t="str">
        <v>63</v>
      </c>
      <c r="N77" s="2" t="str" cm="1">
        <f t="array" ref="N77">INDEX(INDEX(Cable_L!$H$3:$K$77,,MATCH($N$2,Cable_L!$H$2:$K$2,0)),MATCH(1,COUNTIFS(G77,Cable_L!$A$3:$A$77,H77,Cable_L!$C$3:$C$77),0))</f>
        <v>|7.6|</v>
      </c>
      <c r="O77" s="2" cm="1">
        <f t="array" ref="O77">INDEX(INDEX(Cable_L!$H$3:$K$77,,MATCH(O$2,Cable_L!$H$2:$K$2,0)),MATCH(1,COUNTIFS($G77,Cable_L!$A$3:$A$77,$H77,Cable_L!$C$3:$C$77),0))</f>
        <v>6.8000000000000007</v>
      </c>
      <c r="P77" s="21">
        <v>7.8000000000000007</v>
      </c>
      <c r="Q77" s="14">
        <f>COUNTIF(N76:N83,P77)</f>
        <v>3</v>
      </c>
      <c r="R77" s="21">
        <v>7.2</v>
      </c>
      <c r="S77" s="14">
        <f>COUNTIF(O76:O83,R77)</f>
        <v>3</v>
      </c>
    </row>
    <row r="78" spans="3:19" x14ac:dyDescent="0.25">
      <c r="C78" s="16" t="s">
        <v>1023</v>
      </c>
      <c r="D78" s="14" t="s">
        <v>853</v>
      </c>
      <c r="E78" s="14" t="s">
        <v>917</v>
      </c>
      <c r="F78" s="302" t="s">
        <v>1648</v>
      </c>
      <c r="G78" s="65" t="str">
        <f t="shared" si="1"/>
        <v>67</v>
      </c>
      <c r="H78" s="2" t="s">
        <v>1357</v>
      </c>
      <c r="I78" s="66"/>
      <c r="L78" s="14" t="str" cm="1">
        <f t="array" ref="L78">INDEX(Cable_L!$B$3:$B$77,MATCH(1,COUNTIFS($G78,Cable_L!$A$3:$A$77,$H78,Cable_L!$C$3:$C$77),0))</f>
        <v>3b</v>
      </c>
      <c r="M78" s="21" t="str">
        <v>64</v>
      </c>
      <c r="N78" s="2" cm="1">
        <f t="array" ref="N78">INDEX(INDEX(Cable_L!$H$3:$K$77,,MATCH($N$2,Cable_L!$H$2:$K$2,0)),MATCH(1,COUNTIFS(G78,Cable_L!$A$3:$A$77,H78,Cable_L!$C$3:$C$77),0))</f>
        <v>7.8000000000000007</v>
      </c>
      <c r="O78" s="2" cm="1">
        <f t="array" ref="O78">INDEX(INDEX(Cable_L!$H$3:$K$77,,MATCH(O$2,Cable_L!$H$2:$K$2,0)),MATCH(1,COUNTIFS($G78,Cable_L!$A$3:$A$77,$H78,Cable_L!$C$3:$C$77),0))</f>
        <v>7.2</v>
      </c>
      <c r="P78" s="21"/>
      <c r="Q78" s="14"/>
      <c r="R78" s="21"/>
    </row>
    <row r="79" spans="3:19" x14ac:dyDescent="0.25">
      <c r="C79" s="16" t="s">
        <v>1224</v>
      </c>
      <c r="D79" s="14" t="s">
        <v>854</v>
      </c>
      <c r="E79" s="14" t="s">
        <v>918</v>
      </c>
      <c r="F79" s="17" t="s">
        <v>1069</v>
      </c>
      <c r="G79" s="65" t="str">
        <f t="shared" si="1"/>
        <v>63</v>
      </c>
      <c r="H79" s="2" t="s">
        <v>1357</v>
      </c>
      <c r="I79" s="66"/>
      <c r="L79" s="14" t="str" cm="1">
        <f t="array" ref="L79">INDEX(Cable_L!$B$3:$B$77,MATCH(1,COUNTIFS($G79,Cable_L!$A$3:$A$77,$H79,Cable_L!$C$3:$C$77),0))</f>
        <v>3b</v>
      </c>
      <c r="M79" s="21" t="str">
        <v>67</v>
      </c>
      <c r="N79" s="2" cm="1">
        <f t="array" ref="N79">INDEX(INDEX(Cable_L!$H$3:$K$77,,MATCH($N$2,Cable_L!$H$2:$K$2,0)),MATCH(1,COUNTIFS(G79,Cable_L!$A$3:$A$77,H79,Cable_L!$C$3:$C$77),0))</f>
        <v>7.8000000000000007</v>
      </c>
      <c r="O79" s="2" cm="1">
        <f t="array" ref="O79">INDEX(INDEX(Cable_L!$H$3:$K$77,,MATCH(O$2,Cable_L!$H$2:$K$2,0)),MATCH(1,COUNTIFS($G79,Cable_L!$A$3:$A$77,$H79,Cable_L!$C$3:$C$77),0))</f>
        <v>7.2</v>
      </c>
      <c r="P79" s="21"/>
      <c r="Q79" s="14"/>
      <c r="R79" s="21"/>
    </row>
    <row r="80" spans="3:19" x14ac:dyDescent="0.25">
      <c r="C80" s="16" t="s">
        <v>1225</v>
      </c>
      <c r="D80" s="14" t="s">
        <v>855</v>
      </c>
      <c r="E80" s="14" t="s">
        <v>919</v>
      </c>
      <c r="F80" s="17" t="s">
        <v>1070</v>
      </c>
      <c r="G80" s="65" t="str">
        <f t="shared" si="1"/>
        <v>63</v>
      </c>
      <c r="H80" s="2" t="s">
        <v>1357</v>
      </c>
      <c r="I80" s="66"/>
      <c r="L80" s="14" t="str" cm="1">
        <f t="array" ref="L80">INDEX(Cable_L!$B$3:$B$77,MATCH(1,COUNTIFS($G80,Cable_L!$A$3:$A$77,$H80,Cable_L!$C$3:$C$77),0))</f>
        <v>3b</v>
      </c>
      <c r="N80" s="2" cm="1">
        <f t="array" ref="N80">INDEX(INDEX(Cable_L!$H$3:$K$77,,MATCH($N$2,Cable_L!$H$2:$K$2,0)),MATCH(1,COUNTIFS(G80,Cable_L!$A$3:$A$77,H80,Cable_L!$C$3:$C$77),0))</f>
        <v>7.8000000000000007</v>
      </c>
      <c r="O80" s="2" cm="1">
        <f t="array" ref="O80">INDEX(INDEX(Cable_L!$H$3:$K$77,,MATCH(O$2,Cable_L!$H$2:$K$2,0)),MATCH(1,COUNTIFS($G80,Cable_L!$A$3:$A$77,$H80,Cable_L!$C$3:$C$77),0))</f>
        <v>7.2</v>
      </c>
      <c r="P80" s="21"/>
      <c r="Q80" s="14"/>
      <c r="R80" s="21"/>
    </row>
    <row r="81" spans="3:19" x14ac:dyDescent="0.25">
      <c r="C81" s="16" t="s">
        <v>406</v>
      </c>
      <c r="D81" s="14"/>
      <c r="E81" s="14" t="s">
        <v>920</v>
      </c>
      <c r="F81" s="302"/>
      <c r="G81" s="65" t="str">
        <f t="shared" si="1"/>
        <v/>
      </c>
      <c r="H81" s="2"/>
      <c r="N81" s="2"/>
      <c r="O81" s="2"/>
      <c r="P81" s="21"/>
      <c r="Q81" s="14"/>
      <c r="R81" s="21"/>
    </row>
    <row r="82" spans="3:19" x14ac:dyDescent="0.25">
      <c r="C82" s="16" t="s">
        <v>406</v>
      </c>
      <c r="D82" s="14"/>
      <c r="E82" s="14" t="s">
        <v>921</v>
      </c>
      <c r="F82" s="302"/>
      <c r="G82" s="65" t="str">
        <f t="shared" si="1"/>
        <v/>
      </c>
      <c r="H82" s="2"/>
      <c r="N82" s="2"/>
      <c r="O82" s="2"/>
      <c r="P82" s="21"/>
      <c r="Q82" s="14"/>
      <c r="R82" s="21"/>
    </row>
    <row r="83" spans="3:19" x14ac:dyDescent="0.25">
      <c r="C83" s="18" t="s">
        <v>406</v>
      </c>
      <c r="D83" s="19"/>
      <c r="E83" s="19" t="s">
        <v>922</v>
      </c>
      <c r="F83" s="303"/>
      <c r="G83" s="65" t="str">
        <f t="shared" si="1"/>
        <v/>
      </c>
      <c r="H83" s="2"/>
      <c r="N83" s="14"/>
      <c r="O83" s="14"/>
      <c r="P83" s="21"/>
      <c r="Q83" s="14"/>
      <c r="R83" s="21"/>
    </row>
    <row r="84" spans="3:19" x14ac:dyDescent="0.25">
      <c r="C84" s="14"/>
      <c r="D84" s="14"/>
      <c r="E84" s="14"/>
      <c r="F84" s="304"/>
      <c r="G84" s="65" t="str">
        <f t="shared" si="1"/>
        <v/>
      </c>
      <c r="H84" s="2"/>
      <c r="N84" s="14"/>
      <c r="O84" s="14"/>
      <c r="P84" s="21"/>
      <c r="Q84" s="14"/>
      <c r="R84" s="21"/>
    </row>
    <row r="85" spans="3:19" x14ac:dyDescent="0.25">
      <c r="C85" s="22" t="s">
        <v>1226</v>
      </c>
      <c r="D85" s="15" t="s">
        <v>822</v>
      </c>
      <c r="E85" s="15" t="s">
        <v>923</v>
      </c>
      <c r="F85" s="23" t="s">
        <v>1071</v>
      </c>
      <c r="G85" s="65" t="str">
        <f t="shared" si="1"/>
        <v>63</v>
      </c>
      <c r="H85" s="2" t="s">
        <v>1357</v>
      </c>
      <c r="I85" s="66"/>
      <c r="L85" s="14" t="str" cm="1">
        <f t="array" ref="L85">INDEX(Cable_L!$B$3:$B$77,MATCH(1,COUNTIFS($G85,Cable_L!$A$3:$A$77,$H85,Cable_L!$C$3:$C$77),0))</f>
        <v>3b</v>
      </c>
      <c r="M85" s="21" t="str" cm="1">
        <f t="array" ref="M85:M87">_xlfn._xlws.SORT(_xlfn.UNIQUE(G85:G92))</f>
        <v/>
      </c>
      <c r="N85" s="2" cm="1">
        <f t="array" ref="N85">INDEX(INDEX(Cable_L!$H$3:$K$77,,MATCH($N$2,Cable_L!$H$2:$K$2,0)),MATCH(1,COUNTIFS(G85,Cable_L!$A$3:$A$77,H85,Cable_L!$C$3:$C$77),0))</f>
        <v>7.8000000000000007</v>
      </c>
      <c r="O85" s="2" cm="1">
        <f t="array" ref="O85">INDEX(INDEX(Cable_L!$H$3:$K$77,,MATCH(O$2,Cable_L!$H$2:$K$2,0)),MATCH(1,COUNTIFS($G85,Cable_L!$A$3:$A$77,$H85,Cable_L!$C$3:$C$77),0))</f>
        <v>7.2</v>
      </c>
      <c r="P85" s="21" cm="1">
        <f t="array" ref="P85:P86">_xlfn._xlws.FILTER(_xlfn.UNIQUE(N85:N92),_xlfn.UNIQUE(N85:N92)&lt;&gt;"")</f>
        <v>7.8000000000000007</v>
      </c>
      <c r="Q85" s="14">
        <f>COUNTIF(N85:N92,P85)</f>
        <v>4</v>
      </c>
      <c r="R85" s="21" cm="1">
        <f t="array" ref="R85:R86">_xlfn._xlws.FILTER(_xlfn.UNIQUE(O85:O92),_xlfn.UNIQUE(O85:O92)&lt;&gt;"")</f>
        <v>7.2</v>
      </c>
      <c r="S85" s="14">
        <f>COUNTIF(O85:O92,R85)</f>
        <v>4</v>
      </c>
    </row>
    <row r="86" spans="3:19" x14ac:dyDescent="0.25">
      <c r="C86" s="16" t="s">
        <v>1227</v>
      </c>
      <c r="D86" s="14" t="s">
        <v>824</v>
      </c>
      <c r="E86" s="14" t="s">
        <v>924</v>
      </c>
      <c r="F86" s="17" t="s">
        <v>1072</v>
      </c>
      <c r="G86" s="65" t="str">
        <f t="shared" si="1"/>
        <v>63</v>
      </c>
      <c r="H86" s="2" t="s">
        <v>1357</v>
      </c>
      <c r="I86" s="66"/>
      <c r="L86" s="14" t="str" cm="1">
        <f t="array" ref="L86">INDEX(Cable_L!$B$3:$B$77,MATCH(1,COUNTIFS($G86,Cable_L!$A$3:$A$77,$H86,Cable_L!$C$3:$C$77),0))</f>
        <v>3b</v>
      </c>
      <c r="M86" s="21" t="str">
        <v>63</v>
      </c>
      <c r="N86" s="2" cm="1">
        <f t="array" ref="N86">INDEX(INDEX(Cable_L!$H$3:$K$77,,MATCH($N$2,Cable_L!$H$2:$K$2,0)),MATCH(1,COUNTIFS(G86,Cable_L!$A$3:$A$77,H86,Cable_L!$C$3:$C$77),0))</f>
        <v>7.8000000000000007</v>
      </c>
      <c r="O86" s="2" cm="1">
        <f t="array" ref="O86">INDEX(INDEX(Cable_L!$H$3:$K$77,,MATCH(O$2,Cable_L!$H$2:$K$2,0)),MATCH(1,COUNTIFS($G86,Cable_L!$A$3:$A$77,$H86,Cable_L!$C$3:$C$77),0))</f>
        <v>7.2</v>
      </c>
      <c r="P86" s="21" t="str">
        <v>|7.6|</v>
      </c>
      <c r="Q86" s="14">
        <f>COUNTIF(N85:N92,P86)</f>
        <v>2</v>
      </c>
      <c r="R86" s="21">
        <v>6.8000000000000007</v>
      </c>
      <c r="S86" s="14">
        <f>COUNTIF(O85:O92,R86)</f>
        <v>2</v>
      </c>
    </row>
    <row r="87" spans="3:19" x14ac:dyDescent="0.25">
      <c r="C87" s="16" t="s">
        <v>1228</v>
      </c>
      <c r="D87" s="14" t="s">
        <v>825</v>
      </c>
      <c r="E87" s="14" t="s">
        <v>925</v>
      </c>
      <c r="F87" s="17" t="s">
        <v>1073</v>
      </c>
      <c r="G87" s="65" t="str">
        <f t="shared" si="1"/>
        <v>63</v>
      </c>
      <c r="H87" s="2" t="s">
        <v>1357</v>
      </c>
      <c r="I87" s="66"/>
      <c r="L87" s="14" t="str" cm="1">
        <f t="array" ref="L87">INDEX(Cable_L!$B$3:$B$77,MATCH(1,COUNTIFS($G87,Cable_L!$A$3:$A$77,$H87,Cable_L!$C$3:$C$77),0))</f>
        <v>3b</v>
      </c>
      <c r="M87" s="21" t="str">
        <v>64</v>
      </c>
      <c r="N87" s="2" cm="1">
        <f t="array" ref="N87">INDEX(INDEX(Cable_L!$H$3:$K$77,,MATCH($N$2,Cable_L!$H$2:$K$2,0)),MATCH(1,COUNTIFS(G87,Cable_L!$A$3:$A$77,H87,Cable_L!$C$3:$C$77),0))</f>
        <v>7.8000000000000007</v>
      </c>
      <c r="O87" s="2" cm="1">
        <f t="array" ref="O87">INDEX(INDEX(Cable_L!$H$3:$K$77,,MATCH(O$2,Cable_L!$H$2:$K$2,0)),MATCH(1,COUNTIFS($G87,Cable_L!$A$3:$A$77,$H87,Cable_L!$C$3:$C$77),0))</f>
        <v>7.2</v>
      </c>
      <c r="P87" s="21"/>
      <c r="Q87" s="14"/>
      <c r="R87" s="21"/>
    </row>
    <row r="88" spans="3:19" x14ac:dyDescent="0.25">
      <c r="C88" s="16" t="s">
        <v>1229</v>
      </c>
      <c r="D88" s="14" t="s">
        <v>826</v>
      </c>
      <c r="E88" s="14" t="s">
        <v>926</v>
      </c>
      <c r="F88" s="17" t="s">
        <v>1079</v>
      </c>
      <c r="G88" s="65" t="str">
        <f t="shared" si="1"/>
        <v>64</v>
      </c>
      <c r="H88" s="2" t="s">
        <v>1357</v>
      </c>
      <c r="I88" s="66"/>
      <c r="L88" s="14" t="str" cm="1">
        <f t="array" ref="L88">INDEX(Cable_L!$B$3:$B$77,MATCH(1,COUNTIFS($G88,Cable_L!$A$3:$A$77,$H88,Cable_L!$C$3:$C$77),0))</f>
        <v>4a</v>
      </c>
      <c r="N88" s="2" t="str" cm="1">
        <f t="array" ref="N88">INDEX(INDEX(Cable_L!$H$3:$K$77,,MATCH($N$2,Cable_L!$H$2:$K$2,0)),MATCH(1,COUNTIFS(G88,Cable_L!$A$3:$A$77,H88,Cable_L!$C$3:$C$77),0))</f>
        <v>|7.6|</v>
      </c>
      <c r="O88" s="2" cm="1">
        <f t="array" ref="O88">INDEX(INDEX(Cable_L!$H$3:$K$77,,MATCH(O$2,Cable_L!$H$2:$K$2,0)),MATCH(1,COUNTIFS($G88,Cable_L!$A$3:$A$77,$H88,Cable_L!$C$3:$C$77),0))</f>
        <v>6.8000000000000007</v>
      </c>
      <c r="P88" s="21"/>
      <c r="Q88" s="14"/>
      <c r="R88" s="21"/>
    </row>
    <row r="89" spans="3:19" x14ac:dyDescent="0.25">
      <c r="C89" s="16" t="s">
        <v>1230</v>
      </c>
      <c r="D89" s="14" t="s">
        <v>827</v>
      </c>
      <c r="E89" s="14" t="s">
        <v>927</v>
      </c>
      <c r="F89" s="17" t="s">
        <v>1080</v>
      </c>
      <c r="G89" s="65" t="str">
        <f t="shared" si="1"/>
        <v>64</v>
      </c>
      <c r="H89" s="2" t="s">
        <v>1357</v>
      </c>
      <c r="I89" s="66"/>
      <c r="L89" s="14" t="str" cm="1">
        <f t="array" ref="L89">INDEX(Cable_L!$B$3:$B$77,MATCH(1,COUNTIFS($G89,Cable_L!$A$3:$A$77,$H89,Cable_L!$C$3:$C$77),0))</f>
        <v>4a</v>
      </c>
      <c r="N89" s="2" t="str" cm="1">
        <f t="array" ref="N89">INDEX(INDEX(Cable_L!$H$3:$K$77,,MATCH($N$2,Cable_L!$H$2:$K$2,0)),MATCH(1,COUNTIFS(G89,Cable_L!$A$3:$A$77,H89,Cable_L!$C$3:$C$77),0))</f>
        <v>|7.6|</v>
      </c>
      <c r="O89" s="2" cm="1">
        <f t="array" ref="O89">INDEX(INDEX(Cable_L!$H$3:$K$77,,MATCH(O$2,Cable_L!$H$2:$K$2,0)),MATCH(1,COUNTIFS($G89,Cable_L!$A$3:$A$77,$H89,Cable_L!$C$3:$C$77),0))</f>
        <v>6.8000000000000007</v>
      </c>
      <c r="P89" s="21"/>
      <c r="Q89" s="14"/>
      <c r="R89" s="21"/>
    </row>
    <row r="90" spans="3:19" x14ac:dyDescent="0.25">
      <c r="C90" s="16" t="s">
        <v>1231</v>
      </c>
      <c r="D90" s="14" t="s">
        <v>828</v>
      </c>
      <c r="E90" s="14" t="s">
        <v>928</v>
      </c>
      <c r="F90" s="17" t="s">
        <v>1074</v>
      </c>
      <c r="G90" s="65" t="str">
        <f t="shared" si="1"/>
        <v>63</v>
      </c>
      <c r="H90" s="2" t="s">
        <v>1357</v>
      </c>
      <c r="I90" s="66"/>
      <c r="L90" s="14" t="str" cm="1">
        <f t="array" ref="L90">INDEX(Cable_L!$B$3:$B$77,MATCH(1,COUNTIFS($G90,Cable_L!$A$3:$A$77,$H90,Cable_L!$C$3:$C$77),0))</f>
        <v>3b</v>
      </c>
      <c r="N90" s="2" cm="1">
        <f t="array" ref="N90">INDEX(INDEX(Cable_L!$H$3:$K$77,,MATCH($N$2,Cable_L!$H$2:$K$2,0)),MATCH(1,COUNTIFS(G90,Cable_L!$A$3:$A$77,H90,Cable_L!$C$3:$C$77),0))</f>
        <v>7.8000000000000007</v>
      </c>
      <c r="O90" s="2" cm="1">
        <f t="array" ref="O90">INDEX(INDEX(Cable_L!$H$3:$K$77,,MATCH(O$2,Cable_L!$H$2:$K$2,0)),MATCH(1,COUNTIFS($G90,Cable_L!$A$3:$A$77,$H90,Cable_L!$C$3:$C$77),0))</f>
        <v>7.2</v>
      </c>
      <c r="P90" s="21"/>
      <c r="Q90" s="14"/>
      <c r="R90" s="21"/>
    </row>
    <row r="91" spans="3:19" x14ac:dyDescent="0.25">
      <c r="C91" s="16" t="s">
        <v>406</v>
      </c>
      <c r="D91" s="14"/>
      <c r="E91" s="14" t="s">
        <v>929</v>
      </c>
      <c r="F91" s="17"/>
      <c r="G91" s="65" t="str">
        <f t="shared" si="1"/>
        <v/>
      </c>
      <c r="H91" s="2"/>
      <c r="N91" s="14"/>
      <c r="O91" s="14"/>
      <c r="P91" s="21"/>
      <c r="Q91" s="14"/>
      <c r="R91" s="21"/>
    </row>
    <row r="92" spans="3:19" x14ac:dyDescent="0.25">
      <c r="C92" s="18" t="s">
        <v>406</v>
      </c>
      <c r="D92" s="19"/>
      <c r="E92" s="19" t="s">
        <v>930</v>
      </c>
      <c r="F92" s="20"/>
      <c r="G92" s="65" t="str">
        <f t="shared" si="1"/>
        <v/>
      </c>
      <c r="H92" s="2"/>
      <c r="N92" s="14"/>
      <c r="O92" s="14"/>
      <c r="P92" s="21"/>
      <c r="Q92" s="14"/>
      <c r="R92" s="21"/>
    </row>
    <row r="93" spans="3:19" x14ac:dyDescent="0.25">
      <c r="C93" s="14"/>
      <c r="D93" s="14"/>
      <c r="E93" s="14"/>
      <c r="F93" s="14"/>
      <c r="G93" s="65" t="str">
        <f t="shared" si="1"/>
        <v/>
      </c>
      <c r="H93" s="2"/>
      <c r="N93" s="14"/>
      <c r="O93" s="14"/>
      <c r="P93" s="21"/>
      <c r="Q93" s="14"/>
      <c r="R93" s="21"/>
    </row>
    <row r="94" spans="3:19" x14ac:dyDescent="0.25">
      <c r="C94" s="22" t="s">
        <v>1232</v>
      </c>
      <c r="D94" s="15" t="s">
        <v>865</v>
      </c>
      <c r="E94" s="15" t="s">
        <v>931</v>
      </c>
      <c r="F94" s="23" t="s">
        <v>1081</v>
      </c>
      <c r="G94" s="65" t="str">
        <f t="shared" si="1"/>
        <v>64</v>
      </c>
      <c r="H94" s="2" t="s">
        <v>1357</v>
      </c>
      <c r="I94" s="66"/>
      <c r="K94" s="66"/>
      <c r="L94" s="14" t="str" cm="1">
        <f t="array" ref="L94">INDEX(Cable_L!$B$3:$B$77,MATCH(1,COUNTIFS($G94,Cable_L!$A$3:$A$77,$H94,Cable_L!$C$3:$C$77),0))</f>
        <v>4a</v>
      </c>
      <c r="M94" s="21" t="str" cm="1">
        <f t="array" ref="M94:M97">_xlfn._xlws.SORT(_xlfn.UNIQUE(G94:G101))</f>
        <v/>
      </c>
      <c r="N94" s="2" t="str" cm="1">
        <f t="array" ref="N94">INDEX(INDEX(Cable_L!$H$3:$K$77,,MATCH($N$2,Cable_L!$H$2:$K$2,0)),MATCH(1,COUNTIFS(G94,Cable_L!$A$3:$A$77,H94,Cable_L!$C$3:$C$77),0))</f>
        <v>|7.6|</v>
      </c>
      <c r="O94" s="2" cm="1">
        <f t="array" ref="O94">INDEX(INDEX(Cable_L!$H$3:$K$77,,MATCH(O$2,Cable_L!$H$2:$K$2,0)),MATCH(1,COUNTIFS($G94,Cable_L!$A$3:$A$77,$H94,Cable_L!$C$3:$C$77),0))</f>
        <v>6.8000000000000007</v>
      </c>
      <c r="P94" s="21" t="str" cm="1">
        <f t="array" ref="P94:P95">_xlfn._xlws.FILTER(_xlfn.UNIQUE(N94:N101),_xlfn.UNIQUE(N94:N101)&lt;&gt;"")</f>
        <v>|7.6|</v>
      </c>
      <c r="Q94" s="14">
        <f>COUNTIF(N94:N101,P94)</f>
        <v>2</v>
      </c>
      <c r="R94" s="21" cm="1">
        <f t="array" ref="R94:R95">_xlfn._xlws.FILTER(_xlfn.UNIQUE(O94:O101),_xlfn.UNIQUE(O94:O101)&lt;&gt;"")</f>
        <v>6.8000000000000007</v>
      </c>
      <c r="S94" s="14">
        <f>COUNTIF(O94:O101,R94)</f>
        <v>2</v>
      </c>
    </row>
    <row r="95" spans="3:19" x14ac:dyDescent="0.25">
      <c r="C95" s="16" t="s">
        <v>1233</v>
      </c>
      <c r="D95" s="14" t="s">
        <v>866</v>
      </c>
      <c r="E95" s="14" t="s">
        <v>932</v>
      </c>
      <c r="F95" s="17" t="s">
        <v>1082</v>
      </c>
      <c r="G95" s="65" t="str">
        <f t="shared" si="1"/>
        <v>64</v>
      </c>
      <c r="H95" s="2" t="s">
        <v>1357</v>
      </c>
      <c r="I95" s="66"/>
      <c r="K95" s="66"/>
      <c r="L95" s="14" t="str" cm="1">
        <f t="array" ref="L95">INDEX(Cable_L!$B$3:$B$77,MATCH(1,COUNTIFS($G95,Cable_L!$A$3:$A$77,$H95,Cable_L!$C$3:$C$77),0))</f>
        <v>4a</v>
      </c>
      <c r="M95" s="21" t="str">
        <v>63</v>
      </c>
      <c r="N95" s="2" t="str" cm="1">
        <f t="array" ref="N95">INDEX(INDEX(Cable_L!$H$3:$K$77,,MATCH($N$2,Cable_L!$H$2:$K$2,0)),MATCH(1,COUNTIFS(G95,Cable_L!$A$3:$A$77,H95,Cable_L!$C$3:$C$77),0))</f>
        <v>|7.6|</v>
      </c>
      <c r="O95" s="2" cm="1">
        <f t="array" ref="O95">INDEX(INDEX(Cable_L!$H$3:$K$77,,MATCH(O$2,Cable_L!$H$2:$K$2,0)),MATCH(1,COUNTIFS($G95,Cable_L!$A$3:$A$77,$H95,Cable_L!$C$3:$C$77),0))</f>
        <v>6.8000000000000007</v>
      </c>
      <c r="P95" s="21">
        <v>7.8000000000000007</v>
      </c>
      <c r="Q95" s="14">
        <f>COUNTIF(N94:N101,P95)</f>
        <v>3</v>
      </c>
      <c r="R95" s="21">
        <v>7.2</v>
      </c>
      <c r="S95" s="14">
        <f>COUNTIF(O94:O101,R95)</f>
        <v>3</v>
      </c>
    </row>
    <row r="96" spans="3:19" x14ac:dyDescent="0.25">
      <c r="C96" s="16" t="s">
        <v>1024</v>
      </c>
      <c r="D96" s="14" t="s">
        <v>867</v>
      </c>
      <c r="E96" s="14" t="s">
        <v>933</v>
      </c>
      <c r="F96" s="17" t="s">
        <v>1075</v>
      </c>
      <c r="G96" s="65" t="str">
        <f t="shared" si="1"/>
        <v>63</v>
      </c>
      <c r="H96" s="2" t="s">
        <v>1357</v>
      </c>
      <c r="I96" s="66"/>
      <c r="L96" s="14" t="str" cm="1">
        <f t="array" ref="L96">INDEX(Cable_L!$B$3:$B$77,MATCH(1,COUNTIFS($G96,Cable_L!$A$3:$A$77,$H96,Cable_L!$C$3:$C$77),0))</f>
        <v>3b</v>
      </c>
      <c r="M96" s="21" t="str">
        <v>64</v>
      </c>
      <c r="N96" s="2" cm="1">
        <f t="array" ref="N96">INDEX(INDEX(Cable_L!$H$3:$K$77,,MATCH($N$2,Cable_L!$H$2:$K$2,0)),MATCH(1,COUNTIFS(G96,Cable_L!$A$3:$A$77,H96,Cable_L!$C$3:$C$77),0))</f>
        <v>7.8000000000000007</v>
      </c>
      <c r="O96" s="2" cm="1">
        <f t="array" ref="O96">INDEX(INDEX(Cable_L!$H$3:$K$77,,MATCH(O$2,Cable_L!$H$2:$K$2,0)),MATCH(1,COUNTIFS($G96,Cable_L!$A$3:$A$77,$H96,Cable_L!$C$3:$C$77),0))</f>
        <v>7.2</v>
      </c>
      <c r="P96" s="21"/>
      <c r="Q96" s="14"/>
      <c r="R96" s="21"/>
    </row>
    <row r="97" spans="3:19" x14ac:dyDescent="0.25">
      <c r="C97" s="16" t="s">
        <v>1639</v>
      </c>
      <c r="D97" s="14" t="s">
        <v>868</v>
      </c>
      <c r="E97" s="14" t="s">
        <v>934</v>
      </c>
      <c r="F97" s="302" t="s">
        <v>1640</v>
      </c>
      <c r="G97" s="65" t="str">
        <f t="shared" si="1"/>
        <v>67</v>
      </c>
      <c r="H97" s="2" t="s">
        <v>1357</v>
      </c>
      <c r="I97" s="66"/>
      <c r="L97" s="14" t="str" cm="1">
        <f t="array" ref="L97">INDEX(Cable_L!$B$3:$B$77,MATCH(1,COUNTIFS($G97,Cable_L!$A$3:$A$77,$H97,Cable_L!$C$3:$C$77),0))</f>
        <v>3b</v>
      </c>
      <c r="M97" s="21" t="str">
        <v>67</v>
      </c>
      <c r="N97" s="2" cm="1">
        <f t="array" ref="N97">INDEX(INDEX(Cable_L!$H$3:$K$77,,MATCH($N$2,Cable_L!$H$2:$K$2,0)),MATCH(1,COUNTIFS(G97,Cable_L!$A$3:$A$77,H97,Cable_L!$C$3:$C$77),0))</f>
        <v>7.8000000000000007</v>
      </c>
      <c r="O97" s="2" cm="1">
        <f t="array" ref="O97">INDEX(INDEX(Cable_L!$H$3:$K$77,,MATCH(O$2,Cable_L!$H$2:$K$2,0)),MATCH(1,COUNTIFS($G97,Cable_L!$A$3:$A$77,$H97,Cable_L!$C$3:$C$77),0))</f>
        <v>7.2</v>
      </c>
      <c r="P97" s="21"/>
      <c r="Q97" s="14"/>
      <c r="R97" s="21"/>
    </row>
    <row r="98" spans="3:19" x14ac:dyDescent="0.25">
      <c r="C98" s="16" t="s">
        <v>1234</v>
      </c>
      <c r="D98" s="14" t="s">
        <v>869</v>
      </c>
      <c r="E98" s="14" t="s">
        <v>935</v>
      </c>
      <c r="F98" s="17" t="s">
        <v>1076</v>
      </c>
      <c r="G98" s="65" t="str">
        <f t="shared" si="1"/>
        <v>63</v>
      </c>
      <c r="H98" s="2" t="s">
        <v>1357</v>
      </c>
      <c r="I98" s="66"/>
      <c r="L98" s="14" t="str" cm="1">
        <f t="array" ref="L98">INDEX(Cable_L!$B$3:$B$77,MATCH(1,COUNTIFS($G98,Cable_L!$A$3:$A$77,$H98,Cable_L!$C$3:$C$77),0))</f>
        <v>3b</v>
      </c>
      <c r="N98" s="2" cm="1">
        <f t="array" ref="N98">INDEX(INDEX(Cable_L!$H$3:$K$77,,MATCH($N$2,Cable_L!$H$2:$K$2,0)),MATCH(1,COUNTIFS(G98,Cable_L!$A$3:$A$77,H98,Cable_L!$C$3:$C$77),0))</f>
        <v>7.8000000000000007</v>
      </c>
      <c r="O98" s="2" cm="1">
        <f t="array" ref="O98">INDEX(INDEX(Cable_L!$H$3:$K$77,,MATCH(O$2,Cable_L!$H$2:$K$2,0)),MATCH(1,COUNTIFS($G98,Cable_L!$A$3:$A$77,$H98,Cable_L!$C$3:$C$77),0))</f>
        <v>7.2</v>
      </c>
      <c r="P98" s="21"/>
      <c r="Q98" s="14"/>
      <c r="R98" s="21"/>
    </row>
    <row r="99" spans="3:19" x14ac:dyDescent="0.25">
      <c r="C99" s="16" t="s">
        <v>406</v>
      </c>
      <c r="D99" s="14"/>
      <c r="E99" s="14" t="s">
        <v>936</v>
      </c>
      <c r="F99" s="17"/>
      <c r="G99" s="65" t="str">
        <f t="shared" si="1"/>
        <v/>
      </c>
      <c r="H99" s="2"/>
      <c r="N99" s="2"/>
      <c r="O99" s="2"/>
      <c r="P99" s="21"/>
      <c r="Q99" s="14"/>
      <c r="R99" s="21"/>
    </row>
    <row r="100" spans="3:19" x14ac:dyDescent="0.25">
      <c r="C100" s="16" t="s">
        <v>406</v>
      </c>
      <c r="D100" s="14"/>
      <c r="E100" s="14" t="s">
        <v>937</v>
      </c>
      <c r="F100" s="17"/>
      <c r="G100" s="65" t="str">
        <f t="shared" si="1"/>
        <v/>
      </c>
      <c r="H100" s="2"/>
      <c r="N100" s="2"/>
      <c r="O100" s="2"/>
      <c r="P100" s="21"/>
      <c r="Q100" s="14"/>
      <c r="R100" s="21"/>
    </row>
    <row r="101" spans="3:19" x14ac:dyDescent="0.25">
      <c r="C101" s="18" t="s">
        <v>406</v>
      </c>
      <c r="D101" s="19"/>
      <c r="E101" s="19" t="s">
        <v>938</v>
      </c>
      <c r="F101" s="20"/>
      <c r="G101" s="65" t="str">
        <f t="shared" si="1"/>
        <v/>
      </c>
      <c r="H101" s="2"/>
      <c r="N101" s="2"/>
      <c r="O101" s="2"/>
      <c r="P101" s="21"/>
      <c r="Q101" s="14"/>
      <c r="R101" s="21"/>
    </row>
    <row r="102" spans="3:19" x14ac:dyDescent="0.25">
      <c r="C102" s="14"/>
      <c r="D102" s="14"/>
      <c r="E102" s="14"/>
      <c r="F102" s="14"/>
      <c r="G102" s="65" t="str">
        <f t="shared" si="1"/>
        <v/>
      </c>
      <c r="H102" s="2"/>
      <c r="N102" s="14"/>
      <c r="O102" s="14"/>
      <c r="P102" s="21"/>
      <c r="Q102" s="14"/>
      <c r="R102" s="21"/>
    </row>
    <row r="103" spans="3:19" x14ac:dyDescent="0.25">
      <c r="C103" s="22" t="s">
        <v>1235</v>
      </c>
      <c r="D103" s="15" t="s">
        <v>836</v>
      </c>
      <c r="E103" s="15" t="s">
        <v>939</v>
      </c>
      <c r="F103" s="305" t="s">
        <v>1641</v>
      </c>
      <c r="G103" s="65" t="str">
        <f t="shared" si="1"/>
        <v>67</v>
      </c>
      <c r="H103" s="2" t="s">
        <v>1357</v>
      </c>
      <c r="I103" s="66"/>
      <c r="L103" s="14" t="str" cm="1">
        <f t="array" ref="L103">INDEX(Cable_L!$B$3:$B$77,MATCH(1,COUNTIFS($G103,Cable_L!$A$3:$A$77,$H103,Cable_L!$C$3:$C$77),0))</f>
        <v>3b</v>
      </c>
      <c r="M103" s="21" t="str" cm="1">
        <f t="array" ref="M103:M105">_xlfn._xlws.SORT(_xlfn.UNIQUE(G103:G110))</f>
        <v/>
      </c>
      <c r="N103" s="2" cm="1">
        <f t="array" ref="N103">INDEX(INDEX(Cable_L!$H$3:$K$77,,MATCH($N$2,Cable_L!$H$2:$K$2,0)),MATCH(1,COUNTIFS(G103,Cable_L!$A$3:$A$77,H103,Cable_L!$C$3:$C$77),0))</f>
        <v>7.8000000000000007</v>
      </c>
      <c r="O103" s="2" cm="1">
        <f t="array" ref="O103">INDEX(INDEX(Cable_L!$H$3:$K$77,,MATCH(O$2,Cable_L!$H$2:$K$2,0)),MATCH(1,COUNTIFS($G103,Cable_L!$A$3:$A$77,$H103,Cable_L!$C$3:$C$77),0))</f>
        <v>7.2</v>
      </c>
      <c r="P103" s="21" cm="1">
        <f t="array" ref="P103:P104">_xlfn._xlws.FILTER(_xlfn.UNIQUE(N103:N110),_xlfn.UNIQUE(N103:N110)&lt;&gt;"")</f>
        <v>7.8000000000000007</v>
      </c>
      <c r="Q103" s="14">
        <f>COUNTIF(N103:N110,P103)</f>
        <v>2</v>
      </c>
      <c r="R103" s="21" cm="1">
        <f t="array" ref="R103:R104">_xlfn._xlws.FILTER(_xlfn.UNIQUE(O103:O110),_xlfn.UNIQUE(O103:O110)&lt;&gt;"")</f>
        <v>7.2</v>
      </c>
      <c r="S103" s="14">
        <f>COUNTIF(O103:O110,R103)</f>
        <v>2</v>
      </c>
    </row>
    <row r="104" spans="3:19" x14ac:dyDescent="0.25">
      <c r="C104" s="16"/>
      <c r="D104" s="14"/>
      <c r="E104" s="14" t="s">
        <v>940</v>
      </c>
      <c r="F104" s="302"/>
      <c r="G104" s="65" t="str">
        <f t="shared" si="1"/>
        <v/>
      </c>
      <c r="H104" s="2"/>
      <c r="M104" s="21" t="str">
        <v>64</v>
      </c>
      <c r="N104" s="2"/>
      <c r="O104" s="2"/>
      <c r="P104" s="21" t="str">
        <v>|7.6|</v>
      </c>
      <c r="Q104" s="14">
        <f>COUNTIF(N103:N110,P104)</f>
        <v>2</v>
      </c>
      <c r="R104" s="21">
        <v>6.8000000000000007</v>
      </c>
      <c r="S104" s="14">
        <f>COUNTIF(O103:O110,R104)</f>
        <v>2</v>
      </c>
    </row>
    <row r="105" spans="3:19" x14ac:dyDescent="0.25">
      <c r="C105" s="16" t="s">
        <v>1236</v>
      </c>
      <c r="D105" s="290" t="s">
        <v>1603</v>
      </c>
      <c r="E105" s="14" t="s">
        <v>941</v>
      </c>
      <c r="F105" s="17" t="s">
        <v>1083</v>
      </c>
      <c r="G105" s="65" t="str">
        <f t="shared" si="1"/>
        <v>64</v>
      </c>
      <c r="H105" s="2" t="s">
        <v>1357</v>
      </c>
      <c r="I105" s="66"/>
      <c r="K105" s="66"/>
      <c r="L105" s="14" t="str" cm="1">
        <f t="array" ref="L105">INDEX(Cable_L!$B$3:$B$77,MATCH(1,COUNTIFS($G105,Cable_L!$A$3:$A$77,$H105,Cable_L!$C$3:$C$77),0))</f>
        <v>4a</v>
      </c>
      <c r="M105" s="21" t="str">
        <v>67</v>
      </c>
      <c r="N105" s="2" t="str" cm="1">
        <f t="array" ref="N105">INDEX(INDEX(Cable_L!$H$3:$K$77,,MATCH($N$2,Cable_L!$H$2:$K$2,0)),MATCH(1,COUNTIFS(G105,Cable_L!$A$3:$A$77,H105,Cable_L!$C$3:$C$77),0))</f>
        <v>|7.6|</v>
      </c>
      <c r="O105" s="2" cm="1">
        <f t="array" ref="O105">INDEX(INDEX(Cable_L!$H$3:$K$77,,MATCH(O$2,Cable_L!$H$2:$K$2,0)),MATCH(1,COUNTIFS($G105,Cable_L!$A$3:$A$77,$H105,Cable_L!$C$3:$C$77),0))</f>
        <v>6.8000000000000007</v>
      </c>
      <c r="P105" s="21"/>
      <c r="Q105" s="14"/>
      <c r="R105" s="21"/>
    </row>
    <row r="106" spans="3:19" x14ac:dyDescent="0.25">
      <c r="C106" s="16" t="s">
        <v>1237</v>
      </c>
      <c r="D106" s="14" t="s">
        <v>838</v>
      </c>
      <c r="E106" s="14" t="s">
        <v>942</v>
      </c>
      <c r="F106" s="302" t="s">
        <v>1642</v>
      </c>
      <c r="G106" s="65" t="str">
        <f t="shared" si="1"/>
        <v>67</v>
      </c>
      <c r="H106" s="2" t="s">
        <v>1357</v>
      </c>
      <c r="I106" s="91"/>
      <c r="L106" s="14" t="str" cm="1">
        <f t="array" ref="L106">INDEX(Cable_L!$B$3:$B$77,MATCH(1,COUNTIFS($G106,Cable_L!$A$3:$A$77,$H106,Cable_L!$C$3:$C$77),0))</f>
        <v>3b</v>
      </c>
      <c r="N106" s="2" cm="1">
        <f t="array" ref="N106">INDEX(INDEX(Cable_L!$H$3:$K$77,,MATCH($N$2,Cable_L!$H$2:$K$2,0)),MATCH(1,COUNTIFS(G106,Cable_L!$A$3:$A$77,H106,Cable_L!$C$3:$C$77),0))</f>
        <v>7.8000000000000007</v>
      </c>
      <c r="O106" s="2" cm="1">
        <f t="array" ref="O106">INDEX(INDEX(Cable_L!$H$3:$K$77,,MATCH(O$2,Cable_L!$H$2:$K$2,0)),MATCH(1,COUNTIFS($G106,Cable_L!$A$3:$A$77,$H106,Cable_L!$C$3:$C$77),0))</f>
        <v>7.2</v>
      </c>
      <c r="P106" s="21"/>
      <c r="Q106" s="14"/>
      <c r="R106" s="21"/>
    </row>
    <row r="107" spans="3:19" x14ac:dyDescent="0.25">
      <c r="C107" s="16" t="s">
        <v>1238</v>
      </c>
      <c r="D107" s="14" t="s">
        <v>839</v>
      </c>
      <c r="E107" s="14" t="s">
        <v>943</v>
      </c>
      <c r="F107" s="17" t="s">
        <v>1084</v>
      </c>
      <c r="G107" s="65" t="str">
        <f t="shared" si="1"/>
        <v>64</v>
      </c>
      <c r="H107" s="2" t="s">
        <v>1357</v>
      </c>
      <c r="I107" s="66"/>
      <c r="K107" s="66"/>
      <c r="L107" s="14" t="str" cm="1">
        <f t="array" ref="L107">INDEX(Cable_L!$B$3:$B$77,MATCH(1,COUNTIFS($G107,Cable_L!$A$3:$A$77,$H107,Cable_L!$C$3:$C$77),0))</f>
        <v>4a</v>
      </c>
      <c r="N107" s="2" t="str" cm="1">
        <f t="array" ref="N107">INDEX(INDEX(Cable_L!$H$3:$K$77,,MATCH($N$2,Cable_L!$H$2:$K$2,0)),MATCH(1,COUNTIFS(G107,Cable_L!$A$3:$A$77,H107,Cable_L!$C$3:$C$77),0))</f>
        <v>|7.6|</v>
      </c>
      <c r="O107" s="2" cm="1">
        <f t="array" ref="O107">INDEX(INDEX(Cable_L!$H$3:$K$77,,MATCH(O$2,Cable_L!$H$2:$K$2,0)),MATCH(1,COUNTIFS($G107,Cable_L!$A$3:$A$77,$H107,Cable_L!$C$3:$C$77),0))</f>
        <v>6.8000000000000007</v>
      </c>
      <c r="P107" s="21"/>
      <c r="Q107" s="14"/>
      <c r="R107" s="21"/>
    </row>
    <row r="108" spans="3:19" x14ac:dyDescent="0.25">
      <c r="C108" s="16" t="s">
        <v>406</v>
      </c>
      <c r="D108" s="14"/>
      <c r="E108" s="14" t="s">
        <v>944</v>
      </c>
      <c r="F108" s="17"/>
      <c r="G108" s="65" t="str">
        <f t="shared" si="1"/>
        <v/>
      </c>
      <c r="H108" s="2"/>
      <c r="N108" s="14"/>
      <c r="O108" s="14"/>
      <c r="P108" s="21"/>
      <c r="Q108" s="14"/>
      <c r="R108" s="21"/>
    </row>
    <row r="109" spans="3:19" x14ac:dyDescent="0.25">
      <c r="C109" s="16" t="s">
        <v>406</v>
      </c>
      <c r="D109" s="14"/>
      <c r="E109" s="14" t="s">
        <v>945</v>
      </c>
      <c r="F109" s="17"/>
      <c r="G109" s="65" t="str">
        <f t="shared" si="1"/>
        <v/>
      </c>
      <c r="H109" s="2"/>
      <c r="N109" s="14"/>
      <c r="O109" s="14"/>
      <c r="P109" s="21"/>
      <c r="Q109" s="14"/>
      <c r="R109" s="21"/>
    </row>
    <row r="110" spans="3:19" x14ac:dyDescent="0.25">
      <c r="C110" s="18" t="s">
        <v>406</v>
      </c>
      <c r="D110" s="19"/>
      <c r="E110" s="19" t="s">
        <v>946</v>
      </c>
      <c r="F110" s="20"/>
      <c r="G110" s="65" t="str">
        <f t="shared" si="1"/>
        <v/>
      </c>
      <c r="H110" s="2"/>
      <c r="L110" s="74"/>
      <c r="N110" s="14"/>
      <c r="O110" s="14"/>
      <c r="P110" s="21"/>
      <c r="Q110" s="14"/>
      <c r="R110" s="21"/>
    </row>
    <row r="111" spans="3:19" x14ac:dyDescent="0.25">
      <c r="C111" s="14"/>
      <c r="D111" s="14"/>
      <c r="E111" s="14"/>
      <c r="F111" s="14"/>
      <c r="G111" s="65"/>
    </row>
    <row r="112" spans="3:19" x14ac:dyDescent="0.25">
      <c r="C112" s="14"/>
      <c r="D112" s="14"/>
      <c r="E112" s="14"/>
      <c r="F112" s="14"/>
      <c r="G112" s="65"/>
    </row>
    <row r="113" spans="3:16" x14ac:dyDescent="0.25">
      <c r="C113" s="21" t="s">
        <v>1302</v>
      </c>
      <c r="D113" s="14"/>
      <c r="E113" s="14"/>
      <c r="F113" s="14"/>
      <c r="G113" s="65"/>
    </row>
    <row r="114" spans="3:16" ht="18.75" x14ac:dyDescent="0.25">
      <c r="C114" s="14" t="s">
        <v>406</v>
      </c>
      <c r="D114" s="13"/>
      <c r="E114" s="13"/>
      <c r="F114" s="21" t="s">
        <v>1284</v>
      </c>
      <c r="G114" s="65"/>
    </row>
    <row r="115" spans="3:16" x14ac:dyDescent="0.25">
      <c r="C115" s="14" t="s">
        <v>406</v>
      </c>
      <c r="D115" s="14"/>
      <c r="E115" s="14"/>
      <c r="F115" s="21" t="s">
        <v>1285</v>
      </c>
      <c r="G115" s="65"/>
    </row>
    <row r="116" spans="3:16" ht="18.75" x14ac:dyDescent="0.25">
      <c r="C116" s="14" t="s">
        <v>406</v>
      </c>
      <c r="D116" s="14"/>
      <c r="E116" s="14"/>
      <c r="F116" s="21" t="s">
        <v>1286</v>
      </c>
      <c r="G116" s="65"/>
      <c r="M116" s="105" t="s">
        <v>1400</v>
      </c>
      <c r="N116" s="14"/>
      <c r="O116" s="14"/>
      <c r="P116" s="14"/>
    </row>
    <row r="117" spans="3:16" ht="18.75" x14ac:dyDescent="0.3">
      <c r="C117" s="14" t="s">
        <v>406</v>
      </c>
      <c r="D117" s="14"/>
      <c r="E117" s="14"/>
      <c r="F117" s="21" t="s">
        <v>1287</v>
      </c>
      <c r="G117" s="65"/>
      <c r="M117" s="106"/>
      <c r="N117" s="131" t="s">
        <v>1357</v>
      </c>
      <c r="O117" s="127" t="s">
        <v>1397</v>
      </c>
      <c r="P117" s="14"/>
    </row>
    <row r="118" spans="3:16" ht="18.75" x14ac:dyDescent="0.25">
      <c r="C118" s="14" t="s">
        <v>406</v>
      </c>
      <c r="D118" s="14"/>
      <c r="E118" s="14"/>
      <c r="F118" s="21" t="s">
        <v>1289</v>
      </c>
      <c r="N118" s="140" cm="1">
        <f t="array" ref="N118:N119">_xlfn._xlws.SORT(_xlfn._xlws.FILTER(_xlfn.UNIQUE($N$4:$N$113),_xlfn.UNIQUE($N$4:$N$113)&lt;&gt;""))</f>
        <v>7.8000000000000007</v>
      </c>
      <c r="O118" s="141">
        <f>COUNTIFS($N$4:$N$113,"=" &amp; N118,$H$4:$H$113,"yel")</f>
        <v>67</v>
      </c>
      <c r="P118" s="14"/>
    </row>
    <row r="119" spans="3:16" ht="18.75" x14ac:dyDescent="0.25">
      <c r="C119" s="14" t="s">
        <v>406</v>
      </c>
      <c r="D119" s="14"/>
      <c r="E119" s="14"/>
      <c r="F119" s="21" t="s">
        <v>1290</v>
      </c>
      <c r="G119" s="65"/>
      <c r="M119" s="13"/>
      <c r="N119" s="136" t="str">
        <v>|7.6|</v>
      </c>
      <c r="O119" s="141">
        <f>COUNTIFS($N$4:$N$113,"=" &amp; N119,$H$4:$H$113,"yel")</f>
        <v>8</v>
      </c>
      <c r="P119" s="14"/>
    </row>
    <row r="120" spans="3:16" ht="18.75" x14ac:dyDescent="0.25">
      <c r="C120" s="14" t="s">
        <v>406</v>
      </c>
      <c r="D120" s="14"/>
      <c r="E120" s="14"/>
      <c r="F120" s="21" t="s">
        <v>1291</v>
      </c>
      <c r="G120" s="65"/>
      <c r="M120" s="13"/>
      <c r="N120" s="118"/>
      <c r="O120" s="119">
        <f t="shared" ref="O120" si="2">COUNTIFS($N$4:$N$113,"=" &amp; N120,$H$4:$H$113,"grn")</f>
        <v>0</v>
      </c>
      <c r="P120" s="14"/>
    </row>
    <row r="121" spans="3:16" ht="18.75" x14ac:dyDescent="0.25">
      <c r="C121" s="14" t="s">
        <v>406</v>
      </c>
      <c r="D121" s="14"/>
      <c r="E121" s="14"/>
      <c r="F121" s="21" t="s">
        <v>1292</v>
      </c>
      <c r="G121" s="65"/>
      <c r="M121" s="13"/>
      <c r="N121" s="113"/>
      <c r="O121" s="114">
        <f t="shared" ref="O121" si="3">COUNTIFS($N$4:$N$113,"=" &amp; N121,$H$4:$H$113,"blu")</f>
        <v>0</v>
      </c>
      <c r="P121" s="14"/>
    </row>
    <row r="122" spans="3:16" ht="18.75" x14ac:dyDescent="0.25">
      <c r="C122" s="14" t="s">
        <v>406</v>
      </c>
      <c r="D122" s="14"/>
      <c r="E122" s="14"/>
      <c r="F122" s="14" t="s">
        <v>1240</v>
      </c>
      <c r="G122" s="65"/>
      <c r="M122" s="13"/>
      <c r="N122" s="110"/>
      <c r="O122" s="127"/>
      <c r="P122" s="14"/>
    </row>
    <row r="123" spans="3:16" ht="18.75" x14ac:dyDescent="0.25">
      <c r="C123" s="14" t="s">
        <v>406</v>
      </c>
      <c r="D123" s="14"/>
      <c r="E123" s="14"/>
      <c r="F123" s="14" t="s">
        <v>1241</v>
      </c>
      <c r="G123" s="65"/>
      <c r="N123" s="116"/>
      <c r="O123" s="117"/>
      <c r="P123" s="14"/>
    </row>
    <row r="124" spans="3:16" ht="18.75" x14ac:dyDescent="0.25">
      <c r="C124" s="14" t="s">
        <v>406</v>
      </c>
      <c r="D124" s="14"/>
      <c r="E124" s="14"/>
      <c r="F124" s="14" t="s">
        <v>1242</v>
      </c>
      <c r="G124" s="65"/>
      <c r="M124" s="13"/>
      <c r="N124" s="118"/>
      <c r="O124" s="119"/>
      <c r="P124" s="14"/>
    </row>
    <row r="125" spans="3:16" ht="18.75" x14ac:dyDescent="0.25">
      <c r="C125" s="14" t="s">
        <v>406</v>
      </c>
      <c r="D125" s="14"/>
      <c r="E125" s="14"/>
      <c r="F125" s="14" t="s">
        <v>1243</v>
      </c>
      <c r="G125" s="65"/>
      <c r="M125" s="13"/>
      <c r="N125" s="118"/>
      <c r="O125" s="119"/>
      <c r="P125" s="14"/>
    </row>
    <row r="126" spans="3:16" ht="18.75" x14ac:dyDescent="0.25">
      <c r="C126" s="14"/>
      <c r="D126" s="14"/>
      <c r="E126" s="14"/>
      <c r="F126" s="14"/>
      <c r="G126" s="65"/>
      <c r="M126" s="13"/>
      <c r="N126" s="113"/>
      <c r="O126" s="114"/>
      <c r="P126" s="14"/>
    </row>
    <row r="127" spans="3:16" ht="18.75" x14ac:dyDescent="0.25">
      <c r="C127" s="14"/>
      <c r="D127" s="14"/>
      <c r="E127" s="14"/>
      <c r="F127" s="14"/>
      <c r="M127" s="13"/>
      <c r="N127" s="131" t="s">
        <v>1357</v>
      </c>
      <c r="O127" s="127" t="s">
        <v>1398</v>
      </c>
      <c r="P127" s="14"/>
    </row>
    <row r="128" spans="3:16" ht="18.75" x14ac:dyDescent="0.25">
      <c r="C128" s="14"/>
      <c r="D128" s="14"/>
      <c r="G128" s="65"/>
      <c r="N128" s="140" cm="1">
        <f t="array" ref="N128:N129">_xlfn._xlws.SORT(_xlfn._xlws.FILTER(_xlfn.UNIQUE($O$4:$O$113),_xlfn.UNIQUE($O$4:$O$113)&lt;&gt;""))</f>
        <v>6.8000000000000007</v>
      </c>
      <c r="O128" s="141">
        <f>COUNTIFS($O$4:$O$113,"=" &amp; N128,$H$4:$H$113,"yel")</f>
        <v>8</v>
      </c>
      <c r="P128" s="14"/>
    </row>
    <row r="129" spans="3:16" ht="18.75" x14ac:dyDescent="0.25">
      <c r="C129" s="14"/>
      <c r="D129" s="14"/>
      <c r="E129" s="14"/>
      <c r="F129" s="14"/>
      <c r="G129" s="65"/>
      <c r="M129" s="13"/>
      <c r="N129" s="136">
        <v>7.2</v>
      </c>
      <c r="O129" s="141">
        <f>COUNTIFS($O$4:$O$113,"=" &amp; N129,$H$4:$H$113,"yel")</f>
        <v>67</v>
      </c>
      <c r="P129" s="14"/>
    </row>
    <row r="130" spans="3:16" ht="18.75" x14ac:dyDescent="0.25">
      <c r="C130" s="14"/>
      <c r="D130" s="14"/>
      <c r="E130" s="14"/>
      <c r="F130" s="14"/>
      <c r="G130" s="65"/>
      <c r="M130" s="13"/>
      <c r="N130" s="118"/>
      <c r="O130" s="119">
        <f t="shared" ref="O130:O132" si="4">COUNTIFS($O$4:$O$113,"=" &amp; N130,$H$4:$H$113,"blu")</f>
        <v>0</v>
      </c>
      <c r="P130" s="14"/>
    </row>
    <row r="131" spans="3:16" ht="18.75" x14ac:dyDescent="0.25">
      <c r="C131" s="14"/>
      <c r="D131" s="14"/>
      <c r="E131" s="14"/>
      <c r="F131" s="14"/>
      <c r="G131" s="65"/>
      <c r="M131" s="13"/>
      <c r="N131" s="118"/>
      <c r="O131" s="119">
        <f t="shared" si="4"/>
        <v>0</v>
      </c>
      <c r="P131" s="14"/>
    </row>
    <row r="132" spans="3:16" ht="18.75" x14ac:dyDescent="0.25">
      <c r="C132" s="14"/>
      <c r="D132" s="14"/>
      <c r="E132" s="14"/>
      <c r="F132" s="14"/>
      <c r="G132" s="65"/>
      <c r="M132" s="13"/>
      <c r="N132" s="113"/>
      <c r="O132" s="114">
        <f t="shared" si="4"/>
        <v>0</v>
      </c>
      <c r="P132" s="14"/>
    </row>
    <row r="133" spans="3:16" x14ac:dyDescent="0.25">
      <c r="C133" s="14"/>
      <c r="D133" s="14"/>
      <c r="E133" s="14"/>
      <c r="F133" s="14"/>
      <c r="G133" s="65"/>
    </row>
    <row r="134" spans="3:16" x14ac:dyDescent="0.25">
      <c r="C134" s="14"/>
      <c r="D134" s="14"/>
      <c r="E134" s="14"/>
      <c r="F134" s="14"/>
      <c r="G134" s="65"/>
    </row>
    <row r="135" spans="3:16" x14ac:dyDescent="0.25">
      <c r="C135" s="14"/>
      <c r="D135" s="14"/>
      <c r="E135" s="14"/>
      <c r="F135" s="14"/>
      <c r="G135" s="65"/>
    </row>
    <row r="136" spans="3:16" x14ac:dyDescent="0.25">
      <c r="C136" s="14"/>
      <c r="D136" s="14"/>
      <c r="F136" s="14"/>
    </row>
    <row r="137" spans="3:16" x14ac:dyDescent="0.25">
      <c r="C137" s="14"/>
      <c r="D137" s="14"/>
      <c r="F137" s="14"/>
      <c r="G137" s="65"/>
    </row>
    <row r="138" spans="3:16" x14ac:dyDescent="0.25">
      <c r="C138" s="14"/>
      <c r="D138" s="21" t="s">
        <v>1244</v>
      </c>
      <c r="E138" s="14" t="s">
        <v>902</v>
      </c>
      <c r="F138" s="14"/>
      <c r="G138" s="65"/>
    </row>
    <row r="139" spans="3:16" x14ac:dyDescent="0.25">
      <c r="C139" s="14"/>
      <c r="D139" s="14"/>
      <c r="E139" s="14" t="s">
        <v>903</v>
      </c>
      <c r="F139" s="14"/>
      <c r="G139" s="65"/>
    </row>
    <row r="140" spans="3:16" x14ac:dyDescent="0.25">
      <c r="C140" s="14"/>
      <c r="D140" s="14"/>
      <c r="E140" s="14" t="s">
        <v>904</v>
      </c>
      <c r="F140" s="14"/>
      <c r="G140" s="65"/>
    </row>
    <row r="141" spans="3:16" x14ac:dyDescent="0.25">
      <c r="C141" s="14"/>
      <c r="D141" s="14"/>
      <c r="E141" s="14" t="s">
        <v>905</v>
      </c>
      <c r="F141" s="14"/>
      <c r="G141" s="65"/>
    </row>
    <row r="142" spans="3:16" x14ac:dyDescent="0.25">
      <c r="C142" s="14"/>
      <c r="D142" s="14"/>
      <c r="E142" s="14" t="s">
        <v>906</v>
      </c>
      <c r="F142" s="14"/>
      <c r="G142" s="65"/>
    </row>
    <row r="143" spans="3:16" x14ac:dyDescent="0.25">
      <c r="C143" s="14"/>
      <c r="D143" s="14"/>
      <c r="E143" s="14" t="s">
        <v>908</v>
      </c>
      <c r="F143" s="14"/>
      <c r="G143" s="65"/>
    </row>
    <row r="144" spans="3:16" x14ac:dyDescent="0.25">
      <c r="C144" s="14"/>
      <c r="D144" s="14"/>
      <c r="E144" s="14" t="s">
        <v>912</v>
      </c>
      <c r="F144" s="14"/>
      <c r="G144" s="65"/>
    </row>
    <row r="145" spans="3:6" x14ac:dyDescent="0.25">
      <c r="C145" s="14"/>
      <c r="D145" s="14"/>
      <c r="E145" s="14" t="s">
        <v>913</v>
      </c>
      <c r="F145" s="14"/>
    </row>
    <row r="146" spans="3:6" x14ac:dyDescent="0.25">
      <c r="C146" s="14"/>
      <c r="D146" s="14"/>
      <c r="E146" s="14" t="s">
        <v>914</v>
      </c>
      <c r="F146" s="14"/>
    </row>
    <row r="147" spans="3:6" x14ac:dyDescent="0.25">
      <c r="C147" s="14"/>
      <c r="D147" s="14"/>
      <c r="E147" s="14" t="s">
        <v>920</v>
      </c>
      <c r="F147" s="14"/>
    </row>
    <row r="148" spans="3:6" x14ac:dyDescent="0.25">
      <c r="C148" s="14"/>
      <c r="D148" s="14"/>
      <c r="E148" s="14" t="s">
        <v>921</v>
      </c>
      <c r="F148" s="14"/>
    </row>
    <row r="149" spans="3:6" x14ac:dyDescent="0.25">
      <c r="C149" s="14"/>
      <c r="D149" s="14"/>
      <c r="E149" s="14" t="s">
        <v>922</v>
      </c>
    </row>
    <row r="150" spans="3:6" x14ac:dyDescent="0.25">
      <c r="C150" s="14"/>
      <c r="D150" s="14"/>
      <c r="E150" s="14" t="s">
        <v>929</v>
      </c>
    </row>
    <row r="151" spans="3:6" x14ac:dyDescent="0.25">
      <c r="C151" s="14"/>
      <c r="D151" s="14"/>
      <c r="E151" s="14" t="s">
        <v>930</v>
      </c>
    </row>
    <row r="152" spans="3:6" x14ac:dyDescent="0.25">
      <c r="C152" s="14"/>
      <c r="D152" s="14"/>
      <c r="E152" s="14" t="s">
        <v>936</v>
      </c>
      <c r="F152" s="14"/>
    </row>
    <row r="153" spans="3:6" x14ac:dyDescent="0.25">
      <c r="C153" s="14"/>
      <c r="D153" s="14"/>
      <c r="E153" s="14" t="s">
        <v>937</v>
      </c>
      <c r="F153" s="14"/>
    </row>
    <row r="154" spans="3:6" x14ac:dyDescent="0.25">
      <c r="C154" s="14"/>
      <c r="D154" s="14"/>
      <c r="E154" s="14" t="s">
        <v>938</v>
      </c>
      <c r="F154" s="14"/>
    </row>
    <row r="155" spans="3:6" x14ac:dyDescent="0.25">
      <c r="C155" s="14"/>
      <c r="D155" s="14"/>
      <c r="E155" s="14" t="s">
        <v>940</v>
      </c>
      <c r="F155" s="14"/>
    </row>
    <row r="156" spans="3:6" x14ac:dyDescent="0.25">
      <c r="C156" s="14"/>
      <c r="D156" s="14"/>
      <c r="E156" s="14" t="s">
        <v>944</v>
      </c>
      <c r="F156" s="14"/>
    </row>
    <row r="157" spans="3:6" x14ac:dyDescent="0.25">
      <c r="C157" s="14"/>
      <c r="D157" s="14"/>
      <c r="E157" s="14" t="s">
        <v>945</v>
      </c>
      <c r="F157" s="14"/>
    </row>
    <row r="158" spans="3:6" x14ac:dyDescent="0.25">
      <c r="C158" s="14"/>
      <c r="D158" s="14"/>
      <c r="E158" s="14" t="s">
        <v>946</v>
      </c>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sheetData>
  <sortState xmlns:xlrd2="http://schemas.microsoft.com/office/spreadsheetml/2017/richdata2" ref="C4:F135">
    <sortCondition ref="E4:E135"/>
    <sortCondition ref="F4:F135"/>
  </sortState>
  <mergeCells count="5">
    <mergeCell ref="C2:F2"/>
    <mergeCell ref="U13:X13"/>
    <mergeCell ref="I2:K2"/>
    <mergeCell ref="M1:M3"/>
    <mergeCell ref="H1:H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4A5CF-0374-4CFE-BEE0-7F5B57B7B432}">
  <sheetPr>
    <pageSetUpPr fitToPage="1"/>
  </sheetPr>
  <dimension ref="A1:L107"/>
  <sheetViews>
    <sheetView topLeftCell="B73" zoomScale="85" zoomScaleNormal="85" workbookViewId="0">
      <selection activeCell="G1" sqref="G1:G1048576"/>
    </sheetView>
  </sheetViews>
  <sheetFormatPr defaultRowHeight="45" customHeight="1" x14ac:dyDescent="0.25"/>
  <cols>
    <col min="1" max="1" width="31.7109375" hidden="1" customWidth="1"/>
    <col min="2" max="2" width="31.7109375" style="163" customWidth="1"/>
    <col min="3" max="3" width="38.42578125" style="163" customWidth="1"/>
    <col min="4" max="4" width="22.28515625" hidden="1" customWidth="1"/>
    <col min="5" max="5" width="4.85546875" hidden="1" customWidth="1"/>
    <col min="6" max="6" width="37.42578125" style="163" customWidth="1"/>
    <col min="7" max="7" width="10.140625" style="163" customWidth="1"/>
    <col min="8" max="8" width="9.140625" style="163"/>
    <col min="9" max="9" width="6.28515625" customWidth="1"/>
    <col min="10" max="12" width="1.5703125" customWidth="1"/>
    <col min="13" max="13" width="31.7109375" customWidth="1"/>
    <col min="15" max="15" width="31.7109375" customWidth="1"/>
  </cols>
  <sheetData>
    <row r="1" spans="1:12" ht="26.25" customHeight="1" x14ac:dyDescent="0.25">
      <c r="A1">
        <f>'DCB - IP - Mirror'!C1</f>
        <v>0</v>
      </c>
      <c r="B1" s="368" t="s">
        <v>1385</v>
      </c>
      <c r="C1" s="368"/>
      <c r="D1" s="368"/>
      <c r="E1" s="368"/>
    </row>
    <row r="2" spans="1:12" ht="18" customHeight="1" x14ac:dyDescent="0.25">
      <c r="A2" t="str">
        <f>'DCB - IP - Mirror'!C2</f>
        <v>DCB - IP - Mirror</v>
      </c>
      <c r="D2">
        <f>'DCB - IP - Mirror'!F2</f>
        <v>0</v>
      </c>
      <c r="E2">
        <f>'DCB - IP - Mirror'!L2</f>
        <v>0</v>
      </c>
      <c r="G2" s="163" t="str">
        <f>'DCB - IP - Mirror'!N2</f>
        <v>A-bot</v>
      </c>
      <c r="H2" s="163" t="str">
        <f>'DCB - IP - Mirror'!O2</f>
        <v>C-top</v>
      </c>
      <c r="J2" s="366" t="s">
        <v>1389</v>
      </c>
      <c r="K2" s="366"/>
      <c r="L2" s="366"/>
    </row>
    <row r="3" spans="1:12" s="56" customFormat="1" ht="28.5" customHeight="1" x14ac:dyDescent="0.25">
      <c r="A3" s="56" t="str">
        <f>'DCB - IP - Mirror'!C3</f>
        <v>LVR Name</v>
      </c>
      <c r="B3" s="167" t="s">
        <v>1433</v>
      </c>
      <c r="C3" s="167" t="s">
        <v>1429</v>
      </c>
      <c r="D3" s="56" t="str">
        <f>'DCB - IP - Mirror'!F3</f>
        <v>LVR ID - Connector - Pin</v>
      </c>
      <c r="E3" s="56" t="str">
        <f>'DCB - IP - Mirror'!L3</f>
        <v>SBC section</v>
      </c>
      <c r="F3" s="167" t="s">
        <v>1431</v>
      </c>
      <c r="G3" s="167" t="str">
        <f>'DCB - IP - Mirror'!N3</f>
        <v>A L (m)</v>
      </c>
      <c r="H3" s="167" t="str">
        <f>'DCB - IP - Mirror'!O3</f>
        <v>C L (m)</v>
      </c>
    </row>
    <row r="4" spans="1:12" ht="45" customHeight="1" x14ac:dyDescent="0.25">
      <c r="A4" t="str">
        <f>'DCB - IP - Mirror'!C4</f>
        <v>DCB_7_alpha_a_P/N</v>
      </c>
      <c r="B4" s="163" t="str">
        <f t="shared" ref="B4:B67" si="0">IF(ISNUMBER(SEARCH("_P/N",A4)),SUBSTITUTE(A4,"_P/N",""),"")</f>
        <v>DCB_7_alpha_a</v>
      </c>
      <c r="C4" s="163" t="str">
        <f>'DCB - IP - Mirror'!E4</f>
        <v>P20 - 1/9</v>
      </c>
      <c r="D4" t="str">
        <f>'DCB - IP - Mirror'!F4</f>
        <v>59 - J13 - 8/7</v>
      </c>
      <c r="E4" t="str">
        <f>'DCB - IP - Mirror'!L4</f>
        <v>3b</v>
      </c>
      <c r="F4" s="163" t="str">
        <f>CONCATENATE(IF(ISNUMBER(SEARCH("2.5V:",D4)),SUBSTITUTE(D4,"2.5V:",""),D4),"   ",E4)</f>
        <v>59 - J13 - 8/7   3b</v>
      </c>
      <c r="G4" s="163">
        <f>'DCB - IP - Mirror'!N4</f>
        <v>7.8000000000000007</v>
      </c>
      <c r="H4" s="163">
        <f>'DCB - IP - Mirror'!O4</f>
        <v>7.2</v>
      </c>
      <c r="J4" s="66"/>
    </row>
    <row r="5" spans="1:12" ht="45" customHeight="1" x14ac:dyDescent="0.25">
      <c r="A5" t="str">
        <f>'DCB - IP - Mirror'!C5</f>
        <v>DCB_7_alpha_a_P/N_S</v>
      </c>
      <c r="B5" s="163" t="str">
        <f t="shared" si="0"/>
        <v>DCB_7_alpha_a_S</v>
      </c>
      <c r="C5" s="163" t="str">
        <f>'DCB - IP - Mirror'!E5</f>
        <v>P20 - 2/10</v>
      </c>
      <c r="D5" t="str">
        <f>'DCB - IP - Mirror'!F5</f>
        <v>59 - J13 - 6/5</v>
      </c>
      <c r="E5" t="str">
        <f>'DCB - IP - Mirror'!L5</f>
        <v>3b</v>
      </c>
      <c r="F5" s="163" t="str">
        <f t="shared" ref="F5:F67" si="1">CONCATENATE(IF(ISNUMBER(SEARCH("2.5V:",D5)),SUBSTITUTE(D5,"2.5V:",""),D5),"   ",E5)</f>
        <v>59 - J13 - 6/5   3b</v>
      </c>
      <c r="G5" s="163">
        <f>'DCB - IP - Mirror'!N5</f>
        <v>7.8000000000000007</v>
      </c>
      <c r="H5" s="163">
        <f>'DCB - IP - Mirror'!O5</f>
        <v>7.2</v>
      </c>
      <c r="J5" s="66"/>
    </row>
    <row r="6" spans="1:12" ht="45" customHeight="1" x14ac:dyDescent="0.25">
      <c r="A6" t="str">
        <f>'DCB - IP - Mirror'!C6</f>
        <v>DCB_6_7_alpha_a_25_P/N</v>
      </c>
      <c r="B6" s="163" t="str">
        <f t="shared" si="0"/>
        <v>DCB_6_7_alpha_a_25</v>
      </c>
      <c r="C6" s="163" t="str">
        <f>'DCB - IP - Mirror'!E6</f>
        <v>P20 - 3/11</v>
      </c>
      <c r="D6" t="str">
        <f>'DCB - IP - Mirror'!F6</f>
        <v>2.5V: 65 - J13 - 8/7</v>
      </c>
      <c r="E6" t="str">
        <f>'DCB - IP - Mirror'!L6</f>
        <v>3b</v>
      </c>
      <c r="F6" s="163" t="str">
        <f t="shared" si="1"/>
        <v xml:space="preserve"> 65 - J13 - 8/7   3b</v>
      </c>
      <c r="G6" s="163">
        <f>'DCB - IP - Mirror'!N6</f>
        <v>7.8000000000000007</v>
      </c>
      <c r="H6" s="163">
        <f>'DCB - IP - Mirror'!O6</f>
        <v>7.2</v>
      </c>
      <c r="J6" s="66"/>
    </row>
    <row r="7" spans="1:12" ht="45" customHeight="1" x14ac:dyDescent="0.25">
      <c r="A7" t="str">
        <f>'DCB - IP - Mirror'!C7</f>
        <v>DCB_8_alpha_a_P/N</v>
      </c>
      <c r="B7" s="163" t="str">
        <f t="shared" si="0"/>
        <v>DCB_8_alpha_a</v>
      </c>
      <c r="C7" s="163" t="str">
        <f>'DCB - IP - Mirror'!E7</f>
        <v>P20 - 4/12</v>
      </c>
      <c r="D7" t="str">
        <f>'DCB - IP - Mirror'!F7</f>
        <v>57 - J13 - 4/3</v>
      </c>
      <c r="E7" t="str">
        <f>'DCB - IP - Mirror'!L7</f>
        <v>3b</v>
      </c>
      <c r="F7" s="163" t="str">
        <f t="shared" si="1"/>
        <v>57 - J13 - 4/3   3b</v>
      </c>
      <c r="G7" s="163">
        <f>'DCB - IP - Mirror'!N7</f>
        <v>7.8000000000000007</v>
      </c>
      <c r="H7" s="163">
        <f>'DCB - IP - Mirror'!O7</f>
        <v>7.2</v>
      </c>
      <c r="J7" s="66"/>
    </row>
    <row r="8" spans="1:12" ht="45" customHeight="1" x14ac:dyDescent="0.25">
      <c r="A8" t="str">
        <f>'DCB - IP - Mirror'!C8</f>
        <v>DCB_8_alpha_a_P/N_S</v>
      </c>
      <c r="B8" s="163" t="str">
        <f t="shared" si="0"/>
        <v>DCB_8_alpha_a_S</v>
      </c>
      <c r="C8" s="163" t="str">
        <f>'DCB - IP - Mirror'!E8</f>
        <v>P20 - 5/13</v>
      </c>
      <c r="D8" t="str">
        <f>'DCB - IP - Mirror'!F8</f>
        <v xml:space="preserve">57 - J13 - 2/1 </v>
      </c>
      <c r="E8" t="str">
        <f>'DCB - IP - Mirror'!L8</f>
        <v>3b</v>
      </c>
      <c r="F8" s="163" t="str">
        <f t="shared" si="1"/>
        <v>57 - J13 - 2/1    3b</v>
      </c>
      <c r="G8" s="163">
        <f>'DCB - IP - Mirror'!N8</f>
        <v>7.8000000000000007</v>
      </c>
      <c r="H8" s="163">
        <f>'DCB - IP - Mirror'!O8</f>
        <v>7.2</v>
      </c>
      <c r="J8" s="66"/>
    </row>
    <row r="9" spans="1:12" ht="45" customHeight="1" x14ac:dyDescent="0.25">
      <c r="A9" t="str">
        <f>'DCB - IP - Mirror'!C9</f>
        <v>DCB_10_11_alpha_a_25_P/N</v>
      </c>
      <c r="B9" s="163" t="str">
        <f t="shared" si="0"/>
        <v>DCB_10_11_alpha_a_25</v>
      </c>
      <c r="C9" s="163" t="str">
        <f>'DCB - IP - Mirror'!E9</f>
        <v>P20 - 6/14</v>
      </c>
      <c r="D9" t="str">
        <f>'DCB - IP - Mirror'!F9</f>
        <v>2.5V: 65 - J12 - 6/5</v>
      </c>
      <c r="E9" t="str">
        <f>'DCB - IP - Mirror'!L9</f>
        <v>3b</v>
      </c>
      <c r="F9" s="163" t="str">
        <f t="shared" si="1"/>
        <v xml:space="preserve"> 65 - J12 - 6/5   3b</v>
      </c>
      <c r="G9" s="163">
        <f>'DCB - IP - Mirror'!N9</f>
        <v>7.8000000000000007</v>
      </c>
      <c r="H9" s="163">
        <f>'DCB - IP - Mirror'!O9</f>
        <v>7.2</v>
      </c>
      <c r="J9" s="66"/>
    </row>
    <row r="10" spans="1:12" ht="45" customHeight="1" x14ac:dyDescent="0.25">
      <c r="A10" t="str">
        <f>'DCB - IP - Mirror'!C10</f>
        <v>DCB_11_alpha_a_P/N</v>
      </c>
      <c r="B10" s="163" t="str">
        <f t="shared" si="0"/>
        <v>DCB_11_alpha_a</v>
      </c>
      <c r="C10" s="163" t="str">
        <f>'DCB - IP - Mirror'!E10</f>
        <v>P20 - 7/15</v>
      </c>
      <c r="D10" t="str">
        <f>'DCB - IP - Mirror'!F10</f>
        <v>58 - J13 - 4/3</v>
      </c>
      <c r="E10" t="str">
        <f>'DCB - IP - Mirror'!L10</f>
        <v>3b</v>
      </c>
      <c r="F10" s="163" t="str">
        <f t="shared" si="1"/>
        <v>58 - J13 - 4/3   3b</v>
      </c>
      <c r="G10" s="163">
        <f>'DCB - IP - Mirror'!N10</f>
        <v>7.8000000000000007</v>
      </c>
      <c r="H10" s="163">
        <f>'DCB - IP - Mirror'!O10</f>
        <v>7.2</v>
      </c>
      <c r="J10" s="66"/>
    </row>
    <row r="11" spans="1:12" ht="14.25" customHeight="1" x14ac:dyDescent="0.25"/>
    <row r="12" spans="1:12" ht="16.5" customHeight="1" x14ac:dyDescent="0.25"/>
    <row r="13" spans="1:12" ht="45" customHeight="1" x14ac:dyDescent="0.25">
      <c r="A13" t="str">
        <f>'DCB - IP - Mirror'!C13</f>
        <v>DCB_0_alpha_a_P/N</v>
      </c>
      <c r="B13" s="163" t="str">
        <f t="shared" si="0"/>
        <v>DCB_0_alpha_a</v>
      </c>
      <c r="C13" s="163" t="str">
        <f>'DCB - IP - Mirror'!E13</f>
        <v>P21 - 1/9</v>
      </c>
      <c r="D13" t="str">
        <f>'DCB - IP - Mirror'!F13</f>
        <v>57 - J12 - 4/3</v>
      </c>
      <c r="E13" t="str">
        <f>'DCB - IP - Mirror'!L13</f>
        <v>3b</v>
      </c>
      <c r="F13" s="163" t="str">
        <f t="shared" si="1"/>
        <v>57 - J12 - 4/3   3b</v>
      </c>
      <c r="G13" s="163">
        <f>'DCB - IP - Mirror'!N13</f>
        <v>7.8000000000000007</v>
      </c>
      <c r="H13" s="163">
        <f>'DCB - IP - Mirror'!O13</f>
        <v>7.2</v>
      </c>
      <c r="J13" s="66"/>
    </row>
    <row r="14" spans="1:12" ht="45" customHeight="1" x14ac:dyDescent="0.25">
      <c r="A14" t="str">
        <f>'DCB - IP - Mirror'!C14</f>
        <v>DCB_1_alpha_a_P/N_S</v>
      </c>
      <c r="B14" s="163" t="str">
        <f t="shared" si="0"/>
        <v>DCB_1_alpha_a_S</v>
      </c>
      <c r="C14" s="163" t="str">
        <f>'DCB - IP - Mirror'!E14</f>
        <v>P21 - 2/10</v>
      </c>
      <c r="D14" t="str">
        <f>'DCB - IP - Mirror'!F14</f>
        <v>57 - J12 - 6/5</v>
      </c>
      <c r="E14" t="str">
        <f>'DCB - IP - Mirror'!L14</f>
        <v>3b</v>
      </c>
      <c r="F14" s="163" t="str">
        <f t="shared" si="1"/>
        <v>57 - J12 - 6/5   3b</v>
      </c>
      <c r="G14" s="163">
        <f>'DCB - IP - Mirror'!N14</f>
        <v>7.8000000000000007</v>
      </c>
      <c r="H14" s="163">
        <f>'DCB - IP - Mirror'!O14</f>
        <v>7.2</v>
      </c>
      <c r="J14" s="66"/>
    </row>
    <row r="15" spans="1:12" ht="45" customHeight="1" x14ac:dyDescent="0.25">
      <c r="A15" t="str">
        <f>'DCB - IP - Mirror'!C15</f>
        <v>DCB_1_alpha_a_P/N</v>
      </c>
      <c r="B15" s="163" t="str">
        <f t="shared" si="0"/>
        <v>DCB_1_alpha_a</v>
      </c>
      <c r="C15" s="163" t="str">
        <f>'DCB - IP - Mirror'!E15</f>
        <v>P21 - 3/11</v>
      </c>
      <c r="D15" t="str">
        <f>'DCB - IP - Mirror'!F15</f>
        <v>57 - J12 - 8/7</v>
      </c>
      <c r="E15" t="str">
        <f>'DCB - IP - Mirror'!L15</f>
        <v>3b</v>
      </c>
      <c r="F15" s="163" t="str">
        <f t="shared" si="1"/>
        <v>57 - J12 - 8/7   3b</v>
      </c>
      <c r="G15" s="163">
        <f>'DCB - IP - Mirror'!N15</f>
        <v>7.8000000000000007</v>
      </c>
      <c r="H15" s="163">
        <f>'DCB - IP - Mirror'!O15</f>
        <v>7.2</v>
      </c>
      <c r="J15" s="66"/>
    </row>
    <row r="16" spans="1:12" ht="45" customHeight="1" x14ac:dyDescent="0.25">
      <c r="A16" t="str">
        <f>'DCB - IP - Mirror'!C16</f>
        <v>DCB_4_alpha_a_P/N</v>
      </c>
      <c r="B16" s="163" t="str">
        <f t="shared" si="0"/>
        <v>DCB_4_alpha_a</v>
      </c>
      <c r="C16" s="163" t="str">
        <f>'DCB - IP - Mirror'!E16</f>
        <v>P21 - 4/12</v>
      </c>
      <c r="D16" t="str">
        <f>'DCB - IP - Mirror'!F16</f>
        <v>59 - J12 - 4/3</v>
      </c>
      <c r="E16" t="str">
        <f>'DCB - IP - Mirror'!L16</f>
        <v>3b</v>
      </c>
      <c r="F16" s="163" t="str">
        <f t="shared" si="1"/>
        <v>59 - J12 - 4/3   3b</v>
      </c>
      <c r="G16" s="163">
        <f>'DCB - IP - Mirror'!N16</f>
        <v>7.8000000000000007</v>
      </c>
      <c r="H16" s="163">
        <f>'DCB - IP - Mirror'!O16</f>
        <v>7.2</v>
      </c>
      <c r="J16" s="66"/>
    </row>
    <row r="17" spans="1:10" ht="45" customHeight="1" x14ac:dyDescent="0.25">
      <c r="A17" t="str">
        <f>'DCB - IP - Mirror'!C17</f>
        <v>DCB_4_alpha_a_P/N_S</v>
      </c>
      <c r="B17" s="163" t="str">
        <f t="shared" si="0"/>
        <v>DCB_4_alpha_a_S</v>
      </c>
      <c r="C17" s="163" t="str">
        <f>'DCB - IP - Mirror'!E17</f>
        <v>P21 - 5/13</v>
      </c>
      <c r="D17" t="str">
        <f>'DCB - IP - Mirror'!F17</f>
        <v>59 - J12 - 2/1</v>
      </c>
      <c r="E17" t="str">
        <f>'DCB - IP - Mirror'!L17</f>
        <v>3b</v>
      </c>
      <c r="F17" s="163" t="str">
        <f t="shared" si="1"/>
        <v>59 - J12 - 2/1   3b</v>
      </c>
      <c r="G17" s="163">
        <f>'DCB - IP - Mirror'!N17</f>
        <v>7.8000000000000007</v>
      </c>
      <c r="H17" s="163">
        <f>'DCB - IP - Mirror'!O17</f>
        <v>7.2</v>
      </c>
      <c r="J17" s="66"/>
    </row>
    <row r="18" spans="1:10" ht="45" customHeight="1" x14ac:dyDescent="0.25">
      <c r="A18" t="str">
        <f>'DCB - IP - Mirror'!C18</f>
        <v>DCB_0_alpha_a_P/N_S</v>
      </c>
      <c r="B18" s="163" t="str">
        <f t="shared" si="0"/>
        <v>DCB_0_alpha_a_S</v>
      </c>
      <c r="C18" s="163" t="str">
        <f>'DCB - IP - Mirror'!E18</f>
        <v>P21 - 6/14</v>
      </c>
      <c r="D18" t="str">
        <f>'DCB - IP - Mirror'!F18</f>
        <v>57 - J12 - 2/1</v>
      </c>
      <c r="E18" t="str">
        <f>'DCB - IP - Mirror'!L18</f>
        <v>3b</v>
      </c>
      <c r="F18" s="163" t="str">
        <f t="shared" si="1"/>
        <v>57 - J12 - 2/1   3b</v>
      </c>
      <c r="G18" s="163">
        <f>'DCB - IP - Mirror'!N18</f>
        <v>7.8000000000000007</v>
      </c>
      <c r="H18" s="163">
        <f>'DCB - IP - Mirror'!O18</f>
        <v>7.2</v>
      </c>
      <c r="J18" s="66"/>
    </row>
    <row r="19" spans="1:10" ht="45" customHeight="1" x14ac:dyDescent="0.25">
      <c r="A19" t="str">
        <f>'DCB - IP - Mirror'!C19</f>
        <v>DCB_2_3_alpha_a_25_P/N</v>
      </c>
      <c r="B19" s="163" t="str">
        <f t="shared" si="0"/>
        <v>DCB_2_3_alpha_a_25</v>
      </c>
      <c r="C19" s="163" t="str">
        <f>'DCB - IP - Mirror'!E19</f>
        <v>P21 - 7/15</v>
      </c>
      <c r="D19" t="str">
        <f>'DCB - IP - Mirror'!F19</f>
        <v>2.5V: 65 - J12 - 4/3</v>
      </c>
      <c r="E19" t="str">
        <f>'DCB - IP - Mirror'!L19</f>
        <v>3b</v>
      </c>
      <c r="F19" s="163" t="str">
        <f t="shared" si="1"/>
        <v xml:space="preserve"> 65 - J12 - 4/3   3b</v>
      </c>
      <c r="G19" s="163">
        <f>'DCB - IP - Mirror'!N19</f>
        <v>7.8000000000000007</v>
      </c>
      <c r="H19" s="163">
        <f>'DCB - IP - Mirror'!O19</f>
        <v>7.2</v>
      </c>
      <c r="J19" s="66"/>
    </row>
    <row r="20" spans="1:10" ht="10.5" customHeight="1" x14ac:dyDescent="0.25"/>
    <row r="21" spans="1:10" ht="9.75" customHeight="1" x14ac:dyDescent="0.25"/>
    <row r="22" spans="1:10" ht="45" customHeight="1" x14ac:dyDescent="0.25">
      <c r="A22" t="str">
        <f>'DCB - IP - Mirror'!C22</f>
        <v>DCB_6_alpha_a_P/N_S</v>
      </c>
      <c r="B22" s="163" t="str">
        <f t="shared" si="0"/>
        <v>DCB_6_alpha_a_S</v>
      </c>
      <c r="C22" s="163" t="str">
        <f>'DCB - IP - Mirror'!E22</f>
        <v>P23 - 1/9</v>
      </c>
      <c r="D22" t="str">
        <f>'DCB - IP - Mirror'!F22</f>
        <v>59 - J13 - 2/1</v>
      </c>
      <c r="E22" t="str">
        <f>'DCB - IP - Mirror'!L22</f>
        <v>3b</v>
      </c>
      <c r="F22" s="163" t="str">
        <f t="shared" si="1"/>
        <v>59 - J13 - 2/1   3b</v>
      </c>
      <c r="G22" s="163">
        <f>'DCB - IP - Mirror'!N22</f>
        <v>7.8000000000000007</v>
      </c>
      <c r="H22" s="163">
        <f>'DCB - IP - Mirror'!O22</f>
        <v>7.2</v>
      </c>
      <c r="J22" s="66"/>
    </row>
    <row r="23" spans="1:10" ht="45" customHeight="1" x14ac:dyDescent="0.25">
      <c r="A23" t="str">
        <f>'DCB - IP - Mirror'!C23</f>
        <v>DCB_6_alpha_a_P/N</v>
      </c>
      <c r="B23" s="163" t="str">
        <f t="shared" si="0"/>
        <v>DCB_6_alpha_a</v>
      </c>
      <c r="C23" s="163" t="str">
        <f>'DCB - IP - Mirror'!E23</f>
        <v>P23 - 2/10</v>
      </c>
      <c r="D23" t="str">
        <f>'DCB - IP - Mirror'!F23</f>
        <v>59 - J13 - 4/3</v>
      </c>
      <c r="E23" t="str">
        <f>'DCB - IP - Mirror'!L23</f>
        <v>3b</v>
      </c>
      <c r="F23" s="163" t="str">
        <f t="shared" si="1"/>
        <v>59 - J13 - 4/3   3b</v>
      </c>
      <c r="G23" s="163">
        <f>'DCB - IP - Mirror'!N23</f>
        <v>7.8000000000000007</v>
      </c>
      <c r="H23" s="163">
        <f>'DCB - IP - Mirror'!O23</f>
        <v>7.2</v>
      </c>
      <c r="J23" s="66"/>
    </row>
    <row r="24" spans="1:10" ht="45" customHeight="1" x14ac:dyDescent="0.25">
      <c r="A24" t="str">
        <f>'DCB - IP - Mirror'!C24</f>
        <v>DCB_9_alpha_a_P/N_S</v>
      </c>
      <c r="B24" s="163" t="str">
        <f t="shared" si="0"/>
        <v>DCB_9_alpha_a_S</v>
      </c>
      <c r="C24" s="163" t="str">
        <f>'DCB - IP - Mirror'!E24</f>
        <v>P23 - 3/11</v>
      </c>
      <c r="D24" t="str">
        <f>'DCB - IP - Mirror'!F24</f>
        <v>57 - J13 - 6/5</v>
      </c>
      <c r="E24" t="str">
        <f>'DCB - IP - Mirror'!L24</f>
        <v>3b</v>
      </c>
      <c r="F24" s="163" t="str">
        <f t="shared" si="1"/>
        <v>57 - J13 - 6/5   3b</v>
      </c>
      <c r="G24" s="163">
        <f>'DCB - IP - Mirror'!N24</f>
        <v>7.8000000000000007</v>
      </c>
      <c r="H24" s="163">
        <f>'DCB - IP - Mirror'!O24</f>
        <v>7.2</v>
      </c>
      <c r="J24" s="66"/>
    </row>
    <row r="25" spans="1:10" ht="45" customHeight="1" x14ac:dyDescent="0.25">
      <c r="A25" t="str">
        <f>'DCB - IP - Mirror'!C25</f>
        <v>DCB_8_9_alpha_a_25_P/N</v>
      </c>
      <c r="B25" s="163" t="str">
        <f t="shared" si="0"/>
        <v>DCB_8_9_alpha_a_25</v>
      </c>
      <c r="C25" s="163" t="str">
        <f>'DCB - IP - Mirror'!E25</f>
        <v>P23 - 4/12</v>
      </c>
      <c r="D25" t="str">
        <f>'DCB - IP - Mirror'!F25</f>
        <v>2.5V: 65 - J13 - 6/5</v>
      </c>
      <c r="E25" t="str">
        <f>'DCB - IP - Mirror'!L25</f>
        <v>3b</v>
      </c>
      <c r="F25" s="163" t="str">
        <f t="shared" si="1"/>
        <v xml:space="preserve"> 65 - J13 - 6/5   3b</v>
      </c>
      <c r="G25" s="163">
        <f>'DCB - IP - Mirror'!N25</f>
        <v>7.8000000000000007</v>
      </c>
      <c r="H25" s="163">
        <f>'DCB - IP - Mirror'!O25</f>
        <v>7.2</v>
      </c>
      <c r="J25" s="66"/>
    </row>
    <row r="26" spans="1:10" ht="45" customHeight="1" x14ac:dyDescent="0.25">
      <c r="A26" t="str">
        <f>'DCB - IP - Mirror'!C26</f>
        <v>DCB_9_alpha_a_P/N</v>
      </c>
      <c r="B26" s="163" t="str">
        <f t="shared" si="0"/>
        <v>DCB_9_alpha_a</v>
      </c>
      <c r="C26" s="163" t="str">
        <f>'DCB - IP - Mirror'!E26</f>
        <v>P23 - 5/13</v>
      </c>
      <c r="D26" t="str">
        <f>'DCB - IP - Mirror'!F26</f>
        <v>57 - J13 - 8/7</v>
      </c>
      <c r="E26" t="str">
        <f>'DCB - IP - Mirror'!L26</f>
        <v>3b</v>
      </c>
      <c r="F26" s="163" t="str">
        <f t="shared" si="1"/>
        <v>57 - J13 - 8/7   3b</v>
      </c>
      <c r="G26" s="163">
        <f>'DCB - IP - Mirror'!N26</f>
        <v>7.8000000000000007</v>
      </c>
      <c r="H26" s="163">
        <f>'DCB - IP - Mirror'!O26</f>
        <v>7.2</v>
      </c>
      <c r="J26" s="66"/>
    </row>
    <row r="27" spans="1:10" ht="45" customHeight="1" x14ac:dyDescent="0.25">
      <c r="A27" t="str">
        <f>'DCB - IP - Mirror'!C27</f>
        <v>DCB_10_alpha_a_P/N_S</v>
      </c>
      <c r="B27" s="163" t="str">
        <f t="shared" si="0"/>
        <v>DCB_10_alpha_a_S</v>
      </c>
      <c r="C27" s="163" t="str">
        <f>'DCB - IP - Mirror'!E27</f>
        <v>P23 - 6/14</v>
      </c>
      <c r="D27" t="str">
        <f>'DCB - IP - Mirror'!F27</f>
        <v>58 - J12 - 2/1</v>
      </c>
      <c r="E27" t="str">
        <f>'DCB - IP - Mirror'!L27</f>
        <v>3b</v>
      </c>
      <c r="F27" s="163" t="str">
        <f t="shared" si="1"/>
        <v>58 - J12 - 2/1   3b</v>
      </c>
      <c r="G27" s="163">
        <f>'DCB - IP - Mirror'!N27</f>
        <v>7.8000000000000007</v>
      </c>
      <c r="H27" s="163">
        <f>'DCB - IP - Mirror'!O27</f>
        <v>7.2</v>
      </c>
      <c r="J27" s="66"/>
    </row>
    <row r="28" spans="1:10" ht="45" customHeight="1" x14ac:dyDescent="0.25">
      <c r="A28" t="str">
        <f>'DCB - IP - Mirror'!C28</f>
        <v>DCB_10_alpha_a_P/N</v>
      </c>
      <c r="B28" s="163" t="str">
        <f t="shared" si="0"/>
        <v>DCB_10_alpha_a</v>
      </c>
      <c r="C28" s="163" t="str">
        <f>'DCB - IP - Mirror'!E28</f>
        <v>P23 - 7/15</v>
      </c>
      <c r="D28" t="str">
        <f>'DCB - IP - Mirror'!F28</f>
        <v>58 - J12 - 4/3</v>
      </c>
      <c r="E28" t="str">
        <f>'DCB - IP - Mirror'!L28</f>
        <v>3b</v>
      </c>
      <c r="F28" s="163" t="str">
        <f t="shared" si="1"/>
        <v>58 - J12 - 4/3   3b</v>
      </c>
      <c r="G28" s="163">
        <f>'DCB - IP - Mirror'!N28</f>
        <v>7.8000000000000007</v>
      </c>
      <c r="H28" s="163">
        <f>'DCB - IP - Mirror'!O28</f>
        <v>7.2</v>
      </c>
      <c r="J28" s="66"/>
    </row>
    <row r="29" spans="1:10" ht="45" customHeight="1" x14ac:dyDescent="0.25">
      <c r="A29" t="str">
        <f>'DCB - IP - Mirror'!C29</f>
        <v>DCB_11_alpha_a_P/N_S</v>
      </c>
      <c r="B29" s="163" t="str">
        <f t="shared" si="0"/>
        <v>DCB_11_alpha_a_S</v>
      </c>
      <c r="C29" s="163" t="str">
        <f>'DCB - IP - Mirror'!E29</f>
        <v>P23 - 8/16</v>
      </c>
      <c r="D29" t="str">
        <f>'DCB - IP - Mirror'!F29</f>
        <v>58 - J13 - 2/1</v>
      </c>
      <c r="E29" t="str">
        <f>'DCB - IP - Mirror'!L29</f>
        <v>3b</v>
      </c>
      <c r="F29" s="163" t="str">
        <f t="shared" si="1"/>
        <v>58 - J13 - 2/1   3b</v>
      </c>
      <c r="G29" s="163">
        <f>'DCB - IP - Mirror'!N29</f>
        <v>7.8000000000000007</v>
      </c>
      <c r="H29" s="163">
        <f>'DCB - IP - Mirror'!O29</f>
        <v>7.2</v>
      </c>
      <c r="J29" s="66"/>
    </row>
    <row r="30" spans="1:10" ht="15.75" customHeight="1" x14ac:dyDescent="0.25"/>
    <row r="31" spans="1:10" ht="45" customHeight="1" x14ac:dyDescent="0.25">
      <c r="A31" t="str">
        <f>'DCB - IP - Mirror'!C31</f>
        <v>DCB_0_1_alpha_a_25_P/N</v>
      </c>
      <c r="B31" s="163" t="str">
        <f t="shared" si="0"/>
        <v>DCB_0_1_alpha_a_25</v>
      </c>
      <c r="C31" s="163" t="str">
        <f>'DCB - IP - Mirror'!E31</f>
        <v>P24 - 1/9</v>
      </c>
      <c r="D31" t="str">
        <f>'DCB - IP - Mirror'!F31</f>
        <v>2.5V: 65 - J13 - 2/1</v>
      </c>
      <c r="E31" t="str">
        <f>'DCB - IP - Mirror'!L31</f>
        <v>3b</v>
      </c>
      <c r="F31" s="163" t="str">
        <f t="shared" si="1"/>
        <v xml:space="preserve"> 65 - J13 - 2/1   3b</v>
      </c>
      <c r="G31" s="163">
        <f>'DCB - IP - Mirror'!N31</f>
        <v>7.8000000000000007</v>
      </c>
      <c r="H31" s="163">
        <f>'DCB - IP - Mirror'!O31</f>
        <v>7.2</v>
      </c>
      <c r="J31" s="66"/>
    </row>
    <row r="32" spans="1:10" ht="45" customHeight="1" x14ac:dyDescent="0.25">
      <c r="A32" t="str">
        <f>'DCB - IP - Mirror'!C32</f>
        <v>DCB_3_alpha_a_P/N</v>
      </c>
      <c r="B32" s="163" t="str">
        <f t="shared" si="0"/>
        <v>DCB_3_alpha_a</v>
      </c>
      <c r="C32" s="163" t="str">
        <f>'DCB - IP - Mirror'!E32</f>
        <v>P24 - 2/10</v>
      </c>
      <c r="D32" t="str">
        <f>'DCB - IP - Mirror'!F32</f>
        <v>58 - J13 - 8/7</v>
      </c>
      <c r="E32" t="str">
        <f>'DCB - IP - Mirror'!L32</f>
        <v>3b</v>
      </c>
      <c r="F32" s="163" t="str">
        <f t="shared" si="1"/>
        <v>58 - J13 - 8/7   3b</v>
      </c>
      <c r="G32" s="163">
        <f>'DCB - IP - Mirror'!N32</f>
        <v>7.8000000000000007</v>
      </c>
      <c r="H32" s="163">
        <f>'DCB - IP - Mirror'!O32</f>
        <v>7.2</v>
      </c>
      <c r="J32" s="66"/>
    </row>
    <row r="33" spans="1:10" ht="45" customHeight="1" x14ac:dyDescent="0.25">
      <c r="A33" t="str">
        <f>'DCB - IP - Mirror'!C33</f>
        <v>DCB_5_alpha_a_P/N_S</v>
      </c>
      <c r="B33" s="163" t="str">
        <f t="shared" si="0"/>
        <v>DCB_5_alpha_a_S</v>
      </c>
      <c r="C33" s="163" t="str">
        <f>'DCB - IP - Mirror'!E33</f>
        <v>P24 - 3/11</v>
      </c>
      <c r="D33" t="str">
        <f>'DCB - IP - Mirror'!F33</f>
        <v>59 - J12 - 6/5</v>
      </c>
      <c r="E33" t="str">
        <f>'DCB - IP - Mirror'!L33</f>
        <v>3b</v>
      </c>
      <c r="F33" s="163" t="str">
        <f t="shared" si="1"/>
        <v>59 - J12 - 6/5   3b</v>
      </c>
      <c r="G33" s="163">
        <f>'DCB - IP - Mirror'!N33</f>
        <v>7.8000000000000007</v>
      </c>
      <c r="H33" s="163">
        <f>'DCB - IP - Mirror'!O33</f>
        <v>7.2</v>
      </c>
      <c r="J33" s="66"/>
    </row>
    <row r="34" spans="1:10" ht="45" customHeight="1" x14ac:dyDescent="0.25">
      <c r="A34" t="str">
        <f>'DCB - IP - Mirror'!C34</f>
        <v>DCB_4_5_alpha_a_25_P/N</v>
      </c>
      <c r="B34" s="163" t="str">
        <f t="shared" si="0"/>
        <v>DCB_4_5_alpha_a_25</v>
      </c>
      <c r="C34" s="163" t="str">
        <f>'DCB - IP - Mirror'!E34</f>
        <v>P24 - 4/12</v>
      </c>
      <c r="D34" t="str">
        <f>'DCB - IP - Mirror'!F34</f>
        <v>2.5V: 65 - J13 - 4/3</v>
      </c>
      <c r="E34" t="str">
        <f>'DCB - IP - Mirror'!L34</f>
        <v>3b</v>
      </c>
      <c r="F34" s="163" t="str">
        <f t="shared" si="1"/>
        <v xml:space="preserve"> 65 - J13 - 4/3   3b</v>
      </c>
      <c r="G34" s="163">
        <f>'DCB - IP - Mirror'!N34</f>
        <v>7.8000000000000007</v>
      </c>
      <c r="H34" s="163">
        <f>'DCB - IP - Mirror'!O34</f>
        <v>7.2</v>
      </c>
      <c r="J34" s="66"/>
    </row>
    <row r="35" spans="1:10" ht="45" customHeight="1" x14ac:dyDescent="0.25">
      <c r="A35" t="str">
        <f>'DCB - IP - Mirror'!C35</f>
        <v>DCB_5_alpha_a_P/N</v>
      </c>
      <c r="B35" s="163" t="str">
        <f t="shared" si="0"/>
        <v>DCB_5_alpha_a</v>
      </c>
      <c r="C35" s="163" t="str">
        <f>'DCB - IP - Mirror'!E35</f>
        <v>P24 - 5/13</v>
      </c>
      <c r="D35" t="str">
        <f>'DCB - IP - Mirror'!F35</f>
        <v>59 - J12 - 8/7</v>
      </c>
      <c r="E35" t="str">
        <f>'DCB - IP - Mirror'!L35</f>
        <v>3b</v>
      </c>
      <c r="F35" s="163" t="str">
        <f t="shared" si="1"/>
        <v>59 - J12 - 8/7   3b</v>
      </c>
      <c r="G35" s="163">
        <f>'DCB - IP - Mirror'!N35</f>
        <v>7.8000000000000007</v>
      </c>
      <c r="H35" s="163">
        <f>'DCB - IP - Mirror'!O35</f>
        <v>7.2</v>
      </c>
      <c r="J35" s="66"/>
    </row>
    <row r="36" spans="1:10" ht="45" customHeight="1" x14ac:dyDescent="0.25">
      <c r="A36" t="str">
        <f>'DCB - IP - Mirror'!C36</f>
        <v>DCB_3_alpha_a_P/N_S</v>
      </c>
      <c r="B36" s="163" t="str">
        <f t="shared" si="0"/>
        <v>DCB_3_alpha_a_S</v>
      </c>
      <c r="C36" s="163" t="str">
        <f>'DCB - IP - Mirror'!E36</f>
        <v>P24 - 6/14</v>
      </c>
      <c r="D36" t="str">
        <f>'DCB - IP - Mirror'!F36</f>
        <v>58 - J13 - 6/5</v>
      </c>
      <c r="E36" t="str">
        <f>'DCB - IP - Mirror'!L36</f>
        <v>3b</v>
      </c>
      <c r="F36" s="163" t="str">
        <f t="shared" si="1"/>
        <v>58 - J13 - 6/5   3b</v>
      </c>
      <c r="G36" s="163">
        <f>'DCB - IP - Mirror'!N36</f>
        <v>7.8000000000000007</v>
      </c>
      <c r="H36" s="163">
        <f>'DCB - IP - Mirror'!O36</f>
        <v>7.2</v>
      </c>
      <c r="J36" s="66"/>
    </row>
    <row r="37" spans="1:10" ht="45" customHeight="1" x14ac:dyDescent="0.25">
      <c r="A37" t="str">
        <f>'DCB - IP - Mirror'!C37</f>
        <v>DCB_2_alpha_a_P/N</v>
      </c>
      <c r="B37" s="163" t="str">
        <f t="shared" si="0"/>
        <v>DCB_2_alpha_a</v>
      </c>
      <c r="C37" s="163" t="str">
        <f>'DCB - IP - Mirror'!E37</f>
        <v>P24 - 7/15</v>
      </c>
      <c r="D37" t="str">
        <f>'DCB - IP - Mirror'!F37</f>
        <v>58 - J12 - 8/7</v>
      </c>
      <c r="E37" t="str">
        <f>'DCB - IP - Mirror'!L37</f>
        <v>3b</v>
      </c>
      <c r="F37" s="163" t="str">
        <f t="shared" si="1"/>
        <v>58 - J12 - 8/7   3b</v>
      </c>
      <c r="G37" s="163">
        <f>'DCB - IP - Mirror'!N37</f>
        <v>7.8000000000000007</v>
      </c>
      <c r="H37" s="163">
        <f>'DCB - IP - Mirror'!O37</f>
        <v>7.2</v>
      </c>
      <c r="J37" s="66"/>
    </row>
    <row r="38" spans="1:10" ht="45" customHeight="1" x14ac:dyDescent="0.25">
      <c r="A38" t="str">
        <f>'DCB - IP - Mirror'!C38</f>
        <v>DCB_2_alpha_a_P/N_S</v>
      </c>
      <c r="B38" s="163" t="str">
        <f t="shared" si="0"/>
        <v>DCB_2_alpha_a_S</v>
      </c>
      <c r="C38" s="163" t="str">
        <f>'DCB - IP - Mirror'!E38</f>
        <v>P24 - 8/16</v>
      </c>
      <c r="D38" t="str">
        <f>'DCB - IP - Mirror'!F38</f>
        <v>58 - J12 - 6/5</v>
      </c>
      <c r="E38" t="str">
        <f>'DCB - IP - Mirror'!L38</f>
        <v>3b</v>
      </c>
      <c r="F38" s="163" t="str">
        <f t="shared" si="1"/>
        <v>58 - J12 - 6/5   3b</v>
      </c>
      <c r="G38" s="163">
        <f>'DCB - IP - Mirror'!N38</f>
        <v>7.8000000000000007</v>
      </c>
      <c r="H38" s="163">
        <f>'DCB - IP - Mirror'!O38</f>
        <v>7.2</v>
      </c>
      <c r="J38" s="66"/>
    </row>
    <row r="39" spans="1:10" ht="14.25" customHeight="1" x14ac:dyDescent="0.25"/>
    <row r="40" spans="1:10" ht="45" customHeight="1" x14ac:dyDescent="0.25">
      <c r="A40" t="str">
        <f>'DCB - IP - Mirror'!C40</f>
        <v>DCB_7_beta_a_P/N</v>
      </c>
      <c r="B40" s="163" t="str">
        <f t="shared" si="0"/>
        <v>DCB_7_beta_a</v>
      </c>
      <c r="C40" s="163" t="str">
        <f>'DCB - IP - Mirror'!E40</f>
        <v>P26 - 1/9</v>
      </c>
      <c r="D40" t="str">
        <f>'DCB - IP - Mirror'!F40</f>
        <v>62 - J13 - 8/7</v>
      </c>
      <c r="E40" t="str">
        <f>'DCB - IP - Mirror'!L40</f>
        <v>3b</v>
      </c>
      <c r="F40" s="163" t="str">
        <f t="shared" si="1"/>
        <v>62 - J13 - 8/7   3b</v>
      </c>
      <c r="G40" s="163">
        <f>'DCB - IP - Mirror'!N40</f>
        <v>7.8000000000000007</v>
      </c>
      <c r="H40" s="163">
        <f>'DCB - IP - Mirror'!O40</f>
        <v>7.2</v>
      </c>
      <c r="J40" s="66"/>
    </row>
    <row r="41" spans="1:10" ht="45" customHeight="1" x14ac:dyDescent="0.25">
      <c r="A41" t="str">
        <f>'DCB - IP - Mirror'!C41</f>
        <v>DCB_7_beta_a_P/N_S</v>
      </c>
      <c r="B41" s="163" t="str">
        <f t="shared" si="0"/>
        <v>DCB_7_beta_a_S</v>
      </c>
      <c r="C41" s="163" t="str">
        <f>'DCB - IP - Mirror'!E41</f>
        <v>P26 - 2/10</v>
      </c>
      <c r="D41" t="str">
        <f>'DCB - IP - Mirror'!F41</f>
        <v>62 - J13 - 6/5</v>
      </c>
      <c r="E41" t="str">
        <f>'DCB - IP - Mirror'!L41</f>
        <v>3b</v>
      </c>
      <c r="F41" s="163" t="str">
        <f t="shared" si="1"/>
        <v>62 - J13 - 6/5   3b</v>
      </c>
      <c r="G41" s="163">
        <f>'DCB - IP - Mirror'!N41</f>
        <v>7.8000000000000007</v>
      </c>
      <c r="H41" s="163">
        <f>'DCB - IP - Mirror'!O41</f>
        <v>7.2</v>
      </c>
      <c r="J41" s="66"/>
    </row>
    <row r="42" spans="1:10" ht="45" customHeight="1" x14ac:dyDescent="0.25">
      <c r="A42" t="str">
        <f>'DCB - IP - Mirror'!C42</f>
        <v>DCB_6_7_beta_a_25_P/N</v>
      </c>
      <c r="B42" s="163" t="str">
        <f t="shared" si="0"/>
        <v>DCB_6_7_beta_a_25</v>
      </c>
      <c r="C42" s="163" t="str">
        <f>'DCB - IP - Mirror'!E42</f>
        <v>P26 - 3/11</v>
      </c>
      <c r="D42" t="str">
        <f>'DCB - IP - Mirror'!F42</f>
        <v>2.5V: 66 - J13 - 8/7</v>
      </c>
      <c r="E42" t="str">
        <f>'DCB - IP - Mirror'!L42</f>
        <v>3b</v>
      </c>
      <c r="F42" s="163" t="str">
        <f t="shared" si="1"/>
        <v xml:space="preserve"> 66 - J13 - 8/7   3b</v>
      </c>
      <c r="G42" s="163">
        <f>'DCB - IP - Mirror'!N42</f>
        <v>7.8000000000000007</v>
      </c>
      <c r="H42" s="163">
        <f>'DCB - IP - Mirror'!O42</f>
        <v>7.2</v>
      </c>
      <c r="J42" s="66"/>
    </row>
    <row r="43" spans="1:10" ht="45" customHeight="1" x14ac:dyDescent="0.25">
      <c r="A43" t="str">
        <f>'DCB - IP - Mirror'!C43</f>
        <v>DCB_8_beta_a_P/N</v>
      </c>
      <c r="B43" s="163" t="str">
        <f t="shared" si="0"/>
        <v>DCB_8_beta_a</v>
      </c>
      <c r="C43" s="163" t="str">
        <f>'DCB - IP - Mirror'!E43</f>
        <v>P26 - 4/12</v>
      </c>
      <c r="D43" t="str">
        <f>'DCB - IP - Mirror'!F43</f>
        <v>60 - J13 - 4/3</v>
      </c>
      <c r="E43" t="str">
        <f>'DCB - IP - Mirror'!L43</f>
        <v>3b</v>
      </c>
      <c r="F43" s="163" t="str">
        <f t="shared" si="1"/>
        <v>60 - J13 - 4/3   3b</v>
      </c>
      <c r="G43" s="163">
        <f>'DCB - IP - Mirror'!N43</f>
        <v>7.8000000000000007</v>
      </c>
      <c r="H43" s="163">
        <f>'DCB - IP - Mirror'!O43</f>
        <v>7.2</v>
      </c>
      <c r="J43" s="66"/>
    </row>
    <row r="44" spans="1:10" ht="45" customHeight="1" x14ac:dyDescent="0.25">
      <c r="A44" t="str">
        <f>'DCB - IP - Mirror'!C44</f>
        <v>DCB_8_beta_a_P/N_S</v>
      </c>
      <c r="B44" s="163" t="str">
        <f t="shared" si="0"/>
        <v>DCB_8_beta_a_S</v>
      </c>
      <c r="C44" s="163" t="str">
        <f>'DCB - IP - Mirror'!E44</f>
        <v>P26 - 5/13</v>
      </c>
      <c r="D44" t="str">
        <f>'DCB - IP - Mirror'!F44</f>
        <v>60 - J13 - 2/1</v>
      </c>
      <c r="E44" t="str">
        <f>'DCB - IP - Mirror'!L44</f>
        <v>3b</v>
      </c>
      <c r="F44" s="163" t="str">
        <f t="shared" si="1"/>
        <v>60 - J13 - 2/1   3b</v>
      </c>
      <c r="G44" s="163">
        <f>'DCB - IP - Mirror'!N44</f>
        <v>7.8000000000000007</v>
      </c>
      <c r="H44" s="163">
        <f>'DCB - IP - Mirror'!O44</f>
        <v>7.2</v>
      </c>
      <c r="J44" s="66"/>
    </row>
    <row r="45" spans="1:10" ht="45" customHeight="1" x14ac:dyDescent="0.25">
      <c r="A45" t="str">
        <f>'DCB - IP - Mirror'!C45</f>
        <v>DCB_10_11_beta_a_25_P/N</v>
      </c>
      <c r="B45" s="163" t="str">
        <f t="shared" si="0"/>
        <v>DCB_10_11_beta_a_25</v>
      </c>
      <c r="C45" s="163" t="str">
        <f>'DCB - IP - Mirror'!E45</f>
        <v>P26 - 6/14</v>
      </c>
      <c r="D45" t="str">
        <f>'DCB - IP - Mirror'!F45</f>
        <v>2.5V: 66 - J12 - 6/5</v>
      </c>
      <c r="E45" t="str">
        <f>'DCB - IP - Mirror'!L45</f>
        <v>3b</v>
      </c>
      <c r="F45" s="163" t="str">
        <f t="shared" si="1"/>
        <v xml:space="preserve"> 66 - J12 - 6/5   3b</v>
      </c>
      <c r="G45" s="163">
        <f>'DCB - IP - Mirror'!N45</f>
        <v>7.8000000000000007</v>
      </c>
      <c r="H45" s="163">
        <f>'DCB - IP - Mirror'!O45</f>
        <v>7.2</v>
      </c>
      <c r="J45" s="66"/>
    </row>
    <row r="46" spans="1:10" ht="45" customHeight="1" x14ac:dyDescent="0.25">
      <c r="A46" t="str">
        <f>'DCB - IP - Mirror'!C46</f>
        <v>DCB_11_beta_a_P/N</v>
      </c>
      <c r="B46" s="163" t="str">
        <f t="shared" si="0"/>
        <v>DCB_11_beta_a</v>
      </c>
      <c r="C46" s="163" t="str">
        <f>'DCB - IP - Mirror'!E46</f>
        <v>P26 - 7/15</v>
      </c>
      <c r="D46" t="str">
        <f>'DCB - IP - Mirror'!F46</f>
        <v>61 - J13 - 4/3</v>
      </c>
      <c r="E46" t="str">
        <f>'DCB - IP - Mirror'!L46</f>
        <v>3b</v>
      </c>
      <c r="F46" s="163" t="str">
        <f t="shared" si="1"/>
        <v>61 - J13 - 4/3   3b</v>
      </c>
      <c r="G46" s="163">
        <f>'DCB - IP - Mirror'!N46</f>
        <v>7.8000000000000007</v>
      </c>
      <c r="H46" s="163">
        <f>'DCB - IP - Mirror'!O46</f>
        <v>7.2</v>
      </c>
      <c r="J46" s="66"/>
    </row>
    <row r="47" spans="1:10" ht="15" customHeight="1" x14ac:dyDescent="0.25"/>
    <row r="48" spans="1:10" ht="11.25" customHeight="1" x14ac:dyDescent="0.25"/>
    <row r="49" spans="1:10" ht="45" customHeight="1" x14ac:dyDescent="0.25">
      <c r="A49" t="str">
        <f>'DCB - IP - Mirror'!C49</f>
        <v>DCB_0_beta_a_P/N</v>
      </c>
      <c r="B49" s="163" t="str">
        <f t="shared" si="0"/>
        <v>DCB_0_beta_a</v>
      </c>
      <c r="C49" s="163" t="str">
        <f>'DCB - IP - Mirror'!E49</f>
        <v>P27 - 1/9</v>
      </c>
      <c r="D49" t="str">
        <f>'DCB - IP - Mirror'!F49</f>
        <v>60 - J12 - 4/3</v>
      </c>
      <c r="E49" t="str">
        <f>'DCB - IP - Mirror'!L49</f>
        <v>3b</v>
      </c>
      <c r="F49" s="163" t="str">
        <f t="shared" si="1"/>
        <v>60 - J12 - 4/3   3b</v>
      </c>
      <c r="G49" s="163">
        <f>'DCB - IP - Mirror'!N49</f>
        <v>7.8000000000000007</v>
      </c>
      <c r="H49" s="163">
        <f>'DCB - IP - Mirror'!O49</f>
        <v>7.2</v>
      </c>
      <c r="J49" s="66"/>
    </row>
    <row r="50" spans="1:10" ht="45" customHeight="1" x14ac:dyDescent="0.25">
      <c r="A50" t="str">
        <f>'DCB - IP - Mirror'!C50</f>
        <v>DCB_1_beta_a_P/N_S</v>
      </c>
      <c r="B50" s="163" t="str">
        <f t="shared" si="0"/>
        <v>DCB_1_beta_a_S</v>
      </c>
      <c r="C50" s="163" t="str">
        <f>'DCB - IP - Mirror'!E50</f>
        <v>P27 - 2/10</v>
      </c>
      <c r="D50" t="str">
        <f>'DCB - IP - Mirror'!F50</f>
        <v>60 - J12 - 6/5</v>
      </c>
      <c r="E50" t="str">
        <f>'DCB - IP - Mirror'!L50</f>
        <v>3b</v>
      </c>
      <c r="F50" s="163" t="str">
        <f t="shared" si="1"/>
        <v>60 - J12 - 6/5   3b</v>
      </c>
      <c r="G50" s="163">
        <f>'DCB - IP - Mirror'!N50</f>
        <v>7.8000000000000007</v>
      </c>
      <c r="H50" s="163">
        <f>'DCB - IP - Mirror'!O50</f>
        <v>7.2</v>
      </c>
      <c r="J50" s="66"/>
    </row>
    <row r="51" spans="1:10" ht="45" customHeight="1" x14ac:dyDescent="0.25">
      <c r="A51" t="str">
        <f>'DCB - IP - Mirror'!C51</f>
        <v>DCB_1_beta_a_P/N</v>
      </c>
      <c r="B51" s="163" t="str">
        <f t="shared" si="0"/>
        <v>DCB_1_beta_a</v>
      </c>
      <c r="C51" s="163" t="str">
        <f>'DCB - IP - Mirror'!E51</f>
        <v>P27 - 3/11</v>
      </c>
      <c r="D51" t="str">
        <f>'DCB - IP - Mirror'!F51</f>
        <v>60 - J12 - 8/7</v>
      </c>
      <c r="E51" t="str">
        <f>'DCB - IP - Mirror'!L51</f>
        <v>3b</v>
      </c>
      <c r="F51" s="163" t="str">
        <f t="shared" si="1"/>
        <v>60 - J12 - 8/7   3b</v>
      </c>
      <c r="G51" s="163">
        <f>'DCB - IP - Mirror'!N51</f>
        <v>7.8000000000000007</v>
      </c>
      <c r="H51" s="163">
        <f>'DCB - IP - Mirror'!O51</f>
        <v>7.2</v>
      </c>
      <c r="J51" s="66"/>
    </row>
    <row r="52" spans="1:10" ht="45" customHeight="1" x14ac:dyDescent="0.25">
      <c r="A52" t="str">
        <f>'DCB - IP - Mirror'!C52</f>
        <v>DCB_4_beta_a_P/N</v>
      </c>
      <c r="B52" s="163" t="str">
        <f t="shared" si="0"/>
        <v>DCB_4_beta_a</v>
      </c>
      <c r="C52" s="163" t="str">
        <f>'DCB - IP - Mirror'!E52</f>
        <v>P27 - 4/12</v>
      </c>
      <c r="D52" t="str">
        <f>'DCB - IP - Mirror'!F52</f>
        <v>62 - J12 - 4/3</v>
      </c>
      <c r="E52" t="str">
        <f>'DCB - IP - Mirror'!L52</f>
        <v>3b</v>
      </c>
      <c r="F52" s="163" t="str">
        <f t="shared" si="1"/>
        <v>62 - J12 - 4/3   3b</v>
      </c>
      <c r="G52" s="163">
        <f>'DCB - IP - Mirror'!N52</f>
        <v>7.8000000000000007</v>
      </c>
      <c r="H52" s="163">
        <f>'DCB - IP - Mirror'!O52</f>
        <v>7.2</v>
      </c>
      <c r="J52" s="66"/>
    </row>
    <row r="53" spans="1:10" ht="45" customHeight="1" x14ac:dyDescent="0.25">
      <c r="A53" t="str">
        <f>'DCB - IP - Mirror'!C53</f>
        <v>DCB_4_beta_a_P/N_S</v>
      </c>
      <c r="B53" s="163" t="str">
        <f t="shared" si="0"/>
        <v>DCB_4_beta_a_S</v>
      </c>
      <c r="C53" s="163" t="str">
        <f>'DCB - IP - Mirror'!E53</f>
        <v>P27 - 5/13</v>
      </c>
      <c r="D53" t="str">
        <f>'DCB - IP - Mirror'!F53</f>
        <v>62 - J12 - 2/1</v>
      </c>
      <c r="E53" t="str">
        <f>'DCB - IP - Mirror'!L53</f>
        <v>3b</v>
      </c>
      <c r="F53" s="163" t="str">
        <f t="shared" si="1"/>
        <v>62 - J12 - 2/1   3b</v>
      </c>
      <c r="G53" s="163">
        <f>'DCB - IP - Mirror'!N53</f>
        <v>7.8000000000000007</v>
      </c>
      <c r="H53" s="163">
        <f>'DCB - IP - Mirror'!O53</f>
        <v>7.2</v>
      </c>
      <c r="J53" s="66"/>
    </row>
    <row r="54" spans="1:10" ht="45" customHeight="1" x14ac:dyDescent="0.25">
      <c r="A54" t="str">
        <f>'DCB - IP - Mirror'!C54</f>
        <v>DCB_0_beta_a_P/N_S</v>
      </c>
      <c r="B54" s="163" t="str">
        <f t="shared" si="0"/>
        <v>DCB_0_beta_a_S</v>
      </c>
      <c r="C54" s="163" t="str">
        <f>'DCB - IP - Mirror'!E54</f>
        <v>P27 - 6/14</v>
      </c>
      <c r="D54" t="str">
        <f>'DCB - IP - Mirror'!F54</f>
        <v>60 - J12 - 2/1</v>
      </c>
      <c r="E54" t="str">
        <f>'DCB - IP - Mirror'!L54</f>
        <v>3b</v>
      </c>
      <c r="F54" s="163" t="str">
        <f t="shared" si="1"/>
        <v>60 - J12 - 2/1   3b</v>
      </c>
      <c r="G54" s="163">
        <f>'DCB - IP - Mirror'!N54</f>
        <v>7.8000000000000007</v>
      </c>
      <c r="H54" s="163">
        <f>'DCB - IP - Mirror'!O54</f>
        <v>7.2</v>
      </c>
      <c r="J54" s="66"/>
    </row>
    <row r="57" spans="1:10" ht="18.75" customHeight="1" x14ac:dyDescent="0.25"/>
    <row r="58" spans="1:10" ht="45" customHeight="1" x14ac:dyDescent="0.25">
      <c r="A58" t="str">
        <f>'DCB - IP - Mirror'!C58</f>
        <v>DCB_6_beta_a_P/N_S</v>
      </c>
      <c r="B58" s="163" t="str">
        <f t="shared" si="0"/>
        <v>DCB_6_beta_a_S</v>
      </c>
      <c r="C58" s="163" t="str">
        <f>'DCB - IP - Mirror'!E58</f>
        <v>P29 - 1/9</v>
      </c>
      <c r="D58" t="str">
        <f>'DCB - IP - Mirror'!F58</f>
        <v>62 - J13 - 2/1</v>
      </c>
      <c r="E58" t="str">
        <f>'DCB - IP - Mirror'!L58</f>
        <v>3b</v>
      </c>
      <c r="F58" s="163" t="str">
        <f t="shared" si="1"/>
        <v>62 - J13 - 2/1   3b</v>
      </c>
      <c r="G58" s="163">
        <f>'DCB - IP - Mirror'!N58</f>
        <v>7.8000000000000007</v>
      </c>
      <c r="H58" s="163">
        <f>'DCB - IP - Mirror'!O58</f>
        <v>7.2</v>
      </c>
      <c r="J58" s="66"/>
    </row>
    <row r="59" spans="1:10" ht="45" customHeight="1" x14ac:dyDescent="0.25">
      <c r="A59" t="str">
        <f>'DCB - IP - Mirror'!C59</f>
        <v>DCB_6_beta_a_P/N</v>
      </c>
      <c r="B59" s="163" t="str">
        <f t="shared" si="0"/>
        <v>DCB_6_beta_a</v>
      </c>
      <c r="C59" s="163" t="str">
        <f>'DCB - IP - Mirror'!E59</f>
        <v>P29 - 2/10</v>
      </c>
      <c r="D59" t="str">
        <f>'DCB - IP - Mirror'!F59</f>
        <v>62 - J13 - 4/3</v>
      </c>
      <c r="E59" t="str">
        <f>'DCB - IP - Mirror'!L59</f>
        <v>3b</v>
      </c>
      <c r="F59" s="163" t="str">
        <f t="shared" si="1"/>
        <v>62 - J13 - 4/3   3b</v>
      </c>
      <c r="G59" s="163">
        <f>'DCB - IP - Mirror'!N59</f>
        <v>7.8000000000000007</v>
      </c>
      <c r="H59" s="163">
        <f>'DCB - IP - Mirror'!O59</f>
        <v>7.2</v>
      </c>
      <c r="J59" s="66"/>
    </row>
    <row r="60" spans="1:10" ht="45" customHeight="1" x14ac:dyDescent="0.25">
      <c r="A60" t="str">
        <f>'DCB - IP - Mirror'!C60</f>
        <v>DCB_9_beta_a_P/N_S</v>
      </c>
      <c r="B60" s="163" t="str">
        <f t="shared" si="0"/>
        <v>DCB_9_beta_a_S</v>
      </c>
      <c r="C60" s="163" t="str">
        <f>'DCB - IP - Mirror'!E60</f>
        <v>P29 - 3/11</v>
      </c>
      <c r="D60" t="str">
        <f>'DCB - IP - Mirror'!F60</f>
        <v>60 - J13 - 6/5</v>
      </c>
      <c r="E60" t="str">
        <f>'DCB - IP - Mirror'!L60</f>
        <v>3b</v>
      </c>
      <c r="F60" s="163" t="str">
        <f t="shared" si="1"/>
        <v>60 - J13 - 6/5   3b</v>
      </c>
      <c r="G60" s="163">
        <f>'DCB - IP - Mirror'!N60</f>
        <v>7.8000000000000007</v>
      </c>
      <c r="H60" s="163">
        <f>'DCB - IP - Mirror'!O60</f>
        <v>7.2</v>
      </c>
      <c r="J60" s="66"/>
    </row>
    <row r="61" spans="1:10" ht="45" customHeight="1" x14ac:dyDescent="0.25">
      <c r="A61" t="str">
        <f>'DCB - IP - Mirror'!C61</f>
        <v>DCB_8_9_beta_a_25_P/N</v>
      </c>
      <c r="B61" s="163" t="str">
        <f t="shared" si="0"/>
        <v>DCB_8_9_beta_a_25</v>
      </c>
      <c r="C61" s="163" t="str">
        <f>'DCB - IP - Mirror'!E61</f>
        <v>P29 - 4/12</v>
      </c>
      <c r="D61" t="str">
        <f>'DCB - IP - Mirror'!F61</f>
        <v>2.5V: 66 - J13 - 6/5</v>
      </c>
      <c r="E61" t="str">
        <f>'DCB - IP - Mirror'!L61</f>
        <v>3b</v>
      </c>
      <c r="F61" s="163" t="str">
        <f t="shared" si="1"/>
        <v xml:space="preserve"> 66 - J13 - 6/5   3b</v>
      </c>
      <c r="G61" s="163">
        <f>'DCB - IP - Mirror'!N61</f>
        <v>7.8000000000000007</v>
      </c>
      <c r="H61" s="163">
        <f>'DCB - IP - Mirror'!O61</f>
        <v>7.2</v>
      </c>
      <c r="J61" s="66"/>
    </row>
    <row r="62" spans="1:10" ht="45" customHeight="1" x14ac:dyDescent="0.25">
      <c r="A62" t="str">
        <f>'DCB - IP - Mirror'!C62</f>
        <v>DCB_9_beta_a_P/N</v>
      </c>
      <c r="B62" s="163" t="str">
        <f t="shared" si="0"/>
        <v>DCB_9_beta_a</v>
      </c>
      <c r="C62" s="163" t="str">
        <f>'DCB - IP - Mirror'!E62</f>
        <v>P29 - 5/13</v>
      </c>
      <c r="D62" t="str">
        <f>'DCB - IP - Mirror'!F62</f>
        <v>60 - J13 - 8/7</v>
      </c>
      <c r="E62" t="str">
        <f>'DCB - IP - Mirror'!L62</f>
        <v>3b</v>
      </c>
      <c r="F62" s="163" t="str">
        <f t="shared" si="1"/>
        <v>60 - J13 - 8/7   3b</v>
      </c>
      <c r="G62" s="163">
        <f>'DCB - IP - Mirror'!N62</f>
        <v>7.8000000000000007</v>
      </c>
      <c r="H62" s="163">
        <f>'DCB - IP - Mirror'!O62</f>
        <v>7.2</v>
      </c>
      <c r="J62" s="66"/>
    </row>
    <row r="63" spans="1:10" ht="45" customHeight="1" x14ac:dyDescent="0.25">
      <c r="A63" t="str">
        <f>'DCB - IP - Mirror'!C63</f>
        <v>DCB_10_beta_a_P/N_S</v>
      </c>
      <c r="B63" s="163" t="str">
        <f t="shared" si="0"/>
        <v>DCB_10_beta_a_S</v>
      </c>
      <c r="C63" s="163" t="str">
        <f>'DCB - IP - Mirror'!E63</f>
        <v>P29 - 6/14</v>
      </c>
      <c r="D63" t="str">
        <f>'DCB - IP - Mirror'!F63</f>
        <v>61 - J12 - 2/1</v>
      </c>
      <c r="E63" t="str">
        <f>'DCB - IP - Mirror'!L63</f>
        <v>3b</v>
      </c>
      <c r="F63" s="163" t="str">
        <f t="shared" si="1"/>
        <v>61 - J12 - 2/1   3b</v>
      </c>
      <c r="G63" s="163">
        <f>'DCB - IP - Mirror'!N63</f>
        <v>7.8000000000000007</v>
      </c>
      <c r="H63" s="163">
        <f>'DCB - IP - Mirror'!O63</f>
        <v>7.2</v>
      </c>
      <c r="J63" s="66"/>
    </row>
    <row r="64" spans="1:10" ht="45" customHeight="1" x14ac:dyDescent="0.25">
      <c r="A64" t="str">
        <f>'DCB - IP - Mirror'!C64</f>
        <v>DCB_10_beta_a_P/N</v>
      </c>
      <c r="B64" s="163" t="str">
        <f t="shared" si="0"/>
        <v>DCB_10_beta_a</v>
      </c>
      <c r="C64" s="163" t="str">
        <f>'DCB - IP - Mirror'!E64</f>
        <v>P29 - 7/15</v>
      </c>
      <c r="D64" t="str">
        <f>'DCB - IP - Mirror'!F64</f>
        <v>61 - J12 - 4/3</v>
      </c>
      <c r="E64" t="str">
        <f>'DCB - IP - Mirror'!L64</f>
        <v>3b</v>
      </c>
      <c r="F64" s="163" t="str">
        <f t="shared" si="1"/>
        <v>61 - J12 - 4/3   3b</v>
      </c>
      <c r="G64" s="163">
        <f>'DCB - IP - Mirror'!N64</f>
        <v>7.8000000000000007</v>
      </c>
      <c r="H64" s="163">
        <f>'DCB - IP - Mirror'!O64</f>
        <v>7.2</v>
      </c>
      <c r="J64" s="66"/>
    </row>
    <row r="65" spans="1:12" ht="45" customHeight="1" x14ac:dyDescent="0.25">
      <c r="A65" t="str">
        <f>'DCB - IP - Mirror'!C65</f>
        <v>DCB_11_beta_a_P/N_S</v>
      </c>
      <c r="B65" s="163" t="str">
        <f t="shared" si="0"/>
        <v>DCB_11_beta_a_S</v>
      </c>
      <c r="C65" s="163" t="str">
        <f>'DCB - IP - Mirror'!E65</f>
        <v>P29 - 8/16</v>
      </c>
      <c r="D65" t="str">
        <f>'DCB - IP - Mirror'!F65</f>
        <v>61 - J13 - 2/1</v>
      </c>
      <c r="E65" t="str">
        <f>'DCB - IP - Mirror'!L65</f>
        <v>3b</v>
      </c>
      <c r="F65" s="163" t="str">
        <f t="shared" si="1"/>
        <v>61 - J13 - 2/1   3b</v>
      </c>
      <c r="G65" s="163">
        <f>'DCB - IP - Mirror'!N65</f>
        <v>7.8000000000000007</v>
      </c>
      <c r="H65" s="163">
        <f>'DCB - IP - Mirror'!O65</f>
        <v>7.2</v>
      </c>
      <c r="J65" s="66"/>
    </row>
    <row r="66" spans="1:12" ht="20.25" customHeight="1" x14ac:dyDescent="0.25"/>
    <row r="67" spans="1:12" ht="45" customHeight="1" x14ac:dyDescent="0.25">
      <c r="A67" t="str">
        <f>'DCB - IP - Mirror'!C67</f>
        <v>DCB_0_1_beta_a_25_P/N</v>
      </c>
      <c r="B67" s="163" t="str">
        <f t="shared" si="0"/>
        <v>DCB_0_1_beta_a_25</v>
      </c>
      <c r="C67" s="163" t="str">
        <f>'DCB - IP - Mirror'!E67</f>
        <v>P30 - 1/9</v>
      </c>
      <c r="D67" t="str">
        <f>'DCB - IP - Mirror'!F67</f>
        <v>2.5V: 66 - J13 - 2/1</v>
      </c>
      <c r="E67" t="str">
        <f>'DCB - IP - Mirror'!L67</f>
        <v>3b</v>
      </c>
      <c r="F67" s="163" t="str">
        <f t="shared" si="1"/>
        <v xml:space="preserve"> 66 - J13 - 2/1   3b</v>
      </c>
      <c r="G67" s="163">
        <f>'DCB - IP - Mirror'!N67</f>
        <v>7.8000000000000007</v>
      </c>
      <c r="H67" s="163">
        <f>'DCB - IP - Mirror'!O67</f>
        <v>7.2</v>
      </c>
      <c r="J67" s="66"/>
    </row>
    <row r="68" spans="1:12" ht="15" customHeight="1" x14ac:dyDescent="0.25">
      <c r="J68" s="66"/>
    </row>
    <row r="69" spans="1:12" ht="45" customHeight="1" x14ac:dyDescent="0.25">
      <c r="A69" t="str">
        <f>'DCB - IP - Mirror'!C69</f>
        <v>DCB_5_beta_a_P/N_S</v>
      </c>
      <c r="B69" s="163" t="str">
        <f t="shared" ref="B69:B107" si="2">IF(ISNUMBER(SEARCH("_P/N",A69)),SUBSTITUTE(A69,"_P/N",""),"")</f>
        <v>DCB_5_beta_a_S</v>
      </c>
      <c r="C69" s="163" t="str">
        <f>'DCB - IP - Mirror'!E69</f>
        <v>P30 - 3/11</v>
      </c>
      <c r="D69" t="str">
        <f>'DCB - IP - Mirror'!F69</f>
        <v>62 - J12 - 6/5</v>
      </c>
      <c r="E69" t="str">
        <f>'DCB - IP - Mirror'!L69</f>
        <v>3b</v>
      </c>
      <c r="F69" s="163" t="str">
        <f t="shared" ref="F69:F107" si="3">CONCATENATE(IF(ISNUMBER(SEARCH("2.5V:",D69)),SUBSTITUTE(D69,"2.5V:",""),D69),"   ",E69)</f>
        <v>62 - J12 - 6/5   3b</v>
      </c>
      <c r="G69" s="163">
        <f>'DCB - IP - Mirror'!N69</f>
        <v>7.8000000000000007</v>
      </c>
      <c r="H69" s="163">
        <f>'DCB - IP - Mirror'!O69</f>
        <v>7.2</v>
      </c>
      <c r="J69" s="66"/>
    </row>
    <row r="70" spans="1:12" ht="45" customHeight="1" x14ac:dyDescent="0.25">
      <c r="A70" t="str">
        <f>'DCB - IP - Mirror'!C70</f>
        <v>DCB_4_5_beta_a_25_P/N</v>
      </c>
      <c r="B70" s="163" t="str">
        <f t="shared" si="2"/>
        <v>DCB_4_5_beta_a_25</v>
      </c>
      <c r="C70" s="163" t="str">
        <f>'DCB - IP - Mirror'!E70</f>
        <v>P30 - 4/12</v>
      </c>
      <c r="D70" t="str">
        <f>'DCB - IP - Mirror'!F70</f>
        <v>2.5V: 66 - J13 - 4/3</v>
      </c>
      <c r="E70" t="str">
        <f>'DCB - IP - Mirror'!L70</f>
        <v>3b</v>
      </c>
      <c r="F70" s="163" t="str">
        <f t="shared" si="3"/>
        <v xml:space="preserve"> 66 - J13 - 4/3   3b</v>
      </c>
      <c r="G70" s="163">
        <f>'DCB - IP - Mirror'!N70</f>
        <v>7.8000000000000007</v>
      </c>
      <c r="H70" s="163">
        <f>'DCB - IP - Mirror'!O70</f>
        <v>7.2</v>
      </c>
      <c r="J70" s="66"/>
    </row>
    <row r="71" spans="1:12" ht="45" customHeight="1" x14ac:dyDescent="0.25">
      <c r="A71" t="str">
        <f>'DCB - IP - Mirror'!C71</f>
        <v>DCB_5_beta_a_P/N</v>
      </c>
      <c r="B71" s="163" t="str">
        <f t="shared" si="2"/>
        <v>DCB_5_beta_a</v>
      </c>
      <c r="C71" s="163" t="str">
        <f>'DCB - IP - Mirror'!E71</f>
        <v>P30 - 5/13</v>
      </c>
      <c r="D71" t="str">
        <f>'DCB - IP - Mirror'!F71</f>
        <v>62 - J12 - 8/7</v>
      </c>
      <c r="E71" t="str">
        <f>'DCB - IP - Mirror'!L71</f>
        <v>3b</v>
      </c>
      <c r="F71" s="163" t="str">
        <f t="shared" si="3"/>
        <v>62 - J12 - 8/7   3b</v>
      </c>
      <c r="G71" s="163">
        <f>'DCB - IP - Mirror'!N71</f>
        <v>7.8000000000000007</v>
      </c>
      <c r="H71" s="163">
        <f>'DCB - IP - Mirror'!O71</f>
        <v>7.2</v>
      </c>
      <c r="J71" s="66"/>
    </row>
    <row r="72" spans="1:12" ht="18" customHeight="1" x14ac:dyDescent="0.25"/>
    <row r="73" spans="1:12" ht="15.75" customHeight="1" x14ac:dyDescent="0.25"/>
    <row r="74" spans="1:12" ht="14.25" customHeight="1" x14ac:dyDescent="0.25"/>
    <row r="75" spans="1:12" ht="15" customHeight="1" x14ac:dyDescent="0.25"/>
    <row r="76" spans="1:12" ht="45" customHeight="1" x14ac:dyDescent="0.25">
      <c r="A76" t="str">
        <f>'DCB - IP - Mirror'!C76</f>
        <v>DCB_7_gamma_a_P/N</v>
      </c>
      <c r="B76" s="163" t="str">
        <f t="shared" si="2"/>
        <v>DCB_7_gamma_a</v>
      </c>
      <c r="C76" s="163" t="str">
        <f>'DCB - IP - Mirror'!E76</f>
        <v>P32 - 1/9</v>
      </c>
      <c r="D76" t="str">
        <f>'DCB - IP - Mirror'!F76</f>
        <v>64 - J13 - 8/7</v>
      </c>
      <c r="E76" t="str">
        <f>'DCB - IP - Mirror'!L76</f>
        <v>4a</v>
      </c>
      <c r="F76" s="163" t="str">
        <f t="shared" si="3"/>
        <v>64 - J13 - 8/7   4a</v>
      </c>
      <c r="G76" s="163" t="str">
        <f>'DCB - IP - Mirror'!N76</f>
        <v>|7.6|</v>
      </c>
      <c r="H76" s="163">
        <f>'DCB - IP - Mirror'!O76</f>
        <v>6.8000000000000007</v>
      </c>
      <c r="J76" s="66"/>
      <c r="L76" s="66"/>
    </row>
    <row r="77" spans="1:12" ht="45" customHeight="1" x14ac:dyDescent="0.25">
      <c r="A77" t="str">
        <f>'DCB - IP - Mirror'!C77</f>
        <v>DCB_7_gamma_a_P/N_S</v>
      </c>
      <c r="B77" s="163" t="str">
        <f t="shared" si="2"/>
        <v>DCB_7_gamma_a_S</v>
      </c>
      <c r="C77" s="163" t="str">
        <f>'DCB - IP - Mirror'!E77</f>
        <v>P32 - 2/10</v>
      </c>
      <c r="D77" t="str">
        <f>'DCB - IP - Mirror'!F77</f>
        <v>64 - J13 - 6/5</v>
      </c>
      <c r="E77" t="str">
        <f>'DCB - IP - Mirror'!L77</f>
        <v>4a</v>
      </c>
      <c r="F77" s="163" t="str">
        <f t="shared" si="3"/>
        <v>64 - J13 - 6/5   4a</v>
      </c>
      <c r="G77" s="163" t="str">
        <f>'DCB - IP - Mirror'!N77</f>
        <v>|7.6|</v>
      </c>
      <c r="H77" s="163">
        <f>'DCB - IP - Mirror'!O77</f>
        <v>6.8000000000000007</v>
      </c>
      <c r="J77" s="66"/>
      <c r="L77" s="66"/>
    </row>
    <row r="78" spans="1:12" ht="45" customHeight="1" x14ac:dyDescent="0.25">
      <c r="A78" t="str">
        <f>'DCB - IP - Mirror'!C78</f>
        <v>DCB_6_7_gamma_a_25_P/N</v>
      </c>
      <c r="B78" s="163" t="str">
        <f t="shared" si="2"/>
        <v>DCB_6_7_gamma_a_25</v>
      </c>
      <c r="C78" s="163" t="str">
        <f>'DCB - IP - Mirror'!E78</f>
        <v>P32 - 3/11</v>
      </c>
      <c r="D78" t="str">
        <f>'DCB - IP - Mirror'!F78</f>
        <v>2.5V: 67 - J13 - 8/7</v>
      </c>
      <c r="E78" t="str">
        <f>'DCB - IP - Mirror'!L78</f>
        <v>3b</v>
      </c>
      <c r="F78" s="163" t="str">
        <f t="shared" si="3"/>
        <v xml:space="preserve"> 67 - J13 - 8/7   3b</v>
      </c>
      <c r="G78" s="163">
        <f>'DCB - IP - Mirror'!N78</f>
        <v>7.8000000000000007</v>
      </c>
      <c r="H78" s="163">
        <f>'DCB - IP - Mirror'!O78</f>
        <v>7.2</v>
      </c>
      <c r="J78" s="66"/>
    </row>
    <row r="79" spans="1:12" ht="45" customHeight="1" x14ac:dyDescent="0.25">
      <c r="A79" t="str">
        <f>'DCB - IP - Mirror'!C79</f>
        <v>DCB_8_gamma_a_P/N</v>
      </c>
      <c r="B79" s="163" t="str">
        <f t="shared" si="2"/>
        <v>DCB_8_gamma_a</v>
      </c>
      <c r="C79" s="163" t="str">
        <f>'DCB - IP - Mirror'!E79</f>
        <v>P32 - 4/12</v>
      </c>
      <c r="D79" t="str">
        <f>'DCB - IP - Mirror'!F79</f>
        <v>63 - J13 - 4/3</v>
      </c>
      <c r="E79" t="str">
        <f>'DCB - IP - Mirror'!L79</f>
        <v>3b</v>
      </c>
      <c r="F79" s="163" t="str">
        <f t="shared" si="3"/>
        <v>63 - J13 - 4/3   3b</v>
      </c>
      <c r="G79" s="163">
        <f>'DCB - IP - Mirror'!N79</f>
        <v>7.8000000000000007</v>
      </c>
      <c r="H79" s="163">
        <f>'DCB - IP - Mirror'!O79</f>
        <v>7.2</v>
      </c>
      <c r="J79" s="66"/>
    </row>
    <row r="80" spans="1:12" ht="45" customHeight="1" x14ac:dyDescent="0.25">
      <c r="A80" t="str">
        <f>'DCB - IP - Mirror'!C80</f>
        <v>DCB_8_gamma_a_P/N_S</v>
      </c>
      <c r="B80" s="163" t="str">
        <f t="shared" si="2"/>
        <v>DCB_8_gamma_a_S</v>
      </c>
      <c r="C80" s="163" t="str">
        <f>'DCB - IP - Mirror'!E80</f>
        <v>P32 - 5/13</v>
      </c>
      <c r="D80" t="str">
        <f>'DCB - IP - Mirror'!F80</f>
        <v>63 - J13 - 2/1</v>
      </c>
      <c r="E80" t="str">
        <f>'DCB - IP - Mirror'!L80</f>
        <v>3b</v>
      </c>
      <c r="F80" s="163" t="str">
        <f t="shared" si="3"/>
        <v>63 - J13 - 2/1   3b</v>
      </c>
      <c r="G80" s="163">
        <f>'DCB - IP - Mirror'!N80</f>
        <v>7.8000000000000007</v>
      </c>
      <c r="H80" s="163">
        <f>'DCB - IP - Mirror'!O80</f>
        <v>7.2</v>
      </c>
      <c r="J80" s="66"/>
    </row>
    <row r="81" spans="1:12" ht="43.5" customHeight="1" x14ac:dyDescent="0.25"/>
    <row r="83" spans="1:12" ht="47.25" customHeight="1" x14ac:dyDescent="0.25"/>
    <row r="84" spans="1:12" ht="104.25" customHeight="1" x14ac:dyDescent="0.25"/>
    <row r="85" spans="1:12" ht="45" customHeight="1" x14ac:dyDescent="0.25">
      <c r="A85" t="str">
        <f>'DCB - IP - Mirror'!C85</f>
        <v>DCB_0_gamma_a_P/N</v>
      </c>
      <c r="B85" s="163" t="str">
        <f t="shared" si="2"/>
        <v>DCB_0_gamma_a</v>
      </c>
      <c r="C85" s="163" t="str">
        <f>'DCB - IP - Mirror'!E85</f>
        <v>P33 - 1/9</v>
      </c>
      <c r="D85" t="str">
        <f>'DCB - IP - Mirror'!F85</f>
        <v>63 - J12 - 4/3</v>
      </c>
      <c r="E85" t="str">
        <f>'DCB - IP - Mirror'!L85</f>
        <v>3b</v>
      </c>
      <c r="F85" s="163" t="str">
        <f t="shared" si="3"/>
        <v>63 - J12 - 4/3   3b</v>
      </c>
      <c r="G85" s="163">
        <f>'DCB - IP - Mirror'!N85</f>
        <v>7.8000000000000007</v>
      </c>
      <c r="H85" s="163">
        <f>'DCB - IP - Mirror'!O85</f>
        <v>7.2</v>
      </c>
      <c r="J85" s="66"/>
    </row>
    <row r="86" spans="1:12" ht="45" customHeight="1" x14ac:dyDescent="0.25">
      <c r="A86" t="str">
        <f>'DCB - IP - Mirror'!C86</f>
        <v>DCB_1_gamma_a_P/N_S</v>
      </c>
      <c r="B86" s="163" t="str">
        <f t="shared" si="2"/>
        <v>DCB_1_gamma_a_S</v>
      </c>
      <c r="C86" s="163" t="str">
        <f>'DCB - IP - Mirror'!E86</f>
        <v>P33 - 2/10</v>
      </c>
      <c r="D86" t="str">
        <f>'DCB - IP - Mirror'!F86</f>
        <v>63 - J12 - 6/5</v>
      </c>
      <c r="E86" t="str">
        <f>'DCB - IP - Mirror'!L86</f>
        <v>3b</v>
      </c>
      <c r="F86" s="163" t="str">
        <f t="shared" si="3"/>
        <v>63 - J12 - 6/5   3b</v>
      </c>
      <c r="G86" s="163">
        <f>'DCB - IP - Mirror'!N86</f>
        <v>7.8000000000000007</v>
      </c>
      <c r="H86" s="163">
        <f>'DCB - IP - Mirror'!O86</f>
        <v>7.2</v>
      </c>
      <c r="J86" s="66"/>
    </row>
    <row r="87" spans="1:12" ht="45" customHeight="1" x14ac:dyDescent="0.25">
      <c r="A87" t="str">
        <f>'DCB - IP - Mirror'!C87</f>
        <v>DCB_1_gamma_a_P/N</v>
      </c>
      <c r="B87" s="163" t="str">
        <f t="shared" si="2"/>
        <v>DCB_1_gamma_a</v>
      </c>
      <c r="C87" s="163" t="str">
        <f>'DCB - IP - Mirror'!E87</f>
        <v>P33 - 3/11</v>
      </c>
      <c r="D87" t="str">
        <f>'DCB - IP - Mirror'!F87</f>
        <v>63 - J12 - 8/7</v>
      </c>
      <c r="E87" t="str">
        <f>'DCB - IP - Mirror'!L87</f>
        <v>3b</v>
      </c>
      <c r="F87" s="163" t="str">
        <f t="shared" si="3"/>
        <v>63 - J12 - 8/7   3b</v>
      </c>
      <c r="G87" s="163">
        <f>'DCB - IP - Mirror'!N87</f>
        <v>7.8000000000000007</v>
      </c>
      <c r="H87" s="163">
        <f>'DCB - IP - Mirror'!O87</f>
        <v>7.2</v>
      </c>
      <c r="J87" s="66"/>
    </row>
    <row r="88" spans="1:12" ht="45" customHeight="1" x14ac:dyDescent="0.25">
      <c r="A88" t="str">
        <f>'DCB - IP - Mirror'!C88</f>
        <v>DCB_4_gamma_a_P/N</v>
      </c>
      <c r="B88" s="163" t="str">
        <f t="shared" si="2"/>
        <v>DCB_4_gamma_a</v>
      </c>
      <c r="C88" s="163" t="str">
        <f>'DCB - IP - Mirror'!E88</f>
        <v>P33 - 4/12</v>
      </c>
      <c r="D88" t="str">
        <f>'DCB - IP - Mirror'!F88</f>
        <v>64 - J12 - 4/3</v>
      </c>
      <c r="E88" t="str">
        <f>'DCB - IP - Mirror'!L88</f>
        <v>4a</v>
      </c>
      <c r="F88" s="163" t="str">
        <f t="shared" si="3"/>
        <v>64 - J12 - 4/3   4a</v>
      </c>
      <c r="G88" s="163" t="str">
        <f>'DCB - IP - Mirror'!N88</f>
        <v>|7.6|</v>
      </c>
      <c r="H88" s="163">
        <f>'DCB - IP - Mirror'!O88</f>
        <v>6.8000000000000007</v>
      </c>
      <c r="J88" s="66"/>
    </row>
    <row r="89" spans="1:12" ht="45" customHeight="1" x14ac:dyDescent="0.25">
      <c r="A89" t="str">
        <f>'DCB - IP - Mirror'!C89</f>
        <v>DCB_4_gamma_a_P/N_S</v>
      </c>
      <c r="B89" s="163" t="str">
        <f t="shared" si="2"/>
        <v>DCB_4_gamma_a_S</v>
      </c>
      <c r="C89" s="163" t="str">
        <f>'DCB - IP - Mirror'!E89</f>
        <v>P33 - 5/13</v>
      </c>
      <c r="D89" t="str">
        <f>'DCB - IP - Mirror'!F89</f>
        <v>64 - J12 - 2/1</v>
      </c>
      <c r="E89" t="str">
        <f>'DCB - IP - Mirror'!L89</f>
        <v>4a</v>
      </c>
      <c r="F89" s="163" t="str">
        <f t="shared" si="3"/>
        <v>64 - J12 - 2/1   4a</v>
      </c>
      <c r="G89" s="163" t="str">
        <f>'DCB - IP - Mirror'!N89</f>
        <v>|7.6|</v>
      </c>
      <c r="H89" s="163">
        <f>'DCB - IP - Mirror'!O89</f>
        <v>6.8000000000000007</v>
      </c>
      <c r="J89" s="66"/>
    </row>
    <row r="90" spans="1:12" ht="45" customHeight="1" x14ac:dyDescent="0.25">
      <c r="A90" t="str">
        <f>'DCB - IP - Mirror'!C90</f>
        <v>DCB_0_gamma_a_P/N_S</v>
      </c>
      <c r="B90" s="163" t="str">
        <f t="shared" si="2"/>
        <v>DCB_0_gamma_a_S</v>
      </c>
      <c r="C90" s="163" t="str">
        <f>'DCB - IP - Mirror'!E90</f>
        <v>P33 - 6/14</v>
      </c>
      <c r="D90" t="str">
        <f>'DCB - IP - Mirror'!F90</f>
        <v>63 - J12 - 2/1</v>
      </c>
      <c r="E90" t="str">
        <f>'DCB - IP - Mirror'!L90</f>
        <v>3b</v>
      </c>
      <c r="F90" s="163" t="str">
        <f t="shared" si="3"/>
        <v>63 - J12 - 2/1   3b</v>
      </c>
      <c r="G90" s="163">
        <f>'DCB - IP - Mirror'!N90</f>
        <v>7.8000000000000007</v>
      </c>
      <c r="H90" s="163">
        <f>'DCB - IP - Mirror'!O90</f>
        <v>7.2</v>
      </c>
      <c r="J90" s="66"/>
    </row>
    <row r="91" spans="1:12" ht="16.5" customHeight="1" x14ac:dyDescent="0.25"/>
    <row r="92" spans="1:12" ht="13.5" customHeight="1" x14ac:dyDescent="0.25"/>
    <row r="93" spans="1:12" ht="16.5" customHeight="1" x14ac:dyDescent="0.25"/>
    <row r="94" spans="1:12" ht="45" customHeight="1" x14ac:dyDescent="0.25">
      <c r="A94" t="str">
        <f>'DCB - IP - Mirror'!C94</f>
        <v>DCB_6_gamma_a_P/N_S</v>
      </c>
      <c r="B94" s="163" t="str">
        <f t="shared" si="2"/>
        <v>DCB_6_gamma_a_S</v>
      </c>
      <c r="C94" s="163" t="str">
        <f>'DCB - IP - Mirror'!E94</f>
        <v>P35 - 1/9</v>
      </c>
      <c r="D94" t="str">
        <f>'DCB - IP - Mirror'!F94</f>
        <v>64 - J13 - 2/1</v>
      </c>
      <c r="E94" t="str">
        <f>'DCB - IP - Mirror'!L94</f>
        <v>4a</v>
      </c>
      <c r="F94" s="163" t="str">
        <f t="shared" si="3"/>
        <v>64 - J13 - 2/1   4a</v>
      </c>
      <c r="G94" s="163" t="str">
        <f>'DCB - IP - Mirror'!N94</f>
        <v>|7.6|</v>
      </c>
      <c r="H94" s="163">
        <f>'DCB - IP - Mirror'!O94</f>
        <v>6.8000000000000007</v>
      </c>
      <c r="J94" s="66"/>
      <c r="L94" s="66"/>
    </row>
    <row r="95" spans="1:12" ht="45" customHeight="1" x14ac:dyDescent="0.25">
      <c r="A95" t="str">
        <f>'DCB - IP - Mirror'!C95</f>
        <v>DCB_6_gamma_a_P/N</v>
      </c>
      <c r="B95" s="163" t="str">
        <f t="shared" si="2"/>
        <v>DCB_6_gamma_a</v>
      </c>
      <c r="C95" s="163" t="str">
        <f>'DCB - IP - Mirror'!E95</f>
        <v>P35 - 2/10</v>
      </c>
      <c r="D95" t="str">
        <f>'DCB - IP - Mirror'!F95</f>
        <v>64 - J13 - 4/3</v>
      </c>
      <c r="E95" t="str">
        <f>'DCB - IP - Mirror'!L95</f>
        <v>4a</v>
      </c>
      <c r="F95" s="163" t="str">
        <f t="shared" si="3"/>
        <v>64 - J13 - 4/3   4a</v>
      </c>
      <c r="G95" s="163" t="str">
        <f>'DCB - IP - Mirror'!N95</f>
        <v>|7.6|</v>
      </c>
      <c r="H95" s="163">
        <f>'DCB - IP - Mirror'!O95</f>
        <v>6.8000000000000007</v>
      </c>
      <c r="J95" s="66"/>
      <c r="L95" s="66"/>
    </row>
    <row r="96" spans="1:12" ht="45" customHeight="1" x14ac:dyDescent="0.25">
      <c r="A96" t="str">
        <f>'DCB - IP - Mirror'!C96</f>
        <v>DCB_9_gamma_a_P/N_S</v>
      </c>
      <c r="B96" s="163" t="str">
        <f t="shared" si="2"/>
        <v>DCB_9_gamma_a_S</v>
      </c>
      <c r="C96" s="163" t="str">
        <f>'DCB - IP - Mirror'!E96</f>
        <v>P35 - 3/11</v>
      </c>
      <c r="D96" t="str">
        <f>'DCB - IP - Mirror'!F96</f>
        <v>63 - J13 - 6/5</v>
      </c>
      <c r="E96" t="str">
        <f>'DCB - IP - Mirror'!L96</f>
        <v>3b</v>
      </c>
      <c r="F96" s="163" t="str">
        <f t="shared" si="3"/>
        <v>63 - J13 - 6/5   3b</v>
      </c>
      <c r="G96" s="163">
        <f>'DCB - IP - Mirror'!N96</f>
        <v>7.8000000000000007</v>
      </c>
      <c r="H96" s="163">
        <f>'DCB - IP - Mirror'!O96</f>
        <v>7.2</v>
      </c>
      <c r="J96" s="66"/>
    </row>
    <row r="97" spans="1:12" ht="45" customHeight="1" x14ac:dyDescent="0.25">
      <c r="A97" t="str">
        <f>'DCB - IP - Mirror'!C97</f>
        <v>DCB_8_9_gamma_a_25_P/N</v>
      </c>
      <c r="B97" s="163" t="str">
        <f t="shared" si="2"/>
        <v>DCB_8_9_gamma_a_25</v>
      </c>
      <c r="C97" s="163" t="str">
        <f>'DCB - IP - Mirror'!E97</f>
        <v>P35 - 4/12</v>
      </c>
      <c r="D97" t="str">
        <f>'DCB - IP - Mirror'!F97</f>
        <v>2.5V: 67 - J13 - 6/5</v>
      </c>
      <c r="E97" t="str">
        <f>'DCB - IP - Mirror'!L97</f>
        <v>3b</v>
      </c>
      <c r="F97" s="163" t="str">
        <f t="shared" si="3"/>
        <v xml:space="preserve"> 67 - J13 - 6/5   3b</v>
      </c>
      <c r="G97" s="163">
        <f>'DCB - IP - Mirror'!N97</f>
        <v>7.8000000000000007</v>
      </c>
      <c r="H97" s="163">
        <f>'DCB - IP - Mirror'!O97</f>
        <v>7.2</v>
      </c>
      <c r="J97" s="66"/>
    </row>
    <row r="98" spans="1:12" ht="45" customHeight="1" x14ac:dyDescent="0.25">
      <c r="A98" t="str">
        <f>'DCB - IP - Mirror'!C98</f>
        <v>DCB_9_gamma_a_P/N</v>
      </c>
      <c r="B98" s="163" t="str">
        <f t="shared" si="2"/>
        <v>DCB_9_gamma_a</v>
      </c>
      <c r="C98" s="163" t="str">
        <f>'DCB - IP - Mirror'!E98</f>
        <v>P35 - 5/13</v>
      </c>
      <c r="D98" t="str">
        <f>'DCB - IP - Mirror'!F98</f>
        <v>63 - J13 - 8/7</v>
      </c>
      <c r="E98" t="str">
        <f>'DCB - IP - Mirror'!L98</f>
        <v>3b</v>
      </c>
      <c r="F98" s="163" t="str">
        <f t="shared" si="3"/>
        <v>63 - J13 - 8/7   3b</v>
      </c>
      <c r="G98" s="163">
        <f>'DCB - IP - Mirror'!N98</f>
        <v>7.8000000000000007</v>
      </c>
      <c r="H98" s="163">
        <f>'DCB - IP - Mirror'!O98</f>
        <v>7.2</v>
      </c>
      <c r="J98" s="66"/>
    </row>
    <row r="99" spans="1:12" ht="18" customHeight="1" x14ac:dyDescent="0.25"/>
    <row r="100" spans="1:12" ht="13.5" customHeight="1" x14ac:dyDescent="0.25"/>
    <row r="101" spans="1:12" ht="19.5" customHeight="1" x14ac:dyDescent="0.25"/>
    <row r="103" spans="1:12" ht="45" customHeight="1" x14ac:dyDescent="0.25">
      <c r="A103" t="str">
        <f>'DCB - IP - Mirror'!C103</f>
        <v>DCB_0_1_gamma_a_25_P/N</v>
      </c>
      <c r="B103" s="163" t="str">
        <f t="shared" si="2"/>
        <v>DCB_0_1_gamma_a_25</v>
      </c>
      <c r="C103" s="163" t="str">
        <f>'DCB - IP - Mirror'!E103</f>
        <v>P36 - 1/9</v>
      </c>
      <c r="D103" t="str">
        <f>'DCB - IP - Mirror'!F103</f>
        <v>2.5V: 67 - J13 - 2/1</v>
      </c>
      <c r="E103" t="str">
        <f>'DCB - IP - Mirror'!L103</f>
        <v>3b</v>
      </c>
      <c r="F103" s="163" t="str">
        <f t="shared" si="3"/>
        <v xml:space="preserve"> 67 - J13 - 2/1   3b</v>
      </c>
      <c r="G103" s="163">
        <f>'DCB - IP - Mirror'!N103</f>
        <v>7.8000000000000007</v>
      </c>
      <c r="H103" s="163">
        <f>'DCB - IP - Mirror'!O103</f>
        <v>7.2</v>
      </c>
      <c r="J103" s="66"/>
    </row>
    <row r="104" spans="1:12" ht="12" customHeight="1" x14ac:dyDescent="0.25"/>
    <row r="105" spans="1:12" ht="45" customHeight="1" x14ac:dyDescent="0.25">
      <c r="A105" t="str">
        <f>'DCB - IP - Mirror'!C105</f>
        <v>DCB_5_gamma_a_P/N_S</v>
      </c>
      <c r="B105" s="163" t="str">
        <f t="shared" si="2"/>
        <v>DCB_5_gamma_a_S</v>
      </c>
      <c r="C105" s="163" t="str">
        <f>'DCB - IP - Mirror'!E105</f>
        <v>P36 - 3/11</v>
      </c>
      <c r="D105" t="str">
        <f>'DCB - IP - Mirror'!F105</f>
        <v>64 - J12 - 6/5</v>
      </c>
      <c r="E105" t="str">
        <f>'DCB - IP - Mirror'!L105</f>
        <v>4a</v>
      </c>
      <c r="F105" s="163" t="str">
        <f t="shared" si="3"/>
        <v>64 - J12 - 6/5   4a</v>
      </c>
      <c r="G105" s="163" t="str">
        <f>'DCB - IP - Mirror'!N105</f>
        <v>|7.6|</v>
      </c>
      <c r="H105" s="163">
        <f>'DCB - IP - Mirror'!O105</f>
        <v>6.8000000000000007</v>
      </c>
      <c r="J105" s="66"/>
      <c r="L105" s="66"/>
    </row>
    <row r="106" spans="1:12" ht="45" customHeight="1" x14ac:dyDescent="0.25">
      <c r="A106" t="str">
        <f>'DCB - IP - Mirror'!C106</f>
        <v>DCB_4_5_gamma_a_25_P/N</v>
      </c>
      <c r="B106" s="163" t="str">
        <f t="shared" si="2"/>
        <v>DCB_4_5_gamma_a_25</v>
      </c>
      <c r="C106" s="163" t="str">
        <f>'DCB - IP - Mirror'!E106</f>
        <v>P36 - 4/12</v>
      </c>
      <c r="D106" t="str">
        <f>'DCB - IP - Mirror'!F106</f>
        <v>2.5V: 67 - J13 - 4/3</v>
      </c>
      <c r="E106" t="str">
        <f>'DCB - IP - Mirror'!L106</f>
        <v>3b</v>
      </c>
      <c r="F106" s="163" t="str">
        <f t="shared" si="3"/>
        <v xml:space="preserve"> 67 - J13 - 4/3   3b</v>
      </c>
      <c r="G106" s="163">
        <f>'DCB - IP - Mirror'!N106</f>
        <v>7.8000000000000007</v>
      </c>
      <c r="H106" s="163">
        <f>'DCB - IP - Mirror'!O106</f>
        <v>7.2</v>
      </c>
      <c r="J106" s="91"/>
    </row>
    <row r="107" spans="1:12" ht="45" customHeight="1" x14ac:dyDescent="0.25">
      <c r="A107" t="str">
        <f>'DCB - IP - Mirror'!C107</f>
        <v>DCB_5_gamma_a_P/N</v>
      </c>
      <c r="B107" s="163" t="str">
        <f t="shared" si="2"/>
        <v>DCB_5_gamma_a</v>
      </c>
      <c r="C107" s="163" t="str">
        <f>'DCB - IP - Mirror'!E107</f>
        <v>P36 - 5/13</v>
      </c>
      <c r="D107" t="str">
        <f>'DCB - IP - Mirror'!F107</f>
        <v>64 - J12 - 8/7</v>
      </c>
      <c r="E107" t="str">
        <f>'DCB - IP - Mirror'!L107</f>
        <v>4a</v>
      </c>
      <c r="F107" s="163" t="str">
        <f t="shared" si="3"/>
        <v>64 - J12 - 8/7   4a</v>
      </c>
      <c r="G107" s="163" t="str">
        <f>'DCB - IP - Mirror'!N107</f>
        <v>|7.6|</v>
      </c>
      <c r="H107" s="163">
        <f>'DCB - IP - Mirror'!O107</f>
        <v>6.8000000000000007</v>
      </c>
      <c r="J107" s="66"/>
      <c r="L107" s="66"/>
    </row>
  </sheetData>
  <mergeCells count="2">
    <mergeCell ref="B1:E1"/>
    <mergeCell ref="J2:L2"/>
  </mergeCells>
  <pageMargins left="0.25" right="0.25" top="0.75" bottom="0.75" header="0.3" footer="0.3"/>
  <pageSetup paperSize="9" scale="71"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BAA6-B32D-4E41-8456-1205F0DD7980}">
  <sheetPr>
    <pageSetUpPr fitToPage="1"/>
  </sheetPr>
  <dimension ref="A1:Z83"/>
  <sheetViews>
    <sheetView topLeftCell="A34" zoomScale="85" zoomScaleNormal="85" workbookViewId="0">
      <selection sqref="A1:Z1048576"/>
    </sheetView>
  </sheetViews>
  <sheetFormatPr defaultRowHeight="15" x14ac:dyDescent="0.25"/>
  <cols>
    <col min="22" max="25" width="9.140625" style="2"/>
  </cols>
  <sheetData>
    <row r="1" spans="1:26" x14ac:dyDescent="0.25">
      <c r="A1" s="2"/>
      <c r="B1" s="2"/>
      <c r="C1" s="2"/>
      <c r="D1" s="325" t="s">
        <v>1360</v>
      </c>
      <c r="E1" s="325"/>
      <c r="F1" s="325"/>
      <c r="G1" s="325"/>
      <c r="H1" s="325" t="s">
        <v>1361</v>
      </c>
      <c r="I1" s="325"/>
      <c r="J1" s="325"/>
      <c r="K1" s="325"/>
      <c r="X1" s="2" t="s">
        <v>1362</v>
      </c>
    </row>
    <row r="2" spans="1:26" x14ac:dyDescent="0.25">
      <c r="A2" s="2" t="s">
        <v>1363</v>
      </c>
      <c r="B2" s="2" t="s">
        <v>1364</v>
      </c>
      <c r="C2" s="2" t="s">
        <v>1365</v>
      </c>
      <c r="D2" s="2" t="s">
        <v>1366</v>
      </c>
      <c r="E2" s="2" t="s">
        <v>1367</v>
      </c>
      <c r="F2" s="2" t="s">
        <v>1368</v>
      </c>
      <c r="G2" s="2" t="s">
        <v>1362</v>
      </c>
      <c r="H2" s="58" t="s">
        <v>1366</v>
      </c>
      <c r="I2" s="58" t="s">
        <v>1367</v>
      </c>
      <c r="J2" s="58" t="s">
        <v>1368</v>
      </c>
      <c r="K2" s="58" t="s">
        <v>1362</v>
      </c>
      <c r="Q2">
        <v>11</v>
      </c>
      <c r="R2" t="s">
        <v>1359</v>
      </c>
      <c r="S2" t="s">
        <v>1366</v>
      </c>
      <c r="T2" t="str" cm="1">
        <f t="array" ref="T2">INDEX(INDEX($H$3:$K$18,,MATCH(S2,$H$2:$K$2,0)),MATCH(1,COUNTIFS(Q2,$A$3:$A$18,R2,$C$3:$C$18),0))</f>
        <v>|6.8|</v>
      </c>
      <c r="V2" s="59" t="s">
        <v>1363</v>
      </c>
      <c r="W2" s="59" t="s">
        <v>1365</v>
      </c>
      <c r="X2" s="59" t="s">
        <v>1369</v>
      </c>
      <c r="Y2" s="59" t="s">
        <v>1370</v>
      </c>
      <c r="Z2" s="59" t="s">
        <v>1383</v>
      </c>
    </row>
    <row r="3" spans="1:26" x14ac:dyDescent="0.25">
      <c r="A3" s="2">
        <v>1</v>
      </c>
      <c r="B3" s="2" t="s">
        <v>1371</v>
      </c>
      <c r="C3" s="2" t="str" cm="1">
        <f t="array" ref="C3">INDEX(color,_xlfn.XMATCH(B3,section))</f>
        <v>red</v>
      </c>
      <c r="D3" s="60" cm="1">
        <f t="array" ref="D3">INDEX([2]Summary!E$3:E$13,_xlfn.XMATCH([2]LVRs!$B3,section))</f>
        <v>6.6000000000000005</v>
      </c>
      <c r="E3" s="60" cm="1">
        <f t="array" ref="E3">INDEX([2]Summary!F$3:F$13,_xlfn.XMATCH([2]LVRs!$B3,section))</f>
        <v>7.6000000000000005</v>
      </c>
      <c r="F3" s="60" cm="1">
        <f t="array" ref="F3">INDEX([2]Summary!G$3:G$13,_xlfn.XMATCH([2]LVRs!$B3,section))</f>
        <v>7.4</v>
      </c>
      <c r="G3" s="60" cm="1">
        <f t="array" ref="G3">INDEX([2]Summary!H$3:H$13,_xlfn.XMATCH([2]LVRs!$B3,section))</f>
        <v>8</v>
      </c>
      <c r="H3" s="2" t="str">
        <f>IF(D3=6.2,"|6.4|",IF(D3=6.6,"|6.8|",IF(D3=7,"|7.2|",IF(D3=7.4,"|7.6|",IF(D3=8.2,"|8.4|",[2]LVRs!D3)))))</f>
        <v>|6.8|</v>
      </c>
      <c r="I3" s="2">
        <f>IF(E3=6.2,"|6.4|",IF(E3=6.6,"|6.8|",IF(E3=7,"|7.2|",IF(E3=7.4,"|7.6|",IF(E3=8.2,"|8.4|",[2]LVRs!E3)))))</f>
        <v>7.6000000000000005</v>
      </c>
      <c r="J3" s="2" t="str">
        <f>IF(F3=6.2,"|6.4|",IF(F3=6.6,"|6.8|",IF(F3=7,"|7.2|",IF(F3=7.4,"|7.6|",IF(F3=8.2,"|8.4|",[2]LVRs!F3)))))</f>
        <v>|7.6|</v>
      </c>
      <c r="K3" s="2">
        <f>IF(G3=6.2,"|6.4|",IF(G3=6.6,"|6.8|",IF(G3=7,"|7.2|",IF(G3=7.4,"|7.6|",IF(G3=8.2,"|8.4|",[2]LVRs!G3)))))</f>
        <v>8</v>
      </c>
      <c r="Q3">
        <v>1</v>
      </c>
      <c r="R3" t="s">
        <v>1359</v>
      </c>
      <c r="S3" t="s">
        <v>1367</v>
      </c>
      <c r="T3" cm="1">
        <f t="array" ref="T3">INDEX(INDEX($H$3:$K$18,,MATCH($S3,$H$2:$K$2,0)),MATCH(1,COUNTIFS($Q3,$A$3:$A$18,$R3,$C$3:$C$18),0))</f>
        <v>7.2</v>
      </c>
      <c r="U3" cm="1">
        <f t="array" ref="U3">MATCH(1,COUNTIFS($Q3,$A$3:$A$18,$R3,$C$3:$C$18),0)</f>
        <v>2</v>
      </c>
      <c r="V3" s="2">
        <v>1</v>
      </c>
      <c r="W3" s="2" t="s">
        <v>1358</v>
      </c>
      <c r="X3" s="2" t="str">
        <f t="shared" ref="X3:X34" si="0">$X$1</f>
        <v>A-bot</v>
      </c>
      <c r="Y3" s="2" cm="1">
        <f t="array" ref="Y3">INDEX(INDEX($H$3:$K$77,,MATCH(X3,$H$2:$K$2,0)),MATCH(1,COUNTIFS(V3,$A$3:$A$77,W3,$C$3:$C$77),0))</f>
        <v>8</v>
      </c>
      <c r="Z3" s="2" t="str" cm="1">
        <f t="array" ref="Z3">INDEX($B$3:$B$77,MATCH(1,COUNTIFS($V3,$A$3:$A$77,$W3,$C$3:$C$77),0))</f>
        <v>2c</v>
      </c>
    </row>
    <row r="4" spans="1:26" x14ac:dyDescent="0.25">
      <c r="A4" s="2">
        <f>A3</f>
        <v>1</v>
      </c>
      <c r="B4" s="2" t="s">
        <v>1372</v>
      </c>
      <c r="C4" s="2" t="str" cm="1">
        <f t="array" ref="C4">INDEX(color,_xlfn.XMATCH(B4,section))</f>
        <v>blu</v>
      </c>
      <c r="D4" s="60" cm="1">
        <f t="array" ref="D4">INDEX([2]Summary!E$3:E$13,_xlfn.XMATCH([2]LVRs!$B4,section))</f>
        <v>6.2</v>
      </c>
      <c r="E4" s="60" cm="1">
        <f t="array" ref="E4">INDEX([2]Summary!F$3:F$13,_xlfn.XMATCH([2]LVRs!$B4,section))</f>
        <v>7.2</v>
      </c>
      <c r="F4" s="60" cm="1">
        <f t="array" ref="F4">INDEX([2]Summary!G$3:G$13,_xlfn.XMATCH([2]LVRs!$B4,section))</f>
        <v>6.6000000000000005</v>
      </c>
      <c r="G4" s="60" cm="1">
        <f t="array" ref="G4">INDEX([2]Summary!H$3:H$13,_xlfn.XMATCH([2]LVRs!$B4,section))</f>
        <v>7.2</v>
      </c>
      <c r="H4" s="2" t="str">
        <f>IF(D4=6.2,"|6.4|",IF(D4=6.6,"|6.8|",IF(D4=7,"|7.2|",IF(D4=7.4,"|7.6|",IF(D4=8.2,"|8.4|",[2]LVRs!D4)))))</f>
        <v>|6.4|</v>
      </c>
      <c r="I4" s="2">
        <f>IF(E4=6.2,"|6.4|",IF(E4=6.6,"|6.8|",IF(E4=7,"|7.2|",IF(E4=7.4,"|7.6|",IF(E4=8.2,"|8.4|",[2]LVRs!E4)))))</f>
        <v>7.2</v>
      </c>
      <c r="J4" s="2" t="str">
        <f>IF(F4=6.2,"|6.4|",IF(F4=6.6,"|6.8|",IF(F4=7,"|7.2|",IF(F4=7.4,"|7.6|",IF(F4=8.2,"|8.4|",[2]LVRs!F4)))))</f>
        <v>|6.8|</v>
      </c>
      <c r="K4" s="2">
        <f>IF(G4=6.2,"|6.4|",IF(G4=6.6,"|6.8|",IF(G4=7,"|7.2|",IF(G4=7.4,"|7.6|",IF(G4=8.2,"|8.4|",[2]LVRs!G4)))))</f>
        <v>7.2</v>
      </c>
      <c r="V4" s="2">
        <v>1</v>
      </c>
      <c r="W4" s="2" t="s">
        <v>1359</v>
      </c>
      <c r="X4" s="2" t="str">
        <f t="shared" si="0"/>
        <v>A-bot</v>
      </c>
      <c r="Y4" s="2" cm="1">
        <f t="array" ref="Y4">INDEX(INDEX($H$3:$K$77,,MATCH(X4,$H$2:$K$2,0)),MATCH(1,COUNTIFS(V4,$A$3:$A$77,W4,$C$3:$C$77),0))</f>
        <v>7.2</v>
      </c>
      <c r="Z4" s="2" t="str" cm="1">
        <f t="array" ref="Z4">INDEX($B$3:$B$77,MATCH(1,COUNTIFS($V4,$A$3:$A$77,$W4,$C$3:$C$77),0))</f>
        <v>2b</v>
      </c>
    </row>
    <row r="5" spans="1:26" x14ac:dyDescent="0.25">
      <c r="A5" s="2">
        <f>A3+1</f>
        <v>2</v>
      </c>
      <c r="B5" s="2" t="s">
        <v>1371</v>
      </c>
      <c r="C5" s="2" t="str" cm="1">
        <f t="array" ref="C5">INDEX(color,_xlfn.XMATCH(B5,section))</f>
        <v>red</v>
      </c>
      <c r="D5" s="60" cm="1">
        <f t="array" ref="D5">INDEX([2]Summary!E$3:E$13,_xlfn.XMATCH([2]LVRs!$B5,section))</f>
        <v>6.6000000000000005</v>
      </c>
      <c r="E5" s="60" cm="1">
        <f t="array" ref="E5">INDEX([2]Summary!F$3:F$13,_xlfn.XMATCH([2]LVRs!$B5,section))</f>
        <v>7.6000000000000005</v>
      </c>
      <c r="F5" s="60" cm="1">
        <f t="array" ref="F5">INDEX([2]Summary!G$3:G$13,_xlfn.XMATCH([2]LVRs!$B5,section))</f>
        <v>7.4</v>
      </c>
      <c r="G5" s="60" cm="1">
        <f t="array" ref="G5">INDEX([2]Summary!H$3:H$13,_xlfn.XMATCH([2]LVRs!$B5,section))</f>
        <v>8</v>
      </c>
      <c r="H5" s="2" t="str">
        <f>IF(D5=6.2,"|6.4|",IF(D5=6.6,"|6.8|",IF(D5=7,"|7.2|",IF(D5=7.4,"|7.6|",IF(D5=8.2,"|8.4|",[2]LVRs!D5)))))</f>
        <v>|6.8|</v>
      </c>
      <c r="I5" s="2">
        <f>IF(E5=6.2,"|6.4|",IF(E5=6.6,"|6.8|",IF(E5=7,"|7.2|",IF(E5=7.4,"|7.6|",IF(E5=8.2,"|8.4|",[2]LVRs!E5)))))</f>
        <v>7.6000000000000005</v>
      </c>
      <c r="J5" s="2" t="str">
        <f>IF(F5=6.2,"|6.4|",IF(F5=6.6,"|6.8|",IF(F5=7,"|7.2|",IF(F5=7.4,"|7.6|",IF(F5=8.2,"|8.4|",[2]LVRs!F5)))))</f>
        <v>|7.6|</v>
      </c>
      <c r="K5" s="2">
        <f>IF(G5=6.2,"|6.4|",IF(G5=6.6,"|6.8|",IF(G5=7,"|7.2|",IF(G5=7.4,"|7.6|",IF(G5=8.2,"|8.4|",[2]LVRs!G5)))))</f>
        <v>8</v>
      </c>
      <c r="V5" s="2">
        <v>2</v>
      </c>
      <c r="W5" s="2" t="s">
        <v>1358</v>
      </c>
      <c r="X5" s="2" t="str">
        <f t="shared" si="0"/>
        <v>A-bot</v>
      </c>
      <c r="Y5" s="2" cm="1">
        <f t="array" ref="Y5">INDEX(INDEX($H$3:$K$77,,MATCH(X5,$H$2:$K$2,0)),MATCH(1,COUNTIFS(V5,$A$3:$A$77,W5,$C$3:$C$77),0))</f>
        <v>8</v>
      </c>
      <c r="Z5" s="2" t="str" cm="1">
        <f t="array" ref="Z5">INDEX($B$3:$B$77,MATCH(1,COUNTIFS($V5,$A$3:$A$77,$W5,$C$3:$C$77),0))</f>
        <v>2c</v>
      </c>
    </row>
    <row r="6" spans="1:26" x14ac:dyDescent="0.25">
      <c r="A6" s="2">
        <f>A5</f>
        <v>2</v>
      </c>
      <c r="B6" s="2" t="s">
        <v>1372</v>
      </c>
      <c r="C6" s="2" t="str" cm="1">
        <f t="array" ref="C6">INDEX(color,_xlfn.XMATCH(B6,section))</f>
        <v>blu</v>
      </c>
      <c r="D6" s="60" cm="1">
        <f t="array" ref="D6">INDEX([2]Summary!E$3:E$13,_xlfn.XMATCH([2]LVRs!$B6,section))</f>
        <v>6.2</v>
      </c>
      <c r="E6" s="60" cm="1">
        <f t="array" ref="E6">INDEX([2]Summary!F$3:F$13,_xlfn.XMATCH([2]LVRs!$B6,section))</f>
        <v>7.2</v>
      </c>
      <c r="F6" s="60" cm="1">
        <f t="array" ref="F6">INDEX([2]Summary!G$3:G$13,_xlfn.XMATCH([2]LVRs!$B6,section))</f>
        <v>6.6000000000000005</v>
      </c>
      <c r="G6" s="60" cm="1">
        <f t="array" ref="G6">INDEX([2]Summary!H$3:H$13,_xlfn.XMATCH([2]LVRs!$B6,section))</f>
        <v>7.2</v>
      </c>
      <c r="H6" s="2" t="str">
        <f>IF(D6=6.2,"|6.4|",IF(D6=6.6,"|6.8|",IF(D6=7,"|7.2|",IF(D6=7.4,"|7.6|",IF(D6=8.2,"|8.4|",[2]LVRs!D6)))))</f>
        <v>|6.4|</v>
      </c>
      <c r="I6" s="2">
        <f>IF(E6=6.2,"|6.4|",IF(E6=6.6,"|6.8|",IF(E6=7,"|7.2|",IF(E6=7.4,"|7.6|",IF(E6=8.2,"|8.4|",[2]LVRs!E6)))))</f>
        <v>7.2</v>
      </c>
      <c r="J6" s="2" t="str">
        <f>IF(F6=6.2,"|6.4|",IF(F6=6.6,"|6.8|",IF(F6=7,"|7.2|",IF(F6=7.4,"|7.6|",IF(F6=8.2,"|8.4|",[2]LVRs!F6)))))</f>
        <v>|6.8|</v>
      </c>
      <c r="K6" s="2">
        <f>IF(G6=6.2,"|6.4|",IF(G6=6.6,"|6.8|",IF(G6=7,"|7.2|",IF(G6=7.4,"|7.6|",IF(G6=8.2,"|8.4|",[2]LVRs!G6)))))</f>
        <v>7.2</v>
      </c>
      <c r="V6" s="2">
        <v>2</v>
      </c>
      <c r="W6" s="2" t="s">
        <v>1359</v>
      </c>
      <c r="X6" s="2" t="str">
        <f t="shared" si="0"/>
        <v>A-bot</v>
      </c>
      <c r="Y6" s="2" cm="1">
        <f t="array" ref="Y6">INDEX(INDEX($H$3:$K$77,,MATCH(X6,$H$2:$K$2,0)),MATCH(1,COUNTIFS(V6,$A$3:$A$77,W6,$C$3:$C$77),0))</f>
        <v>7.2</v>
      </c>
      <c r="Z6" s="2" t="str" cm="1">
        <f t="array" ref="Z6">INDEX($B$3:$B$77,MATCH(1,COUNTIFS($V6,$A$3:$A$77,$W6,$C$3:$C$77),0))</f>
        <v>2b</v>
      </c>
    </row>
    <row r="7" spans="1:26" x14ac:dyDescent="0.25">
      <c r="A7" s="2">
        <f>A5+1</f>
        <v>3</v>
      </c>
      <c r="B7" s="2" t="s">
        <v>1373</v>
      </c>
      <c r="C7" s="2" t="str" cm="1">
        <f t="array" ref="C7">INDEX(color,_xlfn.XMATCH(B7,section))</f>
        <v>blu</v>
      </c>
      <c r="D7" s="60" cm="1">
        <f t="array" ref="D7">INDEX([2]Summary!E$3:E$13,_xlfn.XMATCH([2]LVRs!$B7,section))</f>
        <v>6.6000000000000005</v>
      </c>
      <c r="E7" s="60" cm="1">
        <f t="array" ref="E7">INDEX([2]Summary!F$3:F$13,_xlfn.XMATCH([2]LVRs!$B7,section))</f>
        <v>7.8000000000000007</v>
      </c>
      <c r="F7" s="60" cm="1">
        <f t="array" ref="F7">INDEX([2]Summary!G$3:G$13,_xlfn.XMATCH([2]LVRs!$B7,section))</f>
        <v>7.2</v>
      </c>
      <c r="G7" s="60" cm="1">
        <f t="array" ref="G7">INDEX([2]Summary!H$3:H$13,_xlfn.XMATCH([2]LVRs!$B7,section))</f>
        <v>7.6000000000000005</v>
      </c>
      <c r="H7" s="2" t="str">
        <f>IF(D7=6.2,"|6.4|",IF(D7=6.6,"|6.8|",IF(D7=7,"|7.2|",IF(D7=7.4,"|7.6|",IF(D7=8.2,"|8.4|",[2]LVRs!D7)))))</f>
        <v>|6.8|</v>
      </c>
      <c r="I7" s="2">
        <f>IF(E7=6.2,"|6.4|",IF(E7=6.6,"|6.8|",IF(E7=7,"|7.2|",IF(E7=7.4,"|7.6|",IF(E7=8.2,"|8.4|",[2]LVRs!E7)))))</f>
        <v>7.8000000000000007</v>
      </c>
      <c r="J7" s="2">
        <f>IF(F7=6.2,"|6.4|",IF(F7=6.6,"|6.8|",IF(F7=7,"|7.2|",IF(F7=7.4,"|7.6|",IF(F7=8.2,"|8.4|",[2]LVRs!F7)))))</f>
        <v>7.2</v>
      </c>
      <c r="K7" s="2">
        <f>IF(G7=6.2,"|6.4|",IF(G7=6.6,"|6.8|",IF(G7=7,"|7.2|",IF(G7=7.4,"|7.6|",IF(G7=8.2,"|8.4|",[2]LVRs!G7)))))</f>
        <v>7.6000000000000005</v>
      </c>
      <c r="V7" s="2">
        <v>3</v>
      </c>
      <c r="W7" s="2" t="s">
        <v>1359</v>
      </c>
      <c r="X7" s="2" t="str">
        <f t="shared" si="0"/>
        <v>A-bot</v>
      </c>
      <c r="Y7" s="2" cm="1">
        <f t="array" ref="Y7">INDEX(INDEX($H$3:$K$77,,MATCH(X7,$H$2:$K$2,0)),MATCH(1,COUNTIFS(V7,$A$3:$A$77,W7,$C$3:$C$77),0))</f>
        <v>7.6000000000000005</v>
      </c>
      <c r="Z7" s="2" t="str" cm="1">
        <f t="array" ref="Z7">INDEX($B$3:$B$77,MATCH(1,COUNTIFS($V7,$A$3:$A$77,$W7,$C$3:$C$77),0))</f>
        <v>2a</v>
      </c>
    </row>
    <row r="8" spans="1:26" x14ac:dyDescent="0.25">
      <c r="A8" s="2">
        <f t="shared" ref="A8:A17" si="1">A7+1</f>
        <v>4</v>
      </c>
      <c r="B8" s="2" t="s">
        <v>1373</v>
      </c>
      <c r="C8" s="2" t="str" cm="1">
        <f t="array" ref="C8">INDEX(color,_xlfn.XMATCH(B8,section))</f>
        <v>blu</v>
      </c>
      <c r="D8" s="60" cm="1">
        <f t="array" ref="D8">INDEX([2]Summary!E$3:E$13,_xlfn.XMATCH([2]LVRs!$B8,section))</f>
        <v>6.6000000000000005</v>
      </c>
      <c r="E8" s="60" cm="1">
        <f t="array" ref="E8">INDEX([2]Summary!F$3:F$13,_xlfn.XMATCH([2]LVRs!$B8,section))</f>
        <v>7.8000000000000007</v>
      </c>
      <c r="F8" s="60" cm="1">
        <f t="array" ref="F8">INDEX([2]Summary!G$3:G$13,_xlfn.XMATCH([2]LVRs!$B8,section))</f>
        <v>7.2</v>
      </c>
      <c r="G8" s="60" cm="1">
        <f t="array" ref="G8">INDEX([2]Summary!H$3:H$13,_xlfn.XMATCH([2]LVRs!$B8,section))</f>
        <v>7.6000000000000005</v>
      </c>
      <c r="H8" s="2" t="str">
        <f>IF(D8=6.2,"|6.4|",IF(D8=6.6,"|6.8|",IF(D8=7,"|7.2|",IF(D8=7.4,"|7.6|",IF(D8=8.2,"|8.4|",[2]LVRs!D8)))))</f>
        <v>|6.8|</v>
      </c>
      <c r="I8" s="2">
        <f>IF(E8=6.2,"|6.4|",IF(E8=6.6,"|6.8|",IF(E8=7,"|7.2|",IF(E8=7.4,"|7.6|",IF(E8=8.2,"|8.4|",[2]LVRs!E8)))))</f>
        <v>7.8000000000000007</v>
      </c>
      <c r="J8" s="2">
        <f>IF(F8=6.2,"|6.4|",IF(F8=6.6,"|6.8|",IF(F8=7,"|7.2|",IF(F8=7.4,"|7.6|",IF(F8=8.2,"|8.4|",[2]LVRs!F8)))))</f>
        <v>7.2</v>
      </c>
      <c r="K8" s="2">
        <f>IF(G8=6.2,"|6.4|",IF(G8=6.6,"|6.8|",IF(G8=7,"|7.2|",IF(G8=7.4,"|7.6|",IF(G8=8.2,"|8.4|",[2]LVRs!G8)))))</f>
        <v>7.6000000000000005</v>
      </c>
      <c r="V8" s="2">
        <v>4</v>
      </c>
      <c r="W8" s="2" t="s">
        <v>1359</v>
      </c>
      <c r="X8" s="2" t="str">
        <f t="shared" si="0"/>
        <v>A-bot</v>
      </c>
      <c r="Y8" s="2" cm="1">
        <f t="array" ref="Y8">INDEX(INDEX($H$3:$K$77,,MATCH(X8,$H$2:$K$2,0)),MATCH(1,COUNTIFS(V8,$A$3:$A$77,W8,$C$3:$C$77),0))</f>
        <v>7.6000000000000005</v>
      </c>
      <c r="Z8" s="2" t="str" cm="1">
        <f t="array" ref="Z8">INDEX($B$3:$B$77,MATCH(1,COUNTIFS($V8,$A$3:$A$77,$W8,$C$3:$C$77),0))</f>
        <v>2a</v>
      </c>
    </row>
    <row r="9" spans="1:26" x14ac:dyDescent="0.25">
      <c r="A9" s="2">
        <f t="shared" si="1"/>
        <v>5</v>
      </c>
      <c r="B9" s="2" t="s">
        <v>1373</v>
      </c>
      <c r="C9" s="2" t="str" cm="1">
        <f t="array" ref="C9">INDEX(color,_xlfn.XMATCH(B9,section))</f>
        <v>blu</v>
      </c>
      <c r="D9" s="60" cm="1">
        <f t="array" ref="D9">INDEX([2]Summary!E$3:E$13,_xlfn.XMATCH([2]LVRs!$B9,section))</f>
        <v>6.6000000000000005</v>
      </c>
      <c r="E9" s="60" cm="1">
        <f t="array" ref="E9">INDEX([2]Summary!F$3:F$13,_xlfn.XMATCH([2]LVRs!$B9,section))</f>
        <v>7.8000000000000007</v>
      </c>
      <c r="F9" s="60" cm="1">
        <f t="array" ref="F9">INDEX([2]Summary!G$3:G$13,_xlfn.XMATCH([2]LVRs!$B9,section))</f>
        <v>7.2</v>
      </c>
      <c r="G9" s="60" cm="1">
        <f t="array" ref="G9">INDEX([2]Summary!H$3:H$13,_xlfn.XMATCH([2]LVRs!$B9,section))</f>
        <v>7.6000000000000005</v>
      </c>
      <c r="H9" s="2" t="str">
        <f>IF(D9=6.2,"|6.4|",IF(D9=6.6,"|6.8|",IF(D9=7,"|7.2|",IF(D9=7.4,"|7.6|",IF(D9=8.2,"|8.4|",[2]LVRs!D9)))))</f>
        <v>|6.8|</v>
      </c>
      <c r="I9" s="2">
        <f>IF(E9=6.2,"|6.4|",IF(E9=6.6,"|6.8|",IF(E9=7,"|7.2|",IF(E9=7.4,"|7.6|",IF(E9=8.2,"|8.4|",[2]LVRs!E9)))))</f>
        <v>7.8000000000000007</v>
      </c>
      <c r="J9" s="2">
        <f>IF(F9=6.2,"|6.4|",IF(F9=6.6,"|6.8|",IF(F9=7,"|7.2|",IF(F9=7.4,"|7.6|",IF(F9=8.2,"|8.4|",[2]LVRs!F9)))))</f>
        <v>7.2</v>
      </c>
      <c r="K9" s="2">
        <f>IF(G9=6.2,"|6.4|",IF(G9=6.6,"|6.8|",IF(G9=7,"|7.2|",IF(G9=7.4,"|7.6|",IF(G9=8.2,"|8.4|",[2]LVRs!G9)))))</f>
        <v>7.6000000000000005</v>
      </c>
      <c r="V9" s="2">
        <v>5</v>
      </c>
      <c r="W9" s="2" t="s">
        <v>1359</v>
      </c>
      <c r="X9" s="2" t="str">
        <f t="shared" si="0"/>
        <v>A-bot</v>
      </c>
      <c r="Y9" s="2" cm="1">
        <f t="array" ref="Y9">INDEX(INDEX($H$3:$K$77,,MATCH(X9,$H$2:$K$2,0)),MATCH(1,COUNTIFS(V9,$A$3:$A$77,W9,$C$3:$C$77),0))</f>
        <v>7.6000000000000005</v>
      </c>
      <c r="Z9" s="2" t="str" cm="1">
        <f t="array" ref="Z9">INDEX($B$3:$B$77,MATCH(1,COUNTIFS($V9,$A$3:$A$77,$W9,$C$3:$C$77),0))</f>
        <v>2a</v>
      </c>
    </row>
    <row r="10" spans="1:26" x14ac:dyDescent="0.25">
      <c r="A10" s="2">
        <f t="shared" si="1"/>
        <v>6</v>
      </c>
      <c r="B10" s="2" t="s">
        <v>1373</v>
      </c>
      <c r="C10" s="2" t="str" cm="1">
        <f t="array" ref="C10">INDEX(color,_xlfn.XMATCH(B10,section))</f>
        <v>blu</v>
      </c>
      <c r="D10" s="60" cm="1">
        <f t="array" ref="D10">INDEX([2]Summary!E$3:E$13,_xlfn.XMATCH([2]LVRs!$B10,section))</f>
        <v>6.6000000000000005</v>
      </c>
      <c r="E10" s="60" cm="1">
        <f t="array" ref="E10">INDEX([2]Summary!F$3:F$13,_xlfn.XMATCH([2]LVRs!$B10,section))</f>
        <v>7.8000000000000007</v>
      </c>
      <c r="F10" s="60" cm="1">
        <f t="array" ref="F10">INDEX([2]Summary!G$3:G$13,_xlfn.XMATCH([2]LVRs!$B10,section))</f>
        <v>7.2</v>
      </c>
      <c r="G10" s="60" cm="1">
        <f t="array" ref="G10">INDEX([2]Summary!H$3:H$13,_xlfn.XMATCH([2]LVRs!$B10,section))</f>
        <v>7.6000000000000005</v>
      </c>
      <c r="H10" s="2" t="str">
        <f>IF(D10=6.2,"|6.4|",IF(D10=6.6,"|6.8|",IF(D10=7,"|7.2|",IF(D10=7.4,"|7.6|",IF(D10=8.2,"|8.4|",[2]LVRs!D10)))))</f>
        <v>|6.8|</v>
      </c>
      <c r="I10" s="2">
        <f>IF(E10=6.2,"|6.4|",IF(E10=6.6,"|6.8|",IF(E10=7,"|7.2|",IF(E10=7.4,"|7.6|",IF(E10=8.2,"|8.4|",[2]LVRs!E10)))))</f>
        <v>7.8000000000000007</v>
      </c>
      <c r="J10" s="2">
        <f>IF(F10=6.2,"|6.4|",IF(F10=6.6,"|6.8|",IF(F10=7,"|7.2|",IF(F10=7.4,"|7.6|",IF(F10=8.2,"|8.4|",[2]LVRs!F10)))))</f>
        <v>7.2</v>
      </c>
      <c r="K10" s="2">
        <f>IF(G10=6.2,"|6.4|",IF(G10=6.6,"|6.8|",IF(G10=7,"|7.2|",IF(G10=7.4,"|7.6|",IF(G10=8.2,"|8.4|",[2]LVRs!G10)))))</f>
        <v>7.6000000000000005</v>
      </c>
      <c r="V10" s="2">
        <v>6</v>
      </c>
      <c r="W10" s="2" t="s">
        <v>1359</v>
      </c>
      <c r="X10" s="2" t="str">
        <f t="shared" si="0"/>
        <v>A-bot</v>
      </c>
      <c r="Y10" s="2" cm="1">
        <f t="array" ref="Y10">INDEX(INDEX($H$3:$K$77,,MATCH(X10,$H$2:$K$2,0)),MATCH(1,COUNTIFS(V10,$A$3:$A$77,W10,$C$3:$C$77),0))</f>
        <v>7.6000000000000005</v>
      </c>
      <c r="Z10" s="2" t="str" cm="1">
        <f t="array" ref="Z10">INDEX($B$3:$B$77,MATCH(1,COUNTIFS($V10,$A$3:$A$77,$W10,$C$3:$C$77),0))</f>
        <v>2a</v>
      </c>
    </row>
    <row r="11" spans="1:26" x14ac:dyDescent="0.25">
      <c r="A11" s="2">
        <f t="shared" si="1"/>
        <v>7</v>
      </c>
      <c r="B11" s="2" t="s">
        <v>1373</v>
      </c>
      <c r="C11" s="2" t="str" cm="1">
        <f t="array" ref="C11">INDEX(color,_xlfn.XMATCH(B11,section))</f>
        <v>blu</v>
      </c>
      <c r="D11" s="60" cm="1">
        <f t="array" ref="D11">INDEX([2]Summary!E$3:E$13,_xlfn.XMATCH([2]LVRs!$B11,section))</f>
        <v>6.6000000000000005</v>
      </c>
      <c r="E11" s="60" cm="1">
        <f t="array" ref="E11">INDEX([2]Summary!F$3:F$13,_xlfn.XMATCH([2]LVRs!$B11,section))</f>
        <v>7.8000000000000007</v>
      </c>
      <c r="F11" s="60" cm="1">
        <f t="array" ref="F11">INDEX([2]Summary!G$3:G$13,_xlfn.XMATCH([2]LVRs!$B11,section))</f>
        <v>7.2</v>
      </c>
      <c r="G11" s="60" cm="1">
        <f t="array" ref="G11">INDEX([2]Summary!H$3:H$13,_xlfn.XMATCH([2]LVRs!$B11,section))</f>
        <v>7.6000000000000005</v>
      </c>
      <c r="H11" s="2" t="str">
        <f>IF(D11=6.2,"|6.4|",IF(D11=6.6,"|6.8|",IF(D11=7,"|7.2|",IF(D11=7.4,"|7.6|",IF(D11=8.2,"|8.4|",[2]LVRs!D11)))))</f>
        <v>|6.8|</v>
      </c>
      <c r="I11" s="2">
        <f>IF(E11=6.2,"|6.4|",IF(E11=6.6,"|6.8|",IF(E11=7,"|7.2|",IF(E11=7.4,"|7.6|",IF(E11=8.2,"|8.4|",[2]LVRs!E11)))))</f>
        <v>7.8000000000000007</v>
      </c>
      <c r="J11" s="2">
        <f>IF(F11=6.2,"|6.4|",IF(F11=6.6,"|6.8|",IF(F11=7,"|7.2|",IF(F11=7.4,"|7.6|",IF(F11=8.2,"|8.4|",[2]LVRs!F11)))))</f>
        <v>7.2</v>
      </c>
      <c r="K11" s="2">
        <f>IF(G11=6.2,"|6.4|",IF(G11=6.6,"|6.8|",IF(G11=7,"|7.2|",IF(G11=7.4,"|7.6|",IF(G11=8.2,"|8.4|",[2]LVRs!G11)))))</f>
        <v>7.6000000000000005</v>
      </c>
      <c r="V11" s="2">
        <v>7</v>
      </c>
      <c r="W11" s="2" t="s">
        <v>1359</v>
      </c>
      <c r="X11" s="2" t="str">
        <f t="shared" si="0"/>
        <v>A-bot</v>
      </c>
      <c r="Y11" s="2" cm="1">
        <f t="array" ref="Y11">INDEX(INDEX($H$3:$K$77,,MATCH(X11,$H$2:$K$2,0)),MATCH(1,COUNTIFS(V11,$A$3:$A$77,W11,$C$3:$C$77),0))</f>
        <v>7.6000000000000005</v>
      </c>
      <c r="Z11" s="2" t="str" cm="1">
        <f t="array" ref="Z11">INDEX($B$3:$B$77,MATCH(1,COUNTIFS($V11,$A$3:$A$77,$W11,$C$3:$C$77),0))</f>
        <v>2a</v>
      </c>
    </row>
    <row r="12" spans="1:26" x14ac:dyDescent="0.25">
      <c r="A12" s="2">
        <f t="shared" si="1"/>
        <v>8</v>
      </c>
      <c r="B12" s="2" t="s">
        <v>1373</v>
      </c>
      <c r="C12" s="2" t="str" cm="1">
        <f t="array" ref="C12">INDEX(color,_xlfn.XMATCH(B12,section))</f>
        <v>blu</v>
      </c>
      <c r="D12" s="60" cm="1">
        <f t="array" ref="D12">INDEX([2]Summary!E$3:E$13,_xlfn.XMATCH([2]LVRs!$B12,section))</f>
        <v>6.6000000000000005</v>
      </c>
      <c r="E12" s="60" cm="1">
        <f t="array" ref="E12">INDEX([2]Summary!F$3:F$13,_xlfn.XMATCH([2]LVRs!$B12,section))</f>
        <v>7.8000000000000007</v>
      </c>
      <c r="F12" s="60" cm="1">
        <f t="array" ref="F12">INDEX([2]Summary!G$3:G$13,_xlfn.XMATCH([2]LVRs!$B12,section))</f>
        <v>7.2</v>
      </c>
      <c r="G12" s="60" cm="1">
        <f t="array" ref="G12">INDEX([2]Summary!H$3:H$13,_xlfn.XMATCH([2]LVRs!$B12,section))</f>
        <v>7.6000000000000005</v>
      </c>
      <c r="H12" s="2" t="str">
        <f>IF(D12=6.2,"|6.4|",IF(D12=6.6,"|6.8|",IF(D12=7,"|7.2|",IF(D12=7.4,"|7.6|",IF(D12=8.2,"|8.4|",[2]LVRs!D12)))))</f>
        <v>|6.8|</v>
      </c>
      <c r="I12" s="2">
        <f>IF(E12=6.2,"|6.4|",IF(E12=6.6,"|6.8|",IF(E12=7,"|7.2|",IF(E12=7.4,"|7.6|",IF(E12=8.2,"|8.4|",[2]LVRs!E12)))))</f>
        <v>7.8000000000000007</v>
      </c>
      <c r="J12" s="2">
        <f>IF(F12=6.2,"|6.4|",IF(F12=6.6,"|6.8|",IF(F12=7,"|7.2|",IF(F12=7.4,"|7.6|",IF(F12=8.2,"|8.4|",[2]LVRs!F12)))))</f>
        <v>7.2</v>
      </c>
      <c r="K12" s="2">
        <f>IF(G12=6.2,"|6.4|",IF(G12=6.6,"|6.8|",IF(G12=7,"|7.2|",IF(G12=7.4,"|7.6|",IF(G12=8.2,"|8.4|",[2]LVRs!G12)))))</f>
        <v>7.6000000000000005</v>
      </c>
      <c r="V12" s="2">
        <v>8</v>
      </c>
      <c r="W12" s="2" t="s">
        <v>1359</v>
      </c>
      <c r="X12" s="2" t="str">
        <f t="shared" si="0"/>
        <v>A-bot</v>
      </c>
      <c r="Y12" s="2" cm="1">
        <f t="array" ref="Y12">INDEX(INDEX($H$3:$K$77,,MATCH(X12,$H$2:$K$2,0)),MATCH(1,COUNTIFS(V12,$A$3:$A$77,W12,$C$3:$C$77),0))</f>
        <v>7.6000000000000005</v>
      </c>
      <c r="Z12" s="2" t="str" cm="1">
        <f t="array" ref="Z12">INDEX($B$3:$B$77,MATCH(1,COUNTIFS($V12,$A$3:$A$77,$W12,$C$3:$C$77),0))</f>
        <v>2a</v>
      </c>
    </row>
    <row r="13" spans="1:26" x14ac:dyDescent="0.25">
      <c r="A13" s="2">
        <f t="shared" si="1"/>
        <v>9</v>
      </c>
      <c r="B13" s="2" t="s">
        <v>1373</v>
      </c>
      <c r="C13" s="2" t="str" cm="1">
        <f t="array" ref="C13">INDEX(color,_xlfn.XMATCH(B13,section))</f>
        <v>blu</v>
      </c>
      <c r="D13" s="60" cm="1">
        <f t="array" ref="D13">INDEX([2]Summary!E$3:E$13,_xlfn.XMATCH([2]LVRs!$B13,section))</f>
        <v>6.6000000000000005</v>
      </c>
      <c r="E13" s="60" cm="1">
        <f t="array" ref="E13">INDEX([2]Summary!F$3:F$13,_xlfn.XMATCH([2]LVRs!$B13,section))</f>
        <v>7.8000000000000007</v>
      </c>
      <c r="F13" s="60" cm="1">
        <f t="array" ref="F13">INDEX([2]Summary!G$3:G$13,_xlfn.XMATCH([2]LVRs!$B13,section))</f>
        <v>7.2</v>
      </c>
      <c r="G13" s="60" cm="1">
        <f t="array" ref="G13">INDEX([2]Summary!H$3:H$13,_xlfn.XMATCH([2]LVRs!$B13,section))</f>
        <v>7.6000000000000005</v>
      </c>
      <c r="H13" s="2" t="str">
        <f>IF(D13=6.2,"|6.4|",IF(D13=6.6,"|6.8|",IF(D13=7,"|7.2|",IF(D13=7.4,"|7.6|",IF(D13=8.2,"|8.4|",[2]LVRs!D13)))))</f>
        <v>|6.8|</v>
      </c>
      <c r="I13" s="2">
        <f>IF(E13=6.2,"|6.4|",IF(E13=6.6,"|6.8|",IF(E13=7,"|7.2|",IF(E13=7.4,"|7.6|",IF(E13=8.2,"|8.4|",[2]LVRs!E13)))))</f>
        <v>7.8000000000000007</v>
      </c>
      <c r="J13" s="2">
        <f>IF(F13=6.2,"|6.4|",IF(F13=6.6,"|6.8|",IF(F13=7,"|7.2|",IF(F13=7.4,"|7.6|",IF(F13=8.2,"|8.4|",[2]LVRs!F13)))))</f>
        <v>7.2</v>
      </c>
      <c r="K13" s="2">
        <f>IF(G13=6.2,"|6.4|",IF(G13=6.6,"|6.8|",IF(G13=7,"|7.2|",IF(G13=7.4,"|7.6|",IF(G13=8.2,"|8.4|",[2]LVRs!G13)))))</f>
        <v>7.6000000000000005</v>
      </c>
      <c r="V13" s="2">
        <v>9</v>
      </c>
      <c r="W13" s="2" t="s">
        <v>1359</v>
      </c>
      <c r="X13" s="2" t="str">
        <f t="shared" si="0"/>
        <v>A-bot</v>
      </c>
      <c r="Y13" s="2" cm="1">
        <f t="array" ref="Y13">INDEX(INDEX($H$3:$K$77,,MATCH(X13,$H$2:$K$2,0)),MATCH(1,COUNTIFS(V13,$A$3:$A$77,W13,$C$3:$C$77),0))</f>
        <v>7.6000000000000005</v>
      </c>
      <c r="Z13" s="2" t="str" cm="1">
        <f t="array" ref="Z13">INDEX($B$3:$B$77,MATCH(1,COUNTIFS($V13,$A$3:$A$77,$W13,$C$3:$C$77),0))</f>
        <v>2a</v>
      </c>
    </row>
    <row r="14" spans="1:26" x14ac:dyDescent="0.25">
      <c r="A14" s="2">
        <f t="shared" si="1"/>
        <v>10</v>
      </c>
      <c r="B14" s="2" t="s">
        <v>1373</v>
      </c>
      <c r="C14" s="2" t="str" cm="1">
        <f t="array" ref="C14">INDEX(color,_xlfn.XMATCH(B14,section))</f>
        <v>blu</v>
      </c>
      <c r="D14" s="60" cm="1">
        <f t="array" ref="D14">INDEX([2]Summary!E$3:E$13,_xlfn.XMATCH([2]LVRs!$B14,section))</f>
        <v>6.6000000000000005</v>
      </c>
      <c r="E14" s="60" cm="1">
        <f t="array" ref="E14">INDEX([2]Summary!F$3:F$13,_xlfn.XMATCH([2]LVRs!$B14,section))</f>
        <v>7.8000000000000007</v>
      </c>
      <c r="F14" s="60" cm="1">
        <f t="array" ref="F14">INDEX([2]Summary!G$3:G$13,_xlfn.XMATCH([2]LVRs!$B14,section))</f>
        <v>7.2</v>
      </c>
      <c r="G14" s="60" cm="1">
        <f t="array" ref="G14">INDEX([2]Summary!H$3:H$13,_xlfn.XMATCH([2]LVRs!$B14,section))</f>
        <v>7.6000000000000005</v>
      </c>
      <c r="H14" s="2" t="str">
        <f>IF(D14=6.2,"|6.4|",IF(D14=6.6,"|6.8|",IF(D14=7,"|7.2|",IF(D14=7.4,"|7.6|",IF(D14=8.2,"|8.4|",[2]LVRs!D14)))))</f>
        <v>|6.8|</v>
      </c>
      <c r="I14" s="2">
        <f>IF(E14=6.2,"|6.4|",IF(E14=6.6,"|6.8|",IF(E14=7,"|7.2|",IF(E14=7.4,"|7.6|",IF(E14=8.2,"|8.4|",[2]LVRs!E14)))))</f>
        <v>7.8000000000000007</v>
      </c>
      <c r="J14" s="2">
        <f>IF(F14=6.2,"|6.4|",IF(F14=6.6,"|6.8|",IF(F14=7,"|7.2|",IF(F14=7.4,"|7.6|",IF(F14=8.2,"|8.4|",[2]LVRs!F14)))))</f>
        <v>7.2</v>
      </c>
      <c r="K14" s="2">
        <f>IF(G14=6.2,"|6.4|",IF(G14=6.6,"|6.8|",IF(G14=7,"|7.2|",IF(G14=7.4,"|7.6|",IF(G14=8.2,"|8.4|",[2]LVRs!G14)))))</f>
        <v>7.6000000000000005</v>
      </c>
      <c r="V14" s="2">
        <v>10</v>
      </c>
      <c r="W14" s="2" t="s">
        <v>1359</v>
      </c>
      <c r="X14" s="2" t="str">
        <f t="shared" si="0"/>
        <v>A-bot</v>
      </c>
      <c r="Y14" s="2" cm="1">
        <f t="array" ref="Y14">INDEX(INDEX($H$3:$K$77,,MATCH(X14,$H$2:$K$2,0)),MATCH(1,COUNTIFS(V14,$A$3:$A$77,W14,$C$3:$C$77),0))</f>
        <v>7.6000000000000005</v>
      </c>
      <c r="Z14" s="2" t="str" cm="1">
        <f t="array" ref="Z14">INDEX($B$3:$B$77,MATCH(1,COUNTIFS($V14,$A$3:$A$77,$W14,$C$3:$C$77),0))</f>
        <v>2a</v>
      </c>
    </row>
    <row r="15" spans="1:26" x14ac:dyDescent="0.25">
      <c r="A15" s="2">
        <f t="shared" si="1"/>
        <v>11</v>
      </c>
      <c r="B15" s="2" t="s">
        <v>1373</v>
      </c>
      <c r="C15" s="2" t="str" cm="1">
        <f t="array" ref="C15">INDEX(color,_xlfn.XMATCH(B15,section))</f>
        <v>blu</v>
      </c>
      <c r="D15" s="60" cm="1">
        <f t="array" ref="D15">INDEX([2]Summary!E$3:E$13,_xlfn.XMATCH([2]LVRs!$B15,section))</f>
        <v>6.6000000000000005</v>
      </c>
      <c r="E15" s="60" cm="1">
        <f t="array" ref="E15">INDEX([2]Summary!F$3:F$13,_xlfn.XMATCH([2]LVRs!$B15,section))</f>
        <v>7.8000000000000007</v>
      </c>
      <c r="F15" s="60" cm="1">
        <f t="array" ref="F15">INDEX([2]Summary!G$3:G$13,_xlfn.XMATCH([2]LVRs!$B15,section))</f>
        <v>7.2</v>
      </c>
      <c r="G15" s="60" cm="1">
        <f t="array" ref="G15">INDEX([2]Summary!H$3:H$13,_xlfn.XMATCH([2]LVRs!$B15,section))</f>
        <v>7.6000000000000005</v>
      </c>
      <c r="H15" s="2" t="str">
        <f>IF(D15=6.2,"|6.4|",IF(D15=6.6,"|6.8|",IF(D15=7,"|7.2|",IF(D15=7.4,"|7.6|",IF(D15=8.2,"|8.4|",[2]LVRs!D15)))))</f>
        <v>|6.8|</v>
      </c>
      <c r="I15" s="2">
        <f>IF(E15=6.2,"|6.4|",IF(E15=6.6,"|6.8|",IF(E15=7,"|7.2|",IF(E15=7.4,"|7.6|",IF(E15=8.2,"|8.4|",[2]LVRs!E15)))))</f>
        <v>7.8000000000000007</v>
      </c>
      <c r="J15" s="2">
        <f>IF(F15=6.2,"|6.4|",IF(F15=6.6,"|6.8|",IF(F15=7,"|7.2|",IF(F15=7.4,"|7.6|",IF(F15=8.2,"|8.4|",[2]LVRs!F15)))))</f>
        <v>7.2</v>
      </c>
      <c r="K15" s="2">
        <f>IF(G15=6.2,"|6.4|",IF(G15=6.6,"|6.8|",IF(G15=7,"|7.2|",IF(G15=7.4,"|7.6|",IF(G15=8.2,"|8.4|",[2]LVRs!G15)))))</f>
        <v>7.6000000000000005</v>
      </c>
      <c r="V15" s="2">
        <v>11</v>
      </c>
      <c r="W15" s="2" t="s">
        <v>1359</v>
      </c>
      <c r="X15" s="2" t="str">
        <f t="shared" si="0"/>
        <v>A-bot</v>
      </c>
      <c r="Y15" s="2" cm="1">
        <f t="array" ref="Y15">INDEX(INDEX($H$3:$K$77,,MATCH(X15,$H$2:$K$2,0)),MATCH(1,COUNTIFS(V15,$A$3:$A$77,W15,$C$3:$C$77),0))</f>
        <v>7.6000000000000005</v>
      </c>
      <c r="Z15" s="2" t="str" cm="1">
        <f t="array" ref="Z15">INDEX($B$3:$B$77,MATCH(1,COUNTIFS($V15,$A$3:$A$77,$W15,$C$3:$C$77),0))</f>
        <v>2a</v>
      </c>
    </row>
    <row r="16" spans="1:26" x14ac:dyDescent="0.25">
      <c r="A16" s="2">
        <f t="shared" si="1"/>
        <v>12</v>
      </c>
      <c r="B16" s="2" t="s">
        <v>1373</v>
      </c>
      <c r="C16" s="2" t="str" cm="1">
        <f t="array" ref="C16">INDEX(color,_xlfn.XMATCH(B16,section))</f>
        <v>blu</v>
      </c>
      <c r="D16" s="60" cm="1">
        <f t="array" ref="D16">INDEX([2]Summary!E$3:E$13,_xlfn.XMATCH([2]LVRs!$B16,section))</f>
        <v>6.6000000000000005</v>
      </c>
      <c r="E16" s="60" cm="1">
        <f t="array" ref="E16">INDEX([2]Summary!F$3:F$13,_xlfn.XMATCH([2]LVRs!$B16,section))</f>
        <v>7.8000000000000007</v>
      </c>
      <c r="F16" s="60" cm="1">
        <f t="array" ref="F16">INDEX([2]Summary!G$3:G$13,_xlfn.XMATCH([2]LVRs!$B16,section))</f>
        <v>7.2</v>
      </c>
      <c r="G16" s="60" cm="1">
        <f t="array" ref="G16">INDEX([2]Summary!H$3:H$13,_xlfn.XMATCH([2]LVRs!$B16,section))</f>
        <v>7.6000000000000005</v>
      </c>
      <c r="H16" s="2" t="str">
        <f>IF(D16=6.2,"|6.4|",IF(D16=6.6,"|6.8|",IF(D16=7,"|7.2|",IF(D16=7.4,"|7.6|",IF(D16=8.2,"|8.4|",[2]LVRs!D16)))))</f>
        <v>|6.8|</v>
      </c>
      <c r="I16" s="2">
        <f>IF(E16=6.2,"|6.4|",IF(E16=6.6,"|6.8|",IF(E16=7,"|7.2|",IF(E16=7.4,"|7.6|",IF(E16=8.2,"|8.4|",[2]LVRs!E16)))))</f>
        <v>7.8000000000000007</v>
      </c>
      <c r="J16" s="2">
        <f>IF(F16=6.2,"|6.4|",IF(F16=6.6,"|6.8|",IF(F16=7,"|7.2|",IF(F16=7.4,"|7.6|",IF(F16=8.2,"|8.4|",[2]LVRs!F16)))))</f>
        <v>7.2</v>
      </c>
      <c r="K16" s="2">
        <f>IF(G16=6.2,"|6.4|",IF(G16=6.6,"|6.8|",IF(G16=7,"|7.2|",IF(G16=7.4,"|7.6|",IF(G16=8.2,"|8.4|",[2]LVRs!G16)))))</f>
        <v>7.6000000000000005</v>
      </c>
      <c r="V16" s="2">
        <v>12</v>
      </c>
      <c r="W16" s="2" t="s">
        <v>1359</v>
      </c>
      <c r="X16" s="2" t="str">
        <f t="shared" si="0"/>
        <v>A-bot</v>
      </c>
      <c r="Y16" s="2" cm="1">
        <f t="array" ref="Y16">INDEX(INDEX($H$3:$K$77,,MATCH(X16,$H$2:$K$2,0)),MATCH(1,COUNTIFS(V16,$A$3:$A$77,W16,$C$3:$C$77),0))</f>
        <v>7.6000000000000005</v>
      </c>
      <c r="Z16" s="2" t="str" cm="1">
        <f t="array" ref="Z16">INDEX($B$3:$B$77,MATCH(1,COUNTIFS($V16,$A$3:$A$77,$W16,$C$3:$C$77),0))</f>
        <v>2a</v>
      </c>
    </row>
    <row r="17" spans="1:26" x14ac:dyDescent="0.25">
      <c r="A17" s="2">
        <f t="shared" si="1"/>
        <v>13</v>
      </c>
      <c r="B17" s="2" t="s">
        <v>1372</v>
      </c>
      <c r="C17" s="2" t="str" cm="1">
        <f t="array" ref="C17">INDEX(color,_xlfn.XMATCH(B17,section))</f>
        <v>blu</v>
      </c>
      <c r="D17" s="60" cm="1">
        <f t="array" ref="D17">INDEX([2]Summary!E$3:E$13,_xlfn.XMATCH([2]LVRs!$B17,section))</f>
        <v>6.2</v>
      </c>
      <c r="E17" s="60" cm="1">
        <f t="array" ref="E17">INDEX([2]Summary!F$3:F$13,_xlfn.XMATCH([2]LVRs!$B17,section))</f>
        <v>7.2</v>
      </c>
      <c r="F17" s="60" cm="1">
        <f t="array" ref="F17">INDEX([2]Summary!G$3:G$13,_xlfn.XMATCH([2]LVRs!$B17,section))</f>
        <v>6.6000000000000005</v>
      </c>
      <c r="G17" s="60" cm="1">
        <f t="array" ref="G17">INDEX([2]Summary!H$3:H$13,_xlfn.XMATCH([2]LVRs!$B17,section))</f>
        <v>7.2</v>
      </c>
      <c r="H17" s="2" t="str">
        <f>IF(D17=6.2,"|6.4|",IF(D17=6.6,"|6.8|",IF(D17=7,"|7.2|",IF(D17=7.4,"|7.6|",IF(D17=8.2,"|8.4|",[2]LVRs!D17)))))</f>
        <v>|6.4|</v>
      </c>
      <c r="I17" s="2">
        <f>IF(E17=6.2,"|6.4|",IF(E17=6.6,"|6.8|",IF(E17=7,"|7.2|",IF(E17=7.4,"|7.6|",IF(E17=8.2,"|8.4|",[2]LVRs!E17)))))</f>
        <v>7.2</v>
      </c>
      <c r="J17" s="2" t="str">
        <f>IF(F17=6.2,"|6.4|",IF(F17=6.6,"|6.8|",IF(F17=7,"|7.2|",IF(F17=7.4,"|7.6|",IF(F17=8.2,"|8.4|",[2]LVRs!F17)))))</f>
        <v>|6.8|</v>
      </c>
      <c r="K17" s="2">
        <f>IF(G17=6.2,"|6.4|",IF(G17=6.6,"|6.8|",IF(G17=7,"|7.2|",IF(G17=7.4,"|7.6|",IF(G17=8.2,"|8.4|",[2]LVRs!G17)))))</f>
        <v>7.2</v>
      </c>
      <c r="V17" s="2">
        <v>13</v>
      </c>
      <c r="W17" s="2" t="s">
        <v>1359</v>
      </c>
      <c r="X17" s="2" t="str">
        <f t="shared" si="0"/>
        <v>A-bot</v>
      </c>
      <c r="Y17" s="2" cm="1">
        <f t="array" ref="Y17">INDEX(INDEX($H$3:$K$77,,MATCH(X17,$H$2:$K$2,0)),MATCH(1,COUNTIFS(V17,$A$3:$A$77,W17,$C$3:$C$77),0))</f>
        <v>7.2</v>
      </c>
      <c r="Z17" s="2" t="str" cm="1">
        <f t="array" ref="Z17">INDEX($B$3:$B$77,MATCH(1,COUNTIFS($V17,$A$3:$A$77,$W17,$C$3:$C$77),0))</f>
        <v>2b</v>
      </c>
    </row>
    <row r="18" spans="1:26" x14ac:dyDescent="0.25">
      <c r="A18" s="2">
        <f>A17</f>
        <v>13</v>
      </c>
      <c r="B18" s="2" t="s">
        <v>1371</v>
      </c>
      <c r="C18" s="2" t="str" cm="1">
        <f t="array" ref="C18">INDEX(color,_xlfn.XMATCH(B18,section))</f>
        <v>red</v>
      </c>
      <c r="D18" s="60" cm="1">
        <f t="array" ref="D18">INDEX([2]Summary!E$3:E$13,_xlfn.XMATCH([2]LVRs!$B18,section))</f>
        <v>6.6000000000000005</v>
      </c>
      <c r="E18" s="60" cm="1">
        <f t="array" ref="E18">INDEX([2]Summary!F$3:F$13,_xlfn.XMATCH([2]LVRs!$B18,section))</f>
        <v>7.6000000000000005</v>
      </c>
      <c r="F18" s="60" cm="1">
        <f t="array" ref="F18">INDEX([2]Summary!G$3:G$13,_xlfn.XMATCH([2]LVRs!$B18,section))</f>
        <v>7.4</v>
      </c>
      <c r="G18" s="60" cm="1">
        <f t="array" ref="G18">INDEX([2]Summary!H$3:H$13,_xlfn.XMATCH([2]LVRs!$B18,section))</f>
        <v>8</v>
      </c>
      <c r="H18" s="2" t="str">
        <f>IF(D18=6.2,"|6.4|",IF(D18=6.6,"|6.8|",IF(D18=7,"|7.2|",IF(D18=7.4,"|7.6|",IF(D18=8.2,"|8.4|",[2]LVRs!D18)))))</f>
        <v>|6.8|</v>
      </c>
      <c r="I18" s="2">
        <f>IF(E18=6.2,"|6.4|",IF(E18=6.6,"|6.8|",IF(E18=7,"|7.2|",IF(E18=7.4,"|7.6|",IF(E18=8.2,"|8.4|",[2]LVRs!E18)))))</f>
        <v>7.6000000000000005</v>
      </c>
      <c r="J18" s="2" t="str">
        <f>IF(F18=6.2,"|6.4|",IF(F18=6.6,"|6.8|",IF(F18=7,"|7.2|",IF(F18=7.4,"|7.6|",IF(F18=8.2,"|8.4|",[2]LVRs!F18)))))</f>
        <v>|7.6|</v>
      </c>
      <c r="K18" s="2">
        <f>IF(G18=6.2,"|6.4|",IF(G18=6.6,"|6.8|",IF(G18=7,"|7.2|",IF(G18=7.4,"|7.6|",IF(G18=8.2,"|8.4|",[2]LVRs!G18)))))</f>
        <v>8</v>
      </c>
      <c r="V18" s="2">
        <v>13</v>
      </c>
      <c r="W18" s="2" t="s">
        <v>1358</v>
      </c>
      <c r="X18" s="2" t="str">
        <f t="shared" si="0"/>
        <v>A-bot</v>
      </c>
      <c r="Y18" s="2" cm="1">
        <f t="array" ref="Y18">INDEX(INDEX($H$3:$K$77,,MATCH(X18,$H$2:$K$2,0)),MATCH(1,COUNTIFS(V18,$A$3:$A$77,W18,$C$3:$C$77),0))</f>
        <v>8</v>
      </c>
      <c r="Z18" s="2" t="str" cm="1">
        <f t="array" ref="Z18">INDEX($B$3:$B$77,MATCH(1,COUNTIFS($V18,$A$3:$A$77,$W18,$C$3:$C$77),0))</f>
        <v>2c</v>
      </c>
    </row>
    <row r="19" spans="1:26" x14ac:dyDescent="0.25">
      <c r="A19" s="2">
        <f>A17+1</f>
        <v>14</v>
      </c>
      <c r="B19" s="2" t="s">
        <v>1372</v>
      </c>
      <c r="C19" s="2" t="str" cm="1">
        <f t="array" ref="C19">INDEX(color,_xlfn.XMATCH(B19,section))</f>
        <v>blu</v>
      </c>
      <c r="D19" s="60" cm="1">
        <f t="array" ref="D19">INDEX([2]Summary!E$3:E$13,_xlfn.XMATCH([2]LVRs!$B19,section))</f>
        <v>6.2</v>
      </c>
      <c r="E19" s="60" cm="1">
        <f t="array" ref="E19">INDEX([2]Summary!F$3:F$13,_xlfn.XMATCH([2]LVRs!$B19,section))</f>
        <v>7.2</v>
      </c>
      <c r="F19" s="60" cm="1">
        <f t="array" ref="F19">INDEX([2]Summary!G$3:G$13,_xlfn.XMATCH([2]LVRs!$B19,section))</f>
        <v>6.6000000000000005</v>
      </c>
      <c r="G19" s="60" cm="1">
        <f t="array" ref="G19">INDEX([2]Summary!H$3:H$13,_xlfn.XMATCH([2]LVRs!$B19,section))</f>
        <v>7.2</v>
      </c>
      <c r="H19" s="2" t="str">
        <f>IF(D19=6.2,"|6.4|",IF(D19=6.6,"|6.8|",IF(D19=7,"|7.2|",IF(D19=7.4,"|7.6|",IF(D19=8.2,"|8.4|",[2]LVRs!D19)))))</f>
        <v>|6.4|</v>
      </c>
      <c r="I19" s="2">
        <f>IF(E19=6.2,"|6.4|",IF(E19=6.6,"|6.8|",IF(E19=7,"|7.2|",IF(E19=7.4,"|7.6|",IF(E19=8.2,"|8.4|",[2]LVRs!E19)))))</f>
        <v>7.2</v>
      </c>
      <c r="J19" s="2" t="str">
        <f>IF(F19=6.2,"|6.4|",IF(F19=6.6,"|6.8|",IF(F19=7,"|7.2|",IF(F19=7.4,"|7.6|",IF(F19=8.2,"|8.4|",[2]LVRs!F19)))))</f>
        <v>|6.8|</v>
      </c>
      <c r="K19" s="2">
        <f>IF(G19=6.2,"|6.4|",IF(G19=6.6,"|6.8|",IF(G19=7,"|7.2|",IF(G19=7.4,"|7.6|",IF(G19=8.2,"|8.4|",[2]LVRs!G19)))))</f>
        <v>7.2</v>
      </c>
      <c r="V19" s="2">
        <v>14</v>
      </c>
      <c r="W19" s="2" t="s">
        <v>1359</v>
      </c>
      <c r="X19" s="2" t="str">
        <f t="shared" si="0"/>
        <v>A-bot</v>
      </c>
      <c r="Y19" s="2" cm="1">
        <f t="array" ref="Y19">INDEX(INDEX($H$3:$K$77,,MATCH(X19,$H$2:$K$2,0)),MATCH(1,COUNTIFS(V19,$A$3:$A$77,W19,$C$3:$C$77),0))</f>
        <v>7.2</v>
      </c>
      <c r="Z19" s="2" t="str" cm="1">
        <f t="array" ref="Z19">INDEX($B$3:$B$77,MATCH(1,COUNTIFS($V19,$A$3:$A$77,$W19,$C$3:$C$77),0))</f>
        <v>2b</v>
      </c>
    </row>
    <row r="20" spans="1:26" x14ac:dyDescent="0.25">
      <c r="A20" s="2">
        <f>A19</f>
        <v>14</v>
      </c>
      <c r="B20" s="2" t="s">
        <v>1371</v>
      </c>
      <c r="C20" s="2" t="str" cm="1">
        <f t="array" ref="C20">INDEX(color,_xlfn.XMATCH(B20,section))</f>
        <v>red</v>
      </c>
      <c r="D20" s="60" cm="1">
        <f t="array" ref="D20">INDEX([2]Summary!E$3:E$13,_xlfn.XMATCH([2]LVRs!$B20,section))</f>
        <v>6.6000000000000005</v>
      </c>
      <c r="E20" s="60" cm="1">
        <f t="array" ref="E20">INDEX([2]Summary!F$3:F$13,_xlfn.XMATCH([2]LVRs!$B20,section))</f>
        <v>7.6000000000000005</v>
      </c>
      <c r="F20" s="60" cm="1">
        <f t="array" ref="F20">INDEX([2]Summary!G$3:G$13,_xlfn.XMATCH([2]LVRs!$B20,section))</f>
        <v>7.4</v>
      </c>
      <c r="G20" s="60" cm="1">
        <f t="array" ref="G20">INDEX([2]Summary!H$3:H$13,_xlfn.XMATCH([2]LVRs!$B20,section))</f>
        <v>8</v>
      </c>
      <c r="H20" s="2" t="str">
        <f>IF(D20=6.2,"|6.4|",IF(D20=6.6,"|6.8|",IF(D20=7,"|7.2|",IF(D20=7.4,"|7.6|",IF(D20=8.2,"|8.4|",[2]LVRs!D20)))))</f>
        <v>|6.8|</v>
      </c>
      <c r="I20" s="2">
        <f>IF(E20=6.2,"|6.4|",IF(E20=6.6,"|6.8|",IF(E20=7,"|7.2|",IF(E20=7.4,"|7.6|",IF(E20=8.2,"|8.4|",[2]LVRs!E20)))))</f>
        <v>7.6000000000000005</v>
      </c>
      <c r="J20" s="2" t="str">
        <f>IF(F20=6.2,"|6.4|",IF(F20=6.6,"|6.8|",IF(F20=7,"|7.2|",IF(F20=7.4,"|7.6|",IF(F20=8.2,"|8.4|",[2]LVRs!F20)))))</f>
        <v>|7.6|</v>
      </c>
      <c r="K20" s="2">
        <f>IF(G20=6.2,"|6.4|",IF(G20=6.6,"|6.8|",IF(G20=7,"|7.2|",IF(G20=7.4,"|7.6|",IF(G20=8.2,"|8.4|",[2]LVRs!G20)))))</f>
        <v>8</v>
      </c>
      <c r="V20" s="2">
        <v>14</v>
      </c>
      <c r="W20" s="2" t="s">
        <v>1358</v>
      </c>
      <c r="X20" s="2" t="str">
        <f t="shared" si="0"/>
        <v>A-bot</v>
      </c>
      <c r="Y20" s="2" cm="1">
        <f t="array" ref="Y20">INDEX(INDEX($H$3:$K$77,,MATCH(X20,$H$2:$K$2,0)),MATCH(1,COUNTIFS(V20,$A$3:$A$77,W20,$C$3:$C$77),0))</f>
        <v>8</v>
      </c>
      <c r="Z20" s="2" t="str" cm="1">
        <f t="array" ref="Z20">INDEX($B$3:$B$77,MATCH(1,COUNTIFS($V20,$A$3:$A$77,$W20,$C$3:$C$77),0))</f>
        <v>2c</v>
      </c>
    </row>
    <row r="21" spans="1:26" x14ac:dyDescent="0.25">
      <c r="A21" s="2">
        <f>A19+1</f>
        <v>15</v>
      </c>
      <c r="B21" s="2" t="s">
        <v>1373</v>
      </c>
      <c r="C21" s="2" t="str" cm="1">
        <f t="array" ref="C21">INDEX(color,_xlfn.XMATCH(B21,section))</f>
        <v>blu</v>
      </c>
      <c r="D21" s="60" cm="1">
        <f t="array" ref="D21">INDEX([2]Summary!E$3:E$13,_xlfn.XMATCH([2]LVRs!$B21,section))</f>
        <v>6.6000000000000005</v>
      </c>
      <c r="E21" s="60" cm="1">
        <f t="array" ref="E21">INDEX([2]Summary!F$3:F$13,_xlfn.XMATCH([2]LVRs!$B21,section))</f>
        <v>7.8000000000000007</v>
      </c>
      <c r="F21" s="60" cm="1">
        <f t="array" ref="F21">INDEX([2]Summary!G$3:G$13,_xlfn.XMATCH([2]LVRs!$B21,section))</f>
        <v>7.2</v>
      </c>
      <c r="G21" s="60" cm="1">
        <f t="array" ref="G21">INDEX([2]Summary!H$3:H$13,_xlfn.XMATCH([2]LVRs!$B21,section))</f>
        <v>7.6000000000000005</v>
      </c>
      <c r="H21" s="2" t="str">
        <f>IF(D21=6.2,"|6.4|",IF(D21=6.6,"|6.8|",IF(D21=7,"|7.2|",IF(D21=7.4,"|7.6|",IF(D21=8.2,"|8.4|",[2]LVRs!D21)))))</f>
        <v>|6.8|</v>
      </c>
      <c r="I21" s="2">
        <f>IF(E21=6.2,"|6.4|",IF(E21=6.6,"|6.8|",IF(E21=7,"|7.2|",IF(E21=7.4,"|7.6|",IF(E21=8.2,"|8.4|",[2]LVRs!E21)))))</f>
        <v>7.8000000000000007</v>
      </c>
      <c r="J21" s="2">
        <f>IF(F21=6.2,"|6.4|",IF(F21=6.6,"|6.8|",IF(F21=7,"|7.2|",IF(F21=7.4,"|7.6|",IF(F21=8.2,"|8.4|",[2]LVRs!F21)))))</f>
        <v>7.2</v>
      </c>
      <c r="K21" s="2">
        <f>IF(G21=6.2,"|6.4|",IF(G21=6.6,"|6.8|",IF(G21=7,"|7.2|",IF(G21=7.4,"|7.6|",IF(G21=8.2,"|8.4|",[2]LVRs!G21)))))</f>
        <v>7.6000000000000005</v>
      </c>
      <c r="V21" s="2">
        <v>15</v>
      </c>
      <c r="W21" s="2" t="s">
        <v>1359</v>
      </c>
      <c r="X21" s="2" t="str">
        <f t="shared" si="0"/>
        <v>A-bot</v>
      </c>
      <c r="Y21" s="2" cm="1">
        <f t="array" ref="Y21">INDEX(INDEX($H$3:$K$77,,MATCH(X21,$H$2:$K$2,0)),MATCH(1,COUNTIFS(V21,$A$3:$A$77,W21,$C$3:$C$77),0))</f>
        <v>7.6000000000000005</v>
      </c>
      <c r="Z21" s="2" t="str" cm="1">
        <f t="array" ref="Z21">INDEX($B$3:$B$77,MATCH(1,COUNTIFS($V21,$A$3:$A$77,$W21,$C$3:$C$77),0))</f>
        <v>2a</v>
      </c>
    </row>
    <row r="22" spans="1:26" x14ac:dyDescent="0.25">
      <c r="A22" s="2">
        <f t="shared" ref="A22:A43" si="2">A21+1</f>
        <v>16</v>
      </c>
      <c r="B22" s="2" t="s">
        <v>1373</v>
      </c>
      <c r="C22" s="2" t="str" cm="1">
        <f t="array" ref="C22">INDEX(color,_xlfn.XMATCH(B22,section))</f>
        <v>blu</v>
      </c>
      <c r="D22" s="60" cm="1">
        <f t="array" ref="D22">INDEX([2]Summary!E$3:E$13,_xlfn.XMATCH([2]LVRs!$B22,section))</f>
        <v>6.6000000000000005</v>
      </c>
      <c r="E22" s="60" cm="1">
        <f t="array" ref="E22">INDEX([2]Summary!F$3:F$13,_xlfn.XMATCH([2]LVRs!$B22,section))</f>
        <v>7.8000000000000007</v>
      </c>
      <c r="F22" s="60" cm="1">
        <f t="array" ref="F22">INDEX([2]Summary!G$3:G$13,_xlfn.XMATCH([2]LVRs!$B22,section))</f>
        <v>7.2</v>
      </c>
      <c r="G22" s="60" cm="1">
        <f t="array" ref="G22">INDEX([2]Summary!H$3:H$13,_xlfn.XMATCH([2]LVRs!$B22,section))</f>
        <v>7.6000000000000005</v>
      </c>
      <c r="H22" s="2" t="str">
        <f>IF(D22=6.2,"|6.4|",IF(D22=6.6,"|6.8|",IF(D22=7,"|7.2|",IF(D22=7.4,"|7.6|",IF(D22=8.2,"|8.4|",[2]LVRs!D22)))))</f>
        <v>|6.8|</v>
      </c>
      <c r="I22" s="2">
        <f>IF(E22=6.2,"|6.4|",IF(E22=6.6,"|6.8|",IF(E22=7,"|7.2|",IF(E22=7.4,"|7.6|",IF(E22=8.2,"|8.4|",[2]LVRs!E22)))))</f>
        <v>7.8000000000000007</v>
      </c>
      <c r="J22" s="2">
        <f>IF(F22=6.2,"|6.4|",IF(F22=6.6,"|6.8|",IF(F22=7,"|7.2|",IF(F22=7.4,"|7.6|",IF(F22=8.2,"|8.4|",[2]LVRs!F22)))))</f>
        <v>7.2</v>
      </c>
      <c r="K22" s="2">
        <f>IF(G22=6.2,"|6.4|",IF(G22=6.6,"|6.8|",IF(G22=7,"|7.2|",IF(G22=7.4,"|7.6|",IF(G22=8.2,"|8.4|",[2]LVRs!G22)))))</f>
        <v>7.6000000000000005</v>
      </c>
      <c r="V22" s="2">
        <v>16</v>
      </c>
      <c r="W22" s="2" t="s">
        <v>1359</v>
      </c>
      <c r="X22" s="2" t="str">
        <f t="shared" si="0"/>
        <v>A-bot</v>
      </c>
      <c r="Y22" s="2" cm="1">
        <f t="array" ref="Y22">INDEX(INDEX($H$3:$K$77,,MATCH(X22,$H$2:$K$2,0)),MATCH(1,COUNTIFS(V22,$A$3:$A$77,W22,$C$3:$C$77),0))</f>
        <v>7.6000000000000005</v>
      </c>
      <c r="Z22" s="2" t="str" cm="1">
        <f t="array" ref="Z22">INDEX($B$3:$B$77,MATCH(1,COUNTIFS($V22,$A$3:$A$77,$W22,$C$3:$C$77),0))</f>
        <v>2a</v>
      </c>
    </row>
    <row r="23" spans="1:26" x14ac:dyDescent="0.25">
      <c r="A23" s="2">
        <f t="shared" si="2"/>
        <v>17</v>
      </c>
      <c r="B23" s="2" t="s">
        <v>1373</v>
      </c>
      <c r="C23" s="2" t="str" cm="1">
        <f t="array" ref="C23">INDEX(color,_xlfn.XMATCH(B23,section))</f>
        <v>blu</v>
      </c>
      <c r="D23" s="60" cm="1">
        <f t="array" ref="D23">INDEX([2]Summary!E$3:E$13,_xlfn.XMATCH([2]LVRs!$B23,section))</f>
        <v>6.6000000000000005</v>
      </c>
      <c r="E23" s="60" cm="1">
        <f t="array" ref="E23">INDEX([2]Summary!F$3:F$13,_xlfn.XMATCH([2]LVRs!$B23,section))</f>
        <v>7.8000000000000007</v>
      </c>
      <c r="F23" s="60" cm="1">
        <f t="array" ref="F23">INDEX([2]Summary!G$3:G$13,_xlfn.XMATCH([2]LVRs!$B23,section))</f>
        <v>7.2</v>
      </c>
      <c r="G23" s="60" cm="1">
        <f t="array" ref="G23">INDEX([2]Summary!H$3:H$13,_xlfn.XMATCH([2]LVRs!$B23,section))</f>
        <v>7.6000000000000005</v>
      </c>
      <c r="H23" s="2" t="str">
        <f>IF(D23=6.2,"|6.4|",IF(D23=6.6,"|6.8|",IF(D23=7,"|7.2|",IF(D23=7.4,"|7.6|",IF(D23=8.2,"|8.4|",[2]LVRs!D23)))))</f>
        <v>|6.8|</v>
      </c>
      <c r="I23" s="2">
        <f>IF(E23=6.2,"|6.4|",IF(E23=6.6,"|6.8|",IF(E23=7,"|7.2|",IF(E23=7.4,"|7.6|",IF(E23=8.2,"|8.4|",[2]LVRs!E23)))))</f>
        <v>7.8000000000000007</v>
      </c>
      <c r="J23" s="2">
        <f>IF(F23=6.2,"|6.4|",IF(F23=6.6,"|6.8|",IF(F23=7,"|7.2|",IF(F23=7.4,"|7.6|",IF(F23=8.2,"|8.4|",[2]LVRs!F23)))))</f>
        <v>7.2</v>
      </c>
      <c r="K23" s="2">
        <f>IF(G23=6.2,"|6.4|",IF(G23=6.6,"|6.8|",IF(G23=7,"|7.2|",IF(G23=7.4,"|7.6|",IF(G23=8.2,"|8.4|",[2]LVRs!G23)))))</f>
        <v>7.6000000000000005</v>
      </c>
      <c r="V23" s="2">
        <v>17</v>
      </c>
      <c r="W23" s="2" t="s">
        <v>1359</v>
      </c>
      <c r="X23" s="2" t="str">
        <f t="shared" si="0"/>
        <v>A-bot</v>
      </c>
      <c r="Y23" s="2" cm="1">
        <f t="array" ref="Y23">INDEX(INDEX($H$3:$K$77,,MATCH(X23,$H$2:$K$2,0)),MATCH(1,COUNTIFS(V23,$A$3:$A$77,W23,$C$3:$C$77),0))</f>
        <v>7.6000000000000005</v>
      </c>
      <c r="Z23" s="2" t="str" cm="1">
        <f t="array" ref="Z23">INDEX($B$3:$B$77,MATCH(1,COUNTIFS($V23,$A$3:$A$77,$W23,$C$3:$C$77),0))</f>
        <v>2a</v>
      </c>
    </row>
    <row r="24" spans="1:26" x14ac:dyDescent="0.25">
      <c r="A24" s="2">
        <f t="shared" si="2"/>
        <v>18</v>
      </c>
      <c r="B24" s="2" t="s">
        <v>1374</v>
      </c>
      <c r="C24" s="2" t="str" cm="1">
        <f t="array" ref="C24">INDEX(color,_xlfn.XMATCH(B24,section))</f>
        <v>blu</v>
      </c>
      <c r="D24" s="60" cm="1">
        <f t="array" ref="D24">INDEX([2]Summary!E$3:E$13,_xlfn.XMATCH([2]LVRs!$B24,section))</f>
        <v>7.2</v>
      </c>
      <c r="E24" s="60" cm="1">
        <f t="array" ref="E24">INDEX([2]Summary!F$3:F$13,_xlfn.XMATCH([2]LVRs!$B24,section))</f>
        <v>8.1999999999999993</v>
      </c>
      <c r="F24" s="60" cm="1">
        <f t="array" ref="F24">INDEX([2]Summary!G$3:G$13,_xlfn.XMATCH([2]LVRs!$B24,section))</f>
        <v>7.6000000000000005</v>
      </c>
      <c r="G24" s="60" cm="1">
        <f t="array" ref="G24">INDEX([2]Summary!H$3:H$13,_xlfn.XMATCH([2]LVRs!$B24,section))</f>
        <v>8</v>
      </c>
      <c r="H24" s="2">
        <f>IF(D24=6.2,"|6.4|",IF(D24=6.6,"|6.8|",IF(D24=7,"|7.2|",IF(D24=7.4,"|7.6|",IF(D24=8.2,"|8.4|",[2]LVRs!D24)))))</f>
        <v>7.2</v>
      </c>
      <c r="I24" s="2" t="str">
        <f>IF(E24=6.2,"|6.4|",IF(E24=6.6,"|6.8|",IF(E24=7,"|7.2|",IF(E24=7.4,"|7.6|",IF(E24=8.2,"|8.4|",[2]LVRs!E24)))))</f>
        <v>|8.4|</v>
      </c>
      <c r="J24" s="2">
        <f>IF(F24=6.2,"|6.4|",IF(F24=6.6,"|6.8|",IF(F24=7,"|7.2|",IF(F24=7.4,"|7.6|",IF(F24=8.2,"|8.4|",[2]LVRs!F24)))))</f>
        <v>7.6000000000000005</v>
      </c>
      <c r="K24" s="2">
        <f>IF(G24=6.2,"|6.4|",IF(G24=6.6,"|6.8|",IF(G24=7,"|7.2|",IF(G24=7.4,"|7.6|",IF(G24=8.2,"|8.4|",[2]LVRs!G24)))))</f>
        <v>8</v>
      </c>
      <c r="V24" s="2">
        <v>18</v>
      </c>
      <c r="W24" s="2" t="s">
        <v>1359</v>
      </c>
      <c r="X24" s="2" t="str">
        <f t="shared" si="0"/>
        <v>A-bot</v>
      </c>
      <c r="Y24" s="2" cm="1">
        <f t="array" ref="Y24">INDEX(INDEX($H$3:$K$77,,MATCH(X24,$H$2:$K$2,0)),MATCH(1,COUNTIFS(V24,$A$3:$A$77,W24,$C$3:$C$77),0))</f>
        <v>8</v>
      </c>
      <c r="Z24" s="2" t="str" cm="1">
        <f t="array" ref="Z24">INDEX($B$3:$B$77,MATCH(1,COUNTIFS($V24,$A$3:$A$77,$W24,$C$3:$C$77),0))</f>
        <v>1b</v>
      </c>
    </row>
    <row r="25" spans="1:26" x14ac:dyDescent="0.25">
      <c r="A25" s="2">
        <f t="shared" si="2"/>
        <v>19</v>
      </c>
      <c r="B25" s="2" t="s">
        <v>1374</v>
      </c>
      <c r="C25" s="2" t="str" cm="1">
        <f t="array" ref="C25">INDEX(color,_xlfn.XMATCH(B25,section))</f>
        <v>blu</v>
      </c>
      <c r="D25" s="60" cm="1">
        <f t="array" ref="D25">INDEX([2]Summary!E$3:E$13,_xlfn.XMATCH([2]LVRs!$B25,section))</f>
        <v>7.2</v>
      </c>
      <c r="E25" s="60" cm="1">
        <f t="array" ref="E25">INDEX([2]Summary!F$3:F$13,_xlfn.XMATCH([2]LVRs!$B25,section))</f>
        <v>8.1999999999999993</v>
      </c>
      <c r="F25" s="60" cm="1">
        <f t="array" ref="F25">INDEX([2]Summary!G$3:G$13,_xlfn.XMATCH([2]LVRs!$B25,section))</f>
        <v>7.6000000000000005</v>
      </c>
      <c r="G25" s="60" cm="1">
        <f t="array" ref="G25">INDEX([2]Summary!H$3:H$13,_xlfn.XMATCH([2]LVRs!$B25,section))</f>
        <v>8</v>
      </c>
      <c r="H25" s="2">
        <f>IF(D25=6.2,"|6.4|",IF(D25=6.6,"|6.8|",IF(D25=7,"|7.2|",IF(D25=7.4,"|7.6|",IF(D25=8.2,"|8.4|",[2]LVRs!D25)))))</f>
        <v>7.2</v>
      </c>
      <c r="I25" s="2" t="str">
        <f>IF(E25=6.2,"|6.4|",IF(E25=6.6,"|6.8|",IF(E25=7,"|7.2|",IF(E25=7.4,"|7.6|",IF(E25=8.2,"|8.4|",[2]LVRs!E25)))))</f>
        <v>|8.4|</v>
      </c>
      <c r="J25" s="2">
        <f>IF(F25=6.2,"|6.4|",IF(F25=6.6,"|6.8|",IF(F25=7,"|7.2|",IF(F25=7.4,"|7.6|",IF(F25=8.2,"|8.4|",[2]LVRs!F25)))))</f>
        <v>7.6000000000000005</v>
      </c>
      <c r="K25" s="2">
        <f>IF(G25=6.2,"|6.4|",IF(G25=6.6,"|6.8|",IF(G25=7,"|7.2|",IF(G25=7.4,"|7.6|",IF(G25=8.2,"|8.4|",[2]LVRs!G25)))))</f>
        <v>8</v>
      </c>
      <c r="V25" s="2">
        <v>19</v>
      </c>
      <c r="W25" s="2" t="s">
        <v>1359</v>
      </c>
      <c r="X25" s="2" t="str">
        <f t="shared" si="0"/>
        <v>A-bot</v>
      </c>
      <c r="Y25" s="2" cm="1">
        <f t="array" ref="Y25">INDEX(INDEX($H$3:$K$77,,MATCH(X25,$H$2:$K$2,0)),MATCH(1,COUNTIFS(V25,$A$3:$A$77,W25,$C$3:$C$77),0))</f>
        <v>8</v>
      </c>
      <c r="Z25" s="2" t="str" cm="1">
        <f t="array" ref="Z25">INDEX($B$3:$B$77,MATCH(1,COUNTIFS($V25,$A$3:$A$77,$W25,$C$3:$C$77),0))</f>
        <v>1b</v>
      </c>
    </row>
    <row r="26" spans="1:26" x14ac:dyDescent="0.25">
      <c r="A26" s="2">
        <f t="shared" si="2"/>
        <v>20</v>
      </c>
      <c r="B26" s="2" t="s">
        <v>1374</v>
      </c>
      <c r="C26" s="2" t="str" cm="1">
        <f t="array" ref="C26">INDEX(color,_xlfn.XMATCH(B26,section))</f>
        <v>blu</v>
      </c>
      <c r="D26" s="60" cm="1">
        <f t="array" ref="D26">INDEX([2]Summary!E$3:E$13,_xlfn.XMATCH([2]LVRs!$B26,section))</f>
        <v>7.2</v>
      </c>
      <c r="E26" s="60" cm="1">
        <f t="array" ref="E26">INDEX([2]Summary!F$3:F$13,_xlfn.XMATCH([2]LVRs!$B26,section))</f>
        <v>8.1999999999999993</v>
      </c>
      <c r="F26" s="60" cm="1">
        <f t="array" ref="F26">INDEX([2]Summary!G$3:G$13,_xlfn.XMATCH([2]LVRs!$B26,section))</f>
        <v>7.6000000000000005</v>
      </c>
      <c r="G26" s="60" cm="1">
        <f t="array" ref="G26">INDEX([2]Summary!H$3:H$13,_xlfn.XMATCH([2]LVRs!$B26,section))</f>
        <v>8</v>
      </c>
      <c r="H26" s="2">
        <f>IF(D26=6.2,"|6.4|",IF(D26=6.6,"|6.8|",IF(D26=7,"|7.2|",IF(D26=7.4,"|7.6|",IF(D26=8.2,"|8.4|",[2]LVRs!D26)))))</f>
        <v>7.2</v>
      </c>
      <c r="I26" s="2" t="str">
        <f>IF(E26=6.2,"|6.4|",IF(E26=6.6,"|6.8|",IF(E26=7,"|7.2|",IF(E26=7.4,"|7.6|",IF(E26=8.2,"|8.4|",[2]LVRs!E26)))))</f>
        <v>|8.4|</v>
      </c>
      <c r="J26" s="2">
        <f>IF(F26=6.2,"|6.4|",IF(F26=6.6,"|6.8|",IF(F26=7,"|7.2|",IF(F26=7.4,"|7.6|",IF(F26=8.2,"|8.4|",[2]LVRs!F26)))))</f>
        <v>7.6000000000000005</v>
      </c>
      <c r="K26" s="2">
        <f>IF(G26=6.2,"|6.4|",IF(G26=6.6,"|6.8|",IF(G26=7,"|7.2|",IF(G26=7.4,"|7.6|",IF(G26=8.2,"|8.4|",[2]LVRs!G26)))))</f>
        <v>8</v>
      </c>
      <c r="V26" s="2">
        <v>20</v>
      </c>
      <c r="W26" s="2" t="s">
        <v>1359</v>
      </c>
      <c r="X26" s="2" t="str">
        <f t="shared" si="0"/>
        <v>A-bot</v>
      </c>
      <c r="Y26" s="2" cm="1">
        <f t="array" ref="Y26">INDEX(INDEX($H$3:$K$77,,MATCH(X26,$H$2:$K$2,0)),MATCH(1,COUNTIFS(V26,$A$3:$A$77,W26,$C$3:$C$77),0))</f>
        <v>8</v>
      </c>
      <c r="Z26" s="2" t="str" cm="1">
        <f t="array" ref="Z26">INDEX($B$3:$B$77,MATCH(1,COUNTIFS($V26,$A$3:$A$77,$W26,$C$3:$C$77),0))</f>
        <v>1b</v>
      </c>
    </row>
    <row r="27" spans="1:26" x14ac:dyDescent="0.25">
      <c r="A27" s="2">
        <f t="shared" si="2"/>
        <v>21</v>
      </c>
      <c r="B27" s="2" t="s">
        <v>1374</v>
      </c>
      <c r="C27" s="2" t="str" cm="1">
        <f t="array" ref="C27">INDEX(color,_xlfn.XMATCH(B27,section))</f>
        <v>blu</v>
      </c>
      <c r="D27" s="60" cm="1">
        <f t="array" ref="D27">INDEX([2]Summary!E$3:E$13,_xlfn.XMATCH([2]LVRs!$B27,section))</f>
        <v>7.2</v>
      </c>
      <c r="E27" s="60" cm="1">
        <f t="array" ref="E27">INDEX([2]Summary!F$3:F$13,_xlfn.XMATCH([2]LVRs!$B27,section))</f>
        <v>8.1999999999999993</v>
      </c>
      <c r="F27" s="60" cm="1">
        <f t="array" ref="F27">INDEX([2]Summary!G$3:G$13,_xlfn.XMATCH([2]LVRs!$B27,section))</f>
        <v>7.6000000000000005</v>
      </c>
      <c r="G27" s="60" cm="1">
        <f t="array" ref="G27">INDEX([2]Summary!H$3:H$13,_xlfn.XMATCH([2]LVRs!$B27,section))</f>
        <v>8</v>
      </c>
      <c r="H27" s="2">
        <f>IF(D27=6.2,"|6.4|",IF(D27=6.6,"|6.8|",IF(D27=7,"|7.2|",IF(D27=7.4,"|7.6|",IF(D27=8.2,"|8.4|",[2]LVRs!D27)))))</f>
        <v>7.2</v>
      </c>
      <c r="I27" s="2" t="str">
        <f>IF(E27=6.2,"|6.4|",IF(E27=6.6,"|6.8|",IF(E27=7,"|7.2|",IF(E27=7.4,"|7.6|",IF(E27=8.2,"|8.4|",[2]LVRs!E27)))))</f>
        <v>|8.4|</v>
      </c>
      <c r="J27" s="2">
        <f>IF(F27=6.2,"|6.4|",IF(F27=6.6,"|6.8|",IF(F27=7,"|7.2|",IF(F27=7.4,"|7.6|",IF(F27=8.2,"|8.4|",[2]LVRs!F27)))))</f>
        <v>7.6000000000000005</v>
      </c>
      <c r="K27" s="2">
        <f>IF(G27=6.2,"|6.4|",IF(G27=6.6,"|6.8|",IF(G27=7,"|7.2|",IF(G27=7.4,"|7.6|",IF(G27=8.2,"|8.4|",[2]LVRs!G27)))))</f>
        <v>8</v>
      </c>
      <c r="V27" s="2">
        <v>21</v>
      </c>
      <c r="W27" s="2" t="s">
        <v>1359</v>
      </c>
      <c r="X27" s="2" t="str">
        <f t="shared" si="0"/>
        <v>A-bot</v>
      </c>
      <c r="Y27" s="2" cm="1">
        <f t="array" ref="Y27">INDEX(INDEX($H$3:$K$77,,MATCH(X27,$H$2:$K$2,0)),MATCH(1,COUNTIFS(V27,$A$3:$A$77,W27,$C$3:$C$77),0))</f>
        <v>8</v>
      </c>
      <c r="Z27" s="2" t="str" cm="1">
        <f t="array" ref="Z27">INDEX($B$3:$B$77,MATCH(1,COUNTIFS($V27,$A$3:$A$77,$W27,$C$3:$C$77),0))</f>
        <v>1b</v>
      </c>
    </row>
    <row r="28" spans="1:26" x14ac:dyDescent="0.25">
      <c r="A28" s="2">
        <f t="shared" si="2"/>
        <v>22</v>
      </c>
      <c r="B28" s="2" t="s">
        <v>1374</v>
      </c>
      <c r="C28" s="2" t="str" cm="1">
        <f t="array" ref="C28">INDEX(color,_xlfn.XMATCH(B28,section))</f>
        <v>blu</v>
      </c>
      <c r="D28" s="60" cm="1">
        <f t="array" ref="D28">INDEX([2]Summary!E$3:E$13,_xlfn.XMATCH([2]LVRs!$B28,section))</f>
        <v>7.2</v>
      </c>
      <c r="E28" s="60" cm="1">
        <f t="array" ref="E28">INDEX([2]Summary!F$3:F$13,_xlfn.XMATCH([2]LVRs!$B28,section))</f>
        <v>8.1999999999999993</v>
      </c>
      <c r="F28" s="60" cm="1">
        <f t="array" ref="F28">INDEX([2]Summary!G$3:G$13,_xlfn.XMATCH([2]LVRs!$B28,section))</f>
        <v>7.6000000000000005</v>
      </c>
      <c r="G28" s="60" cm="1">
        <f t="array" ref="G28">INDEX([2]Summary!H$3:H$13,_xlfn.XMATCH([2]LVRs!$B28,section))</f>
        <v>8</v>
      </c>
      <c r="H28" s="2">
        <f>IF(D28=6.2,"|6.4|",IF(D28=6.6,"|6.8|",IF(D28=7,"|7.2|",IF(D28=7.4,"|7.6|",IF(D28=8.2,"|8.4|",[2]LVRs!D28)))))</f>
        <v>7.2</v>
      </c>
      <c r="I28" s="2" t="str">
        <f>IF(E28=6.2,"|6.4|",IF(E28=6.6,"|6.8|",IF(E28=7,"|7.2|",IF(E28=7.4,"|7.6|",IF(E28=8.2,"|8.4|",[2]LVRs!E28)))))</f>
        <v>|8.4|</v>
      </c>
      <c r="J28" s="2">
        <f>IF(F28=6.2,"|6.4|",IF(F28=6.6,"|6.8|",IF(F28=7,"|7.2|",IF(F28=7.4,"|7.6|",IF(F28=8.2,"|8.4|",[2]LVRs!F28)))))</f>
        <v>7.6000000000000005</v>
      </c>
      <c r="K28" s="2">
        <f>IF(G28=6.2,"|6.4|",IF(G28=6.6,"|6.8|",IF(G28=7,"|7.2|",IF(G28=7.4,"|7.6|",IF(G28=8.2,"|8.4|",[2]LVRs!G28)))))</f>
        <v>8</v>
      </c>
      <c r="V28" s="2">
        <v>22</v>
      </c>
      <c r="W28" s="2" t="s">
        <v>1359</v>
      </c>
      <c r="X28" s="2" t="str">
        <f t="shared" si="0"/>
        <v>A-bot</v>
      </c>
      <c r="Y28" s="2" cm="1">
        <f t="array" ref="Y28">INDEX(INDEX($H$3:$K$77,,MATCH(X28,$H$2:$K$2,0)),MATCH(1,COUNTIFS(V28,$A$3:$A$77,W28,$C$3:$C$77),0))</f>
        <v>8</v>
      </c>
      <c r="Z28" s="2" t="str" cm="1">
        <f t="array" ref="Z28">INDEX($B$3:$B$77,MATCH(1,COUNTIFS($V28,$A$3:$A$77,$W28,$C$3:$C$77),0))</f>
        <v>1b</v>
      </c>
    </row>
    <row r="29" spans="1:26" x14ac:dyDescent="0.25">
      <c r="A29" s="2">
        <f t="shared" si="2"/>
        <v>23</v>
      </c>
      <c r="B29" s="2" t="s">
        <v>1374</v>
      </c>
      <c r="C29" s="2" t="str" cm="1">
        <f t="array" ref="C29">INDEX(color,_xlfn.XMATCH(B29,section))</f>
        <v>blu</v>
      </c>
      <c r="D29" s="60" cm="1">
        <f t="array" ref="D29">INDEX([2]Summary!E$3:E$13,_xlfn.XMATCH([2]LVRs!$B29,section))</f>
        <v>7.2</v>
      </c>
      <c r="E29" s="60" cm="1">
        <f t="array" ref="E29">INDEX([2]Summary!F$3:F$13,_xlfn.XMATCH([2]LVRs!$B29,section))</f>
        <v>8.1999999999999993</v>
      </c>
      <c r="F29" s="60" cm="1">
        <f t="array" ref="F29">INDEX([2]Summary!G$3:G$13,_xlfn.XMATCH([2]LVRs!$B29,section))</f>
        <v>7.6000000000000005</v>
      </c>
      <c r="G29" s="60" cm="1">
        <f t="array" ref="G29">INDEX([2]Summary!H$3:H$13,_xlfn.XMATCH([2]LVRs!$B29,section))</f>
        <v>8</v>
      </c>
      <c r="H29" s="2">
        <f>IF(D29=6.2,"|6.4|",IF(D29=6.6,"|6.8|",IF(D29=7,"|7.2|",IF(D29=7.4,"|7.6|",IF(D29=8.2,"|8.4|",[2]LVRs!D29)))))</f>
        <v>7.2</v>
      </c>
      <c r="I29" s="2" t="str">
        <f>IF(E29=6.2,"|6.4|",IF(E29=6.6,"|6.8|",IF(E29=7,"|7.2|",IF(E29=7.4,"|7.6|",IF(E29=8.2,"|8.4|",[2]LVRs!E29)))))</f>
        <v>|8.4|</v>
      </c>
      <c r="J29" s="2">
        <f>IF(F29=6.2,"|6.4|",IF(F29=6.6,"|6.8|",IF(F29=7,"|7.2|",IF(F29=7.4,"|7.6|",IF(F29=8.2,"|8.4|",[2]LVRs!F29)))))</f>
        <v>7.6000000000000005</v>
      </c>
      <c r="K29" s="2">
        <f>IF(G29=6.2,"|6.4|",IF(G29=6.6,"|6.8|",IF(G29=7,"|7.2|",IF(G29=7.4,"|7.6|",IF(G29=8.2,"|8.4|",[2]LVRs!G29)))))</f>
        <v>8</v>
      </c>
      <c r="V29" s="2">
        <v>23</v>
      </c>
      <c r="W29" s="2" t="s">
        <v>1359</v>
      </c>
      <c r="X29" s="2" t="str">
        <f t="shared" si="0"/>
        <v>A-bot</v>
      </c>
      <c r="Y29" s="2" cm="1">
        <f t="array" ref="Y29">INDEX(INDEX($H$3:$K$77,,MATCH(X29,$H$2:$K$2,0)),MATCH(1,COUNTIFS(V29,$A$3:$A$77,W29,$C$3:$C$77),0))</f>
        <v>8</v>
      </c>
      <c r="Z29" s="2" t="str" cm="1">
        <f t="array" ref="Z29">INDEX($B$3:$B$77,MATCH(1,COUNTIFS($V29,$A$3:$A$77,$W29,$C$3:$C$77),0))</f>
        <v>1b</v>
      </c>
    </row>
    <row r="30" spans="1:26" x14ac:dyDescent="0.25">
      <c r="A30" s="2">
        <f t="shared" si="2"/>
        <v>24</v>
      </c>
      <c r="B30" s="2" t="s">
        <v>1374</v>
      </c>
      <c r="C30" s="2" t="str" cm="1">
        <f t="array" ref="C30">INDEX(color,_xlfn.XMATCH(B30,section))</f>
        <v>blu</v>
      </c>
      <c r="D30" s="60" cm="1">
        <f t="array" ref="D30">INDEX([2]Summary!E$3:E$13,_xlfn.XMATCH([2]LVRs!$B30,section))</f>
        <v>7.2</v>
      </c>
      <c r="E30" s="60" cm="1">
        <f t="array" ref="E30">INDEX([2]Summary!F$3:F$13,_xlfn.XMATCH([2]LVRs!$B30,section))</f>
        <v>8.1999999999999993</v>
      </c>
      <c r="F30" s="60" cm="1">
        <f t="array" ref="F30">INDEX([2]Summary!G$3:G$13,_xlfn.XMATCH([2]LVRs!$B30,section))</f>
        <v>7.6000000000000005</v>
      </c>
      <c r="G30" s="60" cm="1">
        <f t="array" ref="G30">INDEX([2]Summary!H$3:H$13,_xlfn.XMATCH([2]LVRs!$B30,section))</f>
        <v>8</v>
      </c>
      <c r="H30" s="2">
        <f>IF(D30=6.2,"|6.4|",IF(D30=6.6,"|6.8|",IF(D30=7,"|7.2|",IF(D30=7.4,"|7.6|",IF(D30=8.2,"|8.4|",[2]LVRs!D30)))))</f>
        <v>7.2</v>
      </c>
      <c r="I30" s="2" t="str">
        <f>IF(E30=6.2,"|6.4|",IF(E30=6.6,"|6.8|",IF(E30=7,"|7.2|",IF(E30=7.4,"|7.6|",IF(E30=8.2,"|8.4|",[2]LVRs!E30)))))</f>
        <v>|8.4|</v>
      </c>
      <c r="J30" s="2">
        <f>IF(F30=6.2,"|6.4|",IF(F30=6.6,"|6.8|",IF(F30=7,"|7.2|",IF(F30=7.4,"|7.6|",IF(F30=8.2,"|8.4|",[2]LVRs!F30)))))</f>
        <v>7.6000000000000005</v>
      </c>
      <c r="K30" s="2">
        <f>IF(G30=6.2,"|6.4|",IF(G30=6.6,"|6.8|",IF(G30=7,"|7.2|",IF(G30=7.4,"|7.6|",IF(G30=8.2,"|8.4|",[2]LVRs!G30)))))</f>
        <v>8</v>
      </c>
      <c r="V30" s="2">
        <v>24</v>
      </c>
      <c r="W30" s="2" t="s">
        <v>1359</v>
      </c>
      <c r="X30" s="2" t="str">
        <f t="shared" si="0"/>
        <v>A-bot</v>
      </c>
      <c r="Y30" s="2" cm="1">
        <f t="array" ref="Y30">INDEX(INDEX($H$3:$K$77,,MATCH(X30,$H$2:$K$2,0)),MATCH(1,COUNTIFS(V30,$A$3:$A$77,W30,$C$3:$C$77),0))</f>
        <v>8</v>
      </c>
      <c r="Z30" s="2" t="str" cm="1">
        <f t="array" ref="Z30">INDEX($B$3:$B$77,MATCH(1,COUNTIFS($V30,$A$3:$A$77,$W30,$C$3:$C$77),0))</f>
        <v>1b</v>
      </c>
    </row>
    <row r="31" spans="1:26" x14ac:dyDescent="0.25">
      <c r="A31" s="2">
        <f t="shared" si="2"/>
        <v>25</v>
      </c>
      <c r="B31" s="2" t="s">
        <v>1375</v>
      </c>
      <c r="C31" s="2" t="str" cm="1">
        <f t="array" ref="C31">INDEX(color,_xlfn.XMATCH(B31,section))</f>
        <v>red</v>
      </c>
      <c r="D31" s="60" cm="1">
        <f t="array" ref="D31">INDEX([2]Summary!E$3:E$13,_xlfn.XMATCH([2]LVRs!$B31,section))</f>
        <v>8</v>
      </c>
      <c r="E31" s="60" cm="1">
        <f t="array" ref="E31">INDEX([2]Summary!F$3:F$13,_xlfn.XMATCH([2]LVRs!$B31,section))</f>
        <v>9</v>
      </c>
      <c r="F31" s="60" cm="1">
        <f t="array" ref="F31">INDEX([2]Summary!G$3:G$13,_xlfn.XMATCH([2]LVRs!$B31,section))</f>
        <v>8.7999999999999989</v>
      </c>
      <c r="G31" s="60" cm="1">
        <f t="array" ref="G31">INDEX([2]Summary!H$3:H$13,_xlfn.XMATCH([2]LVRs!$B31,section))</f>
        <v>9.1999999999999993</v>
      </c>
      <c r="H31" s="2">
        <f>IF(D31=6.2,"|6.4|",IF(D31=6.6,"|6.8|",IF(D31=7,"|7.2|",IF(D31=7.4,"|7.6|",IF(D31=8.2,"|8.4|",[2]LVRs!D31)))))</f>
        <v>8</v>
      </c>
      <c r="I31" s="2">
        <f>IF(E31=6.2,"|6.4|",IF(E31=6.6,"|6.8|",IF(E31=7,"|7.2|",IF(E31=7.4,"|7.6|",IF(E31=8.2,"|8.4|",[2]LVRs!E31)))))</f>
        <v>9</v>
      </c>
      <c r="J31" s="2">
        <f>IF(F31=6.2,"|6.4|",IF(F31=6.6,"|6.8|",IF(F31=7,"|7.2|",IF(F31=7.4,"|7.6|",IF(F31=8.2,"|8.4|",[2]LVRs!F31)))))</f>
        <v>8.7999999999999989</v>
      </c>
      <c r="K31" s="2">
        <f>IF(G31=6.2,"|6.4|",IF(G31=6.6,"|6.8|",IF(G31=7,"|7.2|",IF(G31=7.4,"|7.6|",IF(G31=8.2,"|8.4|",[2]LVRs!G31)))))</f>
        <v>9.1999999999999993</v>
      </c>
      <c r="V31" s="2">
        <v>25</v>
      </c>
      <c r="W31" s="2" t="s">
        <v>1358</v>
      </c>
      <c r="X31" s="2" t="str">
        <f t="shared" si="0"/>
        <v>A-bot</v>
      </c>
      <c r="Y31" s="2" cm="1">
        <f t="array" ref="Y31">INDEX(INDEX($H$3:$K$77,,MATCH(X31,$H$2:$K$2,0)),MATCH(1,COUNTIFS(V31,$A$3:$A$77,W31,$C$3:$C$77),0))</f>
        <v>9.1999999999999993</v>
      </c>
      <c r="Z31" s="2" t="str" cm="1">
        <f t="array" ref="Z31">INDEX($B$3:$B$77,MATCH(1,COUNTIFS($V31,$A$3:$A$77,$W31,$C$3:$C$77),0))</f>
        <v>1a</v>
      </c>
    </row>
    <row r="32" spans="1:26" x14ac:dyDescent="0.25">
      <c r="A32" s="2">
        <f t="shared" si="2"/>
        <v>26</v>
      </c>
      <c r="B32" s="2" t="s">
        <v>1375</v>
      </c>
      <c r="C32" s="2" t="str" cm="1">
        <f t="array" ref="C32">INDEX(color,_xlfn.XMATCH(B32,section))</f>
        <v>red</v>
      </c>
      <c r="D32" s="60" cm="1">
        <f t="array" ref="D32">INDEX([2]Summary!E$3:E$13,_xlfn.XMATCH([2]LVRs!$B32,section))</f>
        <v>8</v>
      </c>
      <c r="E32" s="60" cm="1">
        <f t="array" ref="E32">INDEX([2]Summary!F$3:F$13,_xlfn.XMATCH([2]LVRs!$B32,section))</f>
        <v>9</v>
      </c>
      <c r="F32" s="60" cm="1">
        <f t="array" ref="F32">INDEX([2]Summary!G$3:G$13,_xlfn.XMATCH([2]LVRs!$B32,section))</f>
        <v>8.7999999999999989</v>
      </c>
      <c r="G32" s="60" cm="1">
        <f t="array" ref="G32">INDEX([2]Summary!H$3:H$13,_xlfn.XMATCH([2]LVRs!$B32,section))</f>
        <v>9.1999999999999993</v>
      </c>
      <c r="H32" s="2">
        <f>IF(D32=6.2,"|6.4|",IF(D32=6.6,"|6.8|",IF(D32=7,"|7.2|",IF(D32=7.4,"|7.6|",IF(D32=8.2,"|8.4|",[2]LVRs!D32)))))</f>
        <v>8</v>
      </c>
      <c r="I32" s="2">
        <f>IF(E32=6.2,"|6.4|",IF(E32=6.6,"|6.8|",IF(E32=7,"|7.2|",IF(E32=7.4,"|7.6|",IF(E32=8.2,"|8.4|",[2]LVRs!E32)))))</f>
        <v>9</v>
      </c>
      <c r="J32" s="2">
        <f>IF(F32=6.2,"|6.4|",IF(F32=6.6,"|6.8|",IF(F32=7,"|7.2|",IF(F32=7.4,"|7.6|",IF(F32=8.2,"|8.4|",[2]LVRs!F32)))))</f>
        <v>8.7999999999999989</v>
      </c>
      <c r="K32" s="2">
        <f>IF(G32=6.2,"|6.4|",IF(G32=6.6,"|6.8|",IF(G32=7,"|7.2|",IF(G32=7.4,"|7.6|",IF(G32=8.2,"|8.4|",[2]LVRs!G32)))))</f>
        <v>9.1999999999999993</v>
      </c>
      <c r="V32" s="2">
        <v>26</v>
      </c>
      <c r="W32" s="2" t="s">
        <v>1358</v>
      </c>
      <c r="X32" s="2" t="str">
        <f t="shared" si="0"/>
        <v>A-bot</v>
      </c>
      <c r="Y32" s="2" cm="1">
        <f t="array" ref="Y32">INDEX(INDEX($H$3:$K$77,,MATCH(X32,$H$2:$K$2,0)),MATCH(1,COUNTIFS(V32,$A$3:$A$77,W32,$C$3:$C$77),0))</f>
        <v>9.1999999999999993</v>
      </c>
      <c r="Z32" s="2" t="str" cm="1">
        <f t="array" ref="Z32">INDEX($B$3:$B$77,MATCH(1,COUNTIFS($V32,$A$3:$A$77,$W32,$C$3:$C$77),0))</f>
        <v>1a</v>
      </c>
    </row>
    <row r="33" spans="1:26" x14ac:dyDescent="0.25">
      <c r="A33" s="2">
        <f t="shared" si="2"/>
        <v>27</v>
      </c>
      <c r="B33" s="2" t="s">
        <v>1375</v>
      </c>
      <c r="C33" s="2" t="str" cm="1">
        <f t="array" ref="C33">INDEX(color,_xlfn.XMATCH(B33,section))</f>
        <v>red</v>
      </c>
      <c r="D33" s="60" cm="1">
        <f t="array" ref="D33">INDEX([2]Summary!E$3:E$13,_xlfn.XMATCH([2]LVRs!$B33,section))</f>
        <v>8</v>
      </c>
      <c r="E33" s="60" cm="1">
        <f t="array" ref="E33">INDEX([2]Summary!F$3:F$13,_xlfn.XMATCH([2]LVRs!$B33,section))</f>
        <v>9</v>
      </c>
      <c r="F33" s="60" cm="1">
        <f t="array" ref="F33">INDEX([2]Summary!G$3:G$13,_xlfn.XMATCH([2]LVRs!$B33,section))</f>
        <v>8.7999999999999989</v>
      </c>
      <c r="G33" s="60" cm="1">
        <f t="array" ref="G33">INDEX([2]Summary!H$3:H$13,_xlfn.XMATCH([2]LVRs!$B33,section))</f>
        <v>9.1999999999999993</v>
      </c>
      <c r="H33" s="2">
        <f>IF(D33=6.2,"|6.4|",IF(D33=6.6,"|6.8|",IF(D33=7,"|7.2|",IF(D33=7.4,"|7.6|",IF(D33=8.2,"|8.4|",[2]LVRs!D33)))))</f>
        <v>8</v>
      </c>
      <c r="I33" s="2">
        <f>IF(E33=6.2,"|6.4|",IF(E33=6.6,"|6.8|",IF(E33=7,"|7.2|",IF(E33=7.4,"|7.6|",IF(E33=8.2,"|8.4|",[2]LVRs!E33)))))</f>
        <v>9</v>
      </c>
      <c r="J33" s="2">
        <f>IF(F33=6.2,"|6.4|",IF(F33=6.6,"|6.8|",IF(F33=7,"|7.2|",IF(F33=7.4,"|7.6|",IF(F33=8.2,"|8.4|",[2]LVRs!F33)))))</f>
        <v>8.7999999999999989</v>
      </c>
      <c r="K33" s="2">
        <f>IF(G33=6.2,"|6.4|",IF(G33=6.6,"|6.8|",IF(G33=7,"|7.2|",IF(G33=7.4,"|7.6|",IF(G33=8.2,"|8.4|",[2]LVRs!G33)))))</f>
        <v>9.1999999999999993</v>
      </c>
      <c r="V33" s="2">
        <v>27</v>
      </c>
      <c r="W33" s="2" t="s">
        <v>1358</v>
      </c>
      <c r="X33" s="2" t="str">
        <f t="shared" si="0"/>
        <v>A-bot</v>
      </c>
      <c r="Y33" s="2" cm="1">
        <f t="array" ref="Y33">INDEX(INDEX($H$3:$K$77,,MATCH(X33,$H$2:$K$2,0)),MATCH(1,COUNTIFS(V33,$A$3:$A$77,W33,$C$3:$C$77),0))</f>
        <v>9.1999999999999993</v>
      </c>
      <c r="Z33" s="2" t="str" cm="1">
        <f t="array" ref="Z33">INDEX($B$3:$B$77,MATCH(1,COUNTIFS($V33,$A$3:$A$77,$W33,$C$3:$C$77),0))</f>
        <v>1a</v>
      </c>
    </row>
    <row r="34" spans="1:26" x14ac:dyDescent="0.25">
      <c r="A34" s="2">
        <f t="shared" si="2"/>
        <v>28</v>
      </c>
      <c r="B34" s="2" t="s">
        <v>1375</v>
      </c>
      <c r="C34" s="2" t="str" cm="1">
        <f t="array" ref="C34">INDEX(color,_xlfn.XMATCH(B34,section))</f>
        <v>red</v>
      </c>
      <c r="D34" s="60" cm="1">
        <f t="array" ref="D34">INDEX([2]Summary!E$3:E$13,_xlfn.XMATCH([2]LVRs!$B34,section))</f>
        <v>8</v>
      </c>
      <c r="E34" s="60" cm="1">
        <f t="array" ref="E34">INDEX([2]Summary!F$3:F$13,_xlfn.XMATCH([2]LVRs!$B34,section))</f>
        <v>9</v>
      </c>
      <c r="F34" s="60" cm="1">
        <f t="array" ref="F34">INDEX([2]Summary!G$3:G$13,_xlfn.XMATCH([2]LVRs!$B34,section))</f>
        <v>8.7999999999999989</v>
      </c>
      <c r="G34" s="60" cm="1">
        <f t="array" ref="G34">INDEX([2]Summary!H$3:H$13,_xlfn.XMATCH([2]LVRs!$B34,section))</f>
        <v>9.1999999999999993</v>
      </c>
      <c r="H34" s="2">
        <f>IF(D34=6.2,"|6.4|",IF(D34=6.6,"|6.8|",IF(D34=7,"|7.2|",IF(D34=7.4,"|7.6|",IF(D34=8.2,"|8.4|",[2]LVRs!D34)))))</f>
        <v>8</v>
      </c>
      <c r="I34" s="2">
        <f>IF(E34=6.2,"|6.4|",IF(E34=6.6,"|6.8|",IF(E34=7,"|7.2|",IF(E34=7.4,"|7.6|",IF(E34=8.2,"|8.4|",[2]LVRs!E34)))))</f>
        <v>9</v>
      </c>
      <c r="J34" s="2">
        <f>IF(F34=6.2,"|6.4|",IF(F34=6.6,"|6.8|",IF(F34=7,"|7.2|",IF(F34=7.4,"|7.6|",IF(F34=8.2,"|8.4|",[2]LVRs!F34)))))</f>
        <v>8.7999999999999989</v>
      </c>
      <c r="K34" s="2">
        <f>IF(G34=6.2,"|6.4|",IF(G34=6.6,"|6.8|",IF(G34=7,"|7.2|",IF(G34=7.4,"|7.6|",IF(G34=8.2,"|8.4|",[2]LVRs!G34)))))</f>
        <v>9.1999999999999993</v>
      </c>
      <c r="V34" s="2">
        <v>28</v>
      </c>
      <c r="W34" s="2" t="s">
        <v>1358</v>
      </c>
      <c r="X34" s="2" t="str">
        <f t="shared" si="0"/>
        <v>A-bot</v>
      </c>
      <c r="Y34" s="2" cm="1">
        <f t="array" ref="Y34">INDEX(INDEX($H$3:$K$77,,MATCH(X34,$H$2:$K$2,0)),MATCH(1,COUNTIFS(V34,$A$3:$A$77,W34,$C$3:$C$77),0))</f>
        <v>9.1999999999999993</v>
      </c>
      <c r="Z34" s="2" t="str" cm="1">
        <f t="array" ref="Z34">INDEX($B$3:$B$77,MATCH(1,COUNTIFS($V34,$A$3:$A$77,$W34,$C$3:$C$77),0))</f>
        <v>1a</v>
      </c>
    </row>
    <row r="35" spans="1:26" x14ac:dyDescent="0.25">
      <c r="A35" s="2">
        <f t="shared" si="2"/>
        <v>29</v>
      </c>
      <c r="B35" s="2" t="s">
        <v>1375</v>
      </c>
      <c r="C35" s="2" t="str" cm="1">
        <f t="array" ref="C35">INDEX(color,_xlfn.XMATCH(B35,section))</f>
        <v>red</v>
      </c>
      <c r="D35" s="60" cm="1">
        <f t="array" ref="D35">INDEX([2]Summary!E$3:E$13,_xlfn.XMATCH([2]LVRs!$B35,section))</f>
        <v>8</v>
      </c>
      <c r="E35" s="60" cm="1">
        <f t="array" ref="E35">INDEX([2]Summary!F$3:F$13,_xlfn.XMATCH([2]LVRs!$B35,section))</f>
        <v>9</v>
      </c>
      <c r="F35" s="60" cm="1">
        <f t="array" ref="F35">INDEX([2]Summary!G$3:G$13,_xlfn.XMATCH([2]LVRs!$B35,section))</f>
        <v>8.7999999999999989</v>
      </c>
      <c r="G35" s="60" cm="1">
        <f t="array" ref="G35">INDEX([2]Summary!H$3:H$13,_xlfn.XMATCH([2]LVRs!$B35,section))</f>
        <v>9.1999999999999993</v>
      </c>
      <c r="H35" s="2">
        <f>IF(D35=6.2,"|6.4|",IF(D35=6.6,"|6.8|",IF(D35=7,"|7.2|",IF(D35=7.4,"|7.6|",IF(D35=8.2,"|8.4|",[2]LVRs!D35)))))</f>
        <v>8</v>
      </c>
      <c r="I35" s="2">
        <f>IF(E35=6.2,"|6.4|",IF(E35=6.6,"|6.8|",IF(E35=7,"|7.2|",IF(E35=7.4,"|7.6|",IF(E35=8.2,"|8.4|",[2]LVRs!E35)))))</f>
        <v>9</v>
      </c>
      <c r="J35" s="2">
        <f>IF(F35=6.2,"|6.4|",IF(F35=6.6,"|6.8|",IF(F35=7,"|7.2|",IF(F35=7.4,"|7.6|",IF(F35=8.2,"|8.4|",[2]LVRs!F35)))))</f>
        <v>8.7999999999999989</v>
      </c>
      <c r="K35" s="2">
        <f>IF(G35=6.2,"|6.4|",IF(G35=6.6,"|6.8|",IF(G35=7,"|7.2|",IF(G35=7.4,"|7.6|",IF(G35=8.2,"|8.4|",[2]LVRs!G35)))))</f>
        <v>9.1999999999999993</v>
      </c>
      <c r="V35" s="2">
        <v>29</v>
      </c>
      <c r="W35" s="2" t="s">
        <v>1358</v>
      </c>
      <c r="X35" s="2" t="str">
        <f t="shared" ref="X35:X66" si="3">$X$1</f>
        <v>A-bot</v>
      </c>
      <c r="Y35" s="2" cm="1">
        <f t="array" ref="Y35">INDEX(INDEX($H$3:$K$77,,MATCH(X35,$H$2:$K$2,0)),MATCH(1,COUNTIFS(V35,$A$3:$A$77,W35,$C$3:$C$77),0))</f>
        <v>9.1999999999999993</v>
      </c>
      <c r="Z35" s="2" t="str" cm="1">
        <f t="array" ref="Z35">INDEX($B$3:$B$77,MATCH(1,COUNTIFS($V35,$A$3:$A$77,$W35,$C$3:$C$77),0))</f>
        <v>1a</v>
      </c>
    </row>
    <row r="36" spans="1:26" x14ac:dyDescent="0.25">
      <c r="A36" s="2">
        <f t="shared" si="2"/>
        <v>30</v>
      </c>
      <c r="B36" s="2" t="s">
        <v>1375</v>
      </c>
      <c r="C36" s="2" t="str" cm="1">
        <f t="array" ref="C36">INDEX(color,_xlfn.XMATCH(B36,section))</f>
        <v>red</v>
      </c>
      <c r="D36" s="60" cm="1">
        <f t="array" ref="D36">INDEX([2]Summary!E$3:E$13,_xlfn.XMATCH([2]LVRs!$B36,section))</f>
        <v>8</v>
      </c>
      <c r="E36" s="60" cm="1">
        <f t="array" ref="E36">INDEX([2]Summary!F$3:F$13,_xlfn.XMATCH([2]LVRs!$B36,section))</f>
        <v>9</v>
      </c>
      <c r="F36" s="60" cm="1">
        <f t="array" ref="F36">INDEX([2]Summary!G$3:G$13,_xlfn.XMATCH([2]LVRs!$B36,section))</f>
        <v>8.7999999999999989</v>
      </c>
      <c r="G36" s="60" cm="1">
        <f t="array" ref="G36">INDEX([2]Summary!H$3:H$13,_xlfn.XMATCH([2]LVRs!$B36,section))</f>
        <v>9.1999999999999993</v>
      </c>
      <c r="H36" s="2">
        <f>IF(D36=6.2,"|6.4|",IF(D36=6.6,"|6.8|",IF(D36=7,"|7.2|",IF(D36=7.4,"|7.6|",IF(D36=8.2,"|8.4|",[2]LVRs!D36)))))</f>
        <v>8</v>
      </c>
      <c r="I36" s="2">
        <f>IF(E36=6.2,"|6.4|",IF(E36=6.6,"|6.8|",IF(E36=7,"|7.2|",IF(E36=7.4,"|7.6|",IF(E36=8.2,"|8.4|",[2]LVRs!E36)))))</f>
        <v>9</v>
      </c>
      <c r="J36" s="2">
        <f>IF(F36=6.2,"|6.4|",IF(F36=6.6,"|6.8|",IF(F36=7,"|7.2|",IF(F36=7.4,"|7.6|",IF(F36=8.2,"|8.4|",[2]LVRs!F36)))))</f>
        <v>8.7999999999999989</v>
      </c>
      <c r="K36" s="2">
        <f>IF(G36=6.2,"|6.4|",IF(G36=6.6,"|6.8|",IF(G36=7,"|7.2|",IF(G36=7.4,"|7.6|",IF(G36=8.2,"|8.4|",[2]LVRs!G36)))))</f>
        <v>9.1999999999999993</v>
      </c>
      <c r="V36" s="2">
        <v>30</v>
      </c>
      <c r="W36" s="2" t="s">
        <v>1358</v>
      </c>
      <c r="X36" s="2" t="str">
        <f t="shared" si="3"/>
        <v>A-bot</v>
      </c>
      <c r="Y36" s="2" cm="1">
        <f t="array" ref="Y36">INDEX(INDEX($H$3:$K$77,,MATCH(X36,$H$2:$K$2,0)),MATCH(1,COUNTIFS(V36,$A$3:$A$77,W36,$C$3:$C$77),0))</f>
        <v>9.1999999999999993</v>
      </c>
      <c r="Z36" s="2" t="str" cm="1">
        <f t="array" ref="Z36">INDEX($B$3:$B$77,MATCH(1,COUNTIFS($V36,$A$3:$A$77,$W36,$C$3:$C$77),0))</f>
        <v>1a</v>
      </c>
    </row>
    <row r="37" spans="1:26" x14ac:dyDescent="0.25">
      <c r="A37" s="2">
        <f t="shared" si="2"/>
        <v>31</v>
      </c>
      <c r="B37" s="2" t="s">
        <v>1375</v>
      </c>
      <c r="C37" s="2" t="str" cm="1">
        <f t="array" ref="C37">INDEX(color,_xlfn.XMATCH(B37,section))</f>
        <v>red</v>
      </c>
      <c r="D37" s="60" cm="1">
        <f t="array" ref="D37">INDEX([2]Summary!E$3:E$13,_xlfn.XMATCH([2]LVRs!$B37,section))</f>
        <v>8</v>
      </c>
      <c r="E37" s="60" cm="1">
        <f t="array" ref="E37">INDEX([2]Summary!F$3:F$13,_xlfn.XMATCH([2]LVRs!$B37,section))</f>
        <v>9</v>
      </c>
      <c r="F37" s="60" cm="1">
        <f t="array" ref="F37">INDEX([2]Summary!G$3:G$13,_xlfn.XMATCH([2]LVRs!$B37,section))</f>
        <v>8.7999999999999989</v>
      </c>
      <c r="G37" s="60" cm="1">
        <f t="array" ref="G37">INDEX([2]Summary!H$3:H$13,_xlfn.XMATCH([2]LVRs!$B37,section))</f>
        <v>9.1999999999999993</v>
      </c>
      <c r="H37" s="2">
        <f>IF(D37=6.2,"|6.4|",IF(D37=6.6,"|6.8|",IF(D37=7,"|7.2|",IF(D37=7.4,"|7.6|",IF(D37=8.2,"|8.4|",[2]LVRs!D37)))))</f>
        <v>8</v>
      </c>
      <c r="I37" s="2">
        <f>IF(E37=6.2,"|6.4|",IF(E37=6.6,"|6.8|",IF(E37=7,"|7.2|",IF(E37=7.4,"|7.6|",IF(E37=8.2,"|8.4|",[2]LVRs!E37)))))</f>
        <v>9</v>
      </c>
      <c r="J37" s="2">
        <f>IF(F37=6.2,"|6.4|",IF(F37=6.6,"|6.8|",IF(F37=7,"|7.2|",IF(F37=7.4,"|7.6|",IF(F37=8.2,"|8.4|",[2]LVRs!F37)))))</f>
        <v>8.7999999999999989</v>
      </c>
      <c r="K37" s="2">
        <f>IF(G37=6.2,"|6.4|",IF(G37=6.6,"|6.8|",IF(G37=7,"|7.2|",IF(G37=7.4,"|7.6|",IF(G37=8.2,"|8.4|",[2]LVRs!G37)))))</f>
        <v>9.1999999999999993</v>
      </c>
      <c r="V37" s="2">
        <v>31</v>
      </c>
      <c r="W37" s="2" t="s">
        <v>1358</v>
      </c>
      <c r="X37" s="2" t="str">
        <f t="shared" si="3"/>
        <v>A-bot</v>
      </c>
      <c r="Y37" s="2" cm="1">
        <f t="array" ref="Y37">INDEX(INDEX($H$3:$K$77,,MATCH(X37,$H$2:$K$2,0)),MATCH(1,COUNTIFS(V37,$A$3:$A$77,W37,$C$3:$C$77),0))</f>
        <v>9.1999999999999993</v>
      </c>
      <c r="Z37" s="2" t="str" cm="1">
        <f t="array" ref="Z37">INDEX($B$3:$B$77,MATCH(1,COUNTIFS($V37,$A$3:$A$77,$W37,$C$3:$C$77),0))</f>
        <v>1a</v>
      </c>
    </row>
    <row r="38" spans="1:26" x14ac:dyDescent="0.25">
      <c r="A38" s="2">
        <f t="shared" si="2"/>
        <v>32</v>
      </c>
      <c r="B38" s="2" t="s">
        <v>1375</v>
      </c>
      <c r="C38" s="2" t="str" cm="1">
        <f t="array" ref="C38">INDEX(color,_xlfn.XMATCH(B38,section))</f>
        <v>red</v>
      </c>
      <c r="D38" s="60" cm="1">
        <f t="array" ref="D38">INDEX([2]Summary!E$3:E$13,_xlfn.XMATCH([2]LVRs!$B38,section))</f>
        <v>8</v>
      </c>
      <c r="E38" s="60" cm="1">
        <f t="array" ref="E38">INDEX([2]Summary!F$3:F$13,_xlfn.XMATCH([2]LVRs!$B38,section))</f>
        <v>9</v>
      </c>
      <c r="F38" s="60" cm="1">
        <f t="array" ref="F38">INDEX([2]Summary!G$3:G$13,_xlfn.XMATCH([2]LVRs!$B38,section))</f>
        <v>8.7999999999999989</v>
      </c>
      <c r="G38" s="60" cm="1">
        <f t="array" ref="G38">INDEX([2]Summary!H$3:H$13,_xlfn.XMATCH([2]LVRs!$B38,section))</f>
        <v>9.1999999999999993</v>
      </c>
      <c r="H38" s="2">
        <f>IF(D38=6.2,"|6.4|",IF(D38=6.6,"|6.8|",IF(D38=7,"|7.2|",IF(D38=7.4,"|7.6|",IF(D38=8.2,"|8.4|",[2]LVRs!D38)))))</f>
        <v>8</v>
      </c>
      <c r="I38" s="2">
        <f>IF(E38=6.2,"|6.4|",IF(E38=6.6,"|6.8|",IF(E38=7,"|7.2|",IF(E38=7.4,"|7.6|",IF(E38=8.2,"|8.4|",[2]LVRs!E38)))))</f>
        <v>9</v>
      </c>
      <c r="J38" s="2">
        <f>IF(F38=6.2,"|6.4|",IF(F38=6.6,"|6.8|",IF(F38=7,"|7.2|",IF(F38=7.4,"|7.6|",IF(F38=8.2,"|8.4|",[2]LVRs!F38)))))</f>
        <v>8.7999999999999989</v>
      </c>
      <c r="K38" s="2">
        <f>IF(G38=6.2,"|6.4|",IF(G38=6.6,"|6.8|",IF(G38=7,"|7.2|",IF(G38=7.4,"|7.6|",IF(G38=8.2,"|8.4|",[2]LVRs!G38)))))</f>
        <v>9.1999999999999993</v>
      </c>
      <c r="V38" s="2">
        <v>32</v>
      </c>
      <c r="W38" s="2" t="s">
        <v>1358</v>
      </c>
      <c r="X38" s="2" t="str">
        <f t="shared" si="3"/>
        <v>A-bot</v>
      </c>
      <c r="Y38" s="2" cm="1">
        <f t="array" ref="Y38">INDEX(INDEX($H$3:$K$77,,MATCH(X38,$H$2:$K$2,0)),MATCH(1,COUNTIFS(V38,$A$3:$A$77,W38,$C$3:$C$77),0))</f>
        <v>9.1999999999999993</v>
      </c>
      <c r="Z38" s="2" t="str" cm="1">
        <f t="array" ref="Z38">INDEX($B$3:$B$77,MATCH(1,COUNTIFS($V38,$A$3:$A$77,$W38,$C$3:$C$77),0))</f>
        <v>1a</v>
      </c>
    </row>
    <row r="39" spans="1:26" x14ac:dyDescent="0.25">
      <c r="A39" s="2">
        <f t="shared" si="2"/>
        <v>33</v>
      </c>
      <c r="B39" s="2" t="s">
        <v>1375</v>
      </c>
      <c r="C39" s="2" t="str" cm="1">
        <f t="array" ref="C39">INDEX(color,_xlfn.XMATCH(B39,section))</f>
        <v>red</v>
      </c>
      <c r="D39" s="60" cm="1">
        <f t="array" ref="D39">INDEX([2]Summary!E$3:E$13,_xlfn.XMATCH([2]LVRs!$B39,section))</f>
        <v>8</v>
      </c>
      <c r="E39" s="60" cm="1">
        <f t="array" ref="E39">INDEX([2]Summary!F$3:F$13,_xlfn.XMATCH([2]LVRs!$B39,section))</f>
        <v>9</v>
      </c>
      <c r="F39" s="60" cm="1">
        <f t="array" ref="F39">INDEX([2]Summary!G$3:G$13,_xlfn.XMATCH([2]LVRs!$B39,section))</f>
        <v>8.7999999999999989</v>
      </c>
      <c r="G39" s="60" cm="1">
        <f t="array" ref="G39">INDEX([2]Summary!H$3:H$13,_xlfn.XMATCH([2]LVRs!$B39,section))</f>
        <v>9.1999999999999993</v>
      </c>
      <c r="H39" s="2">
        <f>IF(D39=6.2,"|6.4|",IF(D39=6.6,"|6.8|",IF(D39=7,"|7.2|",IF(D39=7.4,"|7.6|",IF(D39=8.2,"|8.4|",[2]LVRs!D39)))))</f>
        <v>8</v>
      </c>
      <c r="I39" s="2">
        <f>IF(E39=6.2,"|6.4|",IF(E39=6.6,"|6.8|",IF(E39=7,"|7.2|",IF(E39=7.4,"|7.6|",IF(E39=8.2,"|8.4|",[2]LVRs!E39)))))</f>
        <v>9</v>
      </c>
      <c r="J39" s="2">
        <f>IF(F39=6.2,"|6.4|",IF(F39=6.6,"|6.8|",IF(F39=7,"|7.2|",IF(F39=7.4,"|7.6|",IF(F39=8.2,"|8.4|",[2]LVRs!F39)))))</f>
        <v>8.7999999999999989</v>
      </c>
      <c r="K39" s="2">
        <f>IF(G39=6.2,"|6.4|",IF(G39=6.6,"|6.8|",IF(G39=7,"|7.2|",IF(G39=7.4,"|7.6|",IF(G39=8.2,"|8.4|",[2]LVRs!G39)))))</f>
        <v>9.1999999999999993</v>
      </c>
      <c r="V39" s="2">
        <v>33</v>
      </c>
      <c r="W39" s="2" t="s">
        <v>1358</v>
      </c>
      <c r="X39" s="2" t="str">
        <f t="shared" si="3"/>
        <v>A-bot</v>
      </c>
      <c r="Y39" s="2" cm="1">
        <f t="array" ref="Y39">INDEX(INDEX($H$3:$K$77,,MATCH(X39,$H$2:$K$2,0)),MATCH(1,COUNTIFS(V39,$A$3:$A$77,W39,$C$3:$C$77),0))</f>
        <v>9.1999999999999993</v>
      </c>
      <c r="Z39" s="2" t="str" cm="1">
        <f t="array" ref="Z39">INDEX($B$3:$B$77,MATCH(1,COUNTIFS($V39,$A$3:$A$77,$W39,$C$3:$C$77),0))</f>
        <v>1a</v>
      </c>
    </row>
    <row r="40" spans="1:26" x14ac:dyDescent="0.25">
      <c r="A40" s="2">
        <f t="shared" si="2"/>
        <v>34</v>
      </c>
      <c r="B40" s="2" t="s">
        <v>1375</v>
      </c>
      <c r="C40" s="2" t="str" cm="1">
        <f t="array" ref="C40">INDEX(color,_xlfn.XMATCH(B40,section))</f>
        <v>red</v>
      </c>
      <c r="D40" s="60" cm="1">
        <f t="array" ref="D40">INDEX([2]Summary!E$3:E$13,_xlfn.XMATCH([2]LVRs!$B40,section))</f>
        <v>8</v>
      </c>
      <c r="E40" s="60" cm="1">
        <f t="array" ref="E40">INDEX([2]Summary!F$3:F$13,_xlfn.XMATCH([2]LVRs!$B40,section))</f>
        <v>9</v>
      </c>
      <c r="F40" s="60" cm="1">
        <f t="array" ref="F40">INDEX([2]Summary!G$3:G$13,_xlfn.XMATCH([2]LVRs!$B40,section))</f>
        <v>8.7999999999999989</v>
      </c>
      <c r="G40" s="60" cm="1">
        <f t="array" ref="G40">INDEX([2]Summary!H$3:H$13,_xlfn.XMATCH([2]LVRs!$B40,section))</f>
        <v>9.1999999999999993</v>
      </c>
      <c r="H40" s="2">
        <f>IF(D40=6.2,"|6.4|",IF(D40=6.6,"|6.8|",IF(D40=7,"|7.2|",IF(D40=7.4,"|7.6|",IF(D40=8.2,"|8.4|",[2]LVRs!D40)))))</f>
        <v>8</v>
      </c>
      <c r="I40" s="2">
        <f>IF(E40=6.2,"|6.4|",IF(E40=6.6,"|6.8|",IF(E40=7,"|7.2|",IF(E40=7.4,"|7.6|",IF(E40=8.2,"|8.4|",[2]LVRs!E40)))))</f>
        <v>9</v>
      </c>
      <c r="J40" s="2">
        <f>IF(F40=6.2,"|6.4|",IF(F40=6.6,"|6.8|",IF(F40=7,"|7.2|",IF(F40=7.4,"|7.6|",IF(F40=8.2,"|8.4|",[2]LVRs!F40)))))</f>
        <v>8.7999999999999989</v>
      </c>
      <c r="K40" s="2">
        <f>IF(G40=6.2,"|6.4|",IF(G40=6.6,"|6.8|",IF(G40=7,"|7.2|",IF(G40=7.4,"|7.6|",IF(G40=8.2,"|8.4|",[2]LVRs!G40)))))</f>
        <v>9.1999999999999993</v>
      </c>
      <c r="V40" s="2">
        <v>34</v>
      </c>
      <c r="W40" s="2" t="s">
        <v>1358</v>
      </c>
      <c r="X40" s="2" t="str">
        <f t="shared" si="3"/>
        <v>A-bot</v>
      </c>
      <c r="Y40" s="2" cm="1">
        <f t="array" ref="Y40">INDEX(INDEX($H$3:$K$77,,MATCH(X40,$H$2:$K$2,0)),MATCH(1,COUNTIFS(V40,$A$3:$A$77,W40,$C$3:$C$77),0))</f>
        <v>9.1999999999999993</v>
      </c>
      <c r="Z40" s="2" t="str" cm="1">
        <f t="array" ref="Z40">INDEX($B$3:$B$77,MATCH(1,COUNTIFS($V40,$A$3:$A$77,$W40,$C$3:$C$77),0))</f>
        <v>1a</v>
      </c>
    </row>
    <row r="41" spans="1:26" x14ac:dyDescent="0.25">
      <c r="A41" s="61">
        <f t="shared" si="2"/>
        <v>35</v>
      </c>
      <c r="B41" s="61" t="s">
        <v>1376</v>
      </c>
      <c r="C41" s="61" t="str" cm="1">
        <f t="array" ref="C41">INDEX(color,_xlfn.XMATCH(B41,section))</f>
        <v>red</v>
      </c>
      <c r="D41" s="60" cm="1">
        <f t="array" ref="D41">INDEX([2]Summary!E$3:E$13,_xlfn.XMATCH([2]LVRs!$B41,section))</f>
        <v>7</v>
      </c>
      <c r="E41" s="60" cm="1">
        <f t="array" ref="E41">INDEX([2]Summary!F$3:F$13,_xlfn.XMATCH([2]LVRs!$B41,section))</f>
        <v>8</v>
      </c>
      <c r="F41" s="60" cm="1">
        <f t="array" ref="F41">INDEX([2]Summary!G$3:G$13,_xlfn.XMATCH([2]LVRs!$B41,section))</f>
        <v>7.8000000000000007</v>
      </c>
      <c r="G41" s="60" cm="1">
        <f t="array" ref="G41">INDEX([2]Summary!H$3:H$13,_xlfn.XMATCH([2]LVRs!$B41,section))</f>
        <v>7.6000000000000005</v>
      </c>
      <c r="H41" s="2" t="str">
        <f>IF(D41=6.2,"|6.4|",IF(D41=6.6,"|6.8|",IF(D41=7,"|7.2|",IF(D41=7.4,"|7.6|",IF(D41=8.2,"|8.4|",[2]LVRs!D41)))))</f>
        <v>|7.2|</v>
      </c>
      <c r="I41" s="2">
        <f>IF(E41=6.2,"|6.4|",IF(E41=6.6,"|6.8|",IF(E41=7,"|7.2|",IF(E41=7.4,"|7.6|",IF(E41=8.2,"|8.4|",[2]LVRs!E41)))))</f>
        <v>8</v>
      </c>
      <c r="J41" s="2">
        <f>IF(F41=6.2,"|6.4|",IF(F41=6.6,"|6.8|",IF(F41=7,"|7.2|",IF(F41=7.4,"|7.6|",IF(F41=8.2,"|8.4|",[2]LVRs!F41)))))</f>
        <v>7.8000000000000007</v>
      </c>
      <c r="K41" s="2">
        <f>IF(G41=6.2,"|6.4|",IF(G41=6.6,"|6.8|",IF(G41=7,"|7.2|",IF(G41=7.4,"|7.6|",IF(G41=8.2,"|8.4|",[2]LVRs!G41)))))</f>
        <v>7.6000000000000005</v>
      </c>
      <c r="V41" s="2">
        <v>35</v>
      </c>
      <c r="W41" s="2" t="s">
        <v>1358</v>
      </c>
      <c r="X41" s="2" t="str">
        <f t="shared" si="3"/>
        <v>A-bot</v>
      </c>
      <c r="Y41" s="2" cm="1">
        <f t="array" ref="Y41">INDEX(INDEX($H$3:$K$77,,MATCH(X41,$H$2:$K$2,0)),MATCH(1,COUNTIFS(V41,$A$3:$A$77,W41,$C$3:$C$77),0))</f>
        <v>7.6000000000000005</v>
      </c>
      <c r="Z41" s="2" t="str" cm="1">
        <f t="array" ref="Z41">INDEX($B$3:$B$77,MATCH(1,COUNTIFS($V41,$A$3:$A$77,$W41,$C$3:$C$77),0))</f>
        <v>3a</v>
      </c>
    </row>
    <row r="42" spans="1:26" x14ac:dyDescent="0.25">
      <c r="A42" s="61">
        <f t="shared" si="2"/>
        <v>36</v>
      </c>
      <c r="B42" s="61" t="s">
        <v>1376</v>
      </c>
      <c r="C42" s="61" t="str" cm="1">
        <f t="array" ref="C42">INDEX(color,_xlfn.XMATCH(B42,section))</f>
        <v>red</v>
      </c>
      <c r="D42" s="60" cm="1">
        <f t="array" ref="D42">INDEX([2]Summary!E$3:E$13,_xlfn.XMATCH([2]LVRs!$B42,section))</f>
        <v>7</v>
      </c>
      <c r="E42" s="60" cm="1">
        <f t="array" ref="E42">INDEX([2]Summary!F$3:F$13,_xlfn.XMATCH([2]LVRs!$B42,section))</f>
        <v>8</v>
      </c>
      <c r="F42" s="60" cm="1">
        <f t="array" ref="F42">INDEX([2]Summary!G$3:G$13,_xlfn.XMATCH([2]LVRs!$B42,section))</f>
        <v>7.8000000000000007</v>
      </c>
      <c r="G42" s="60" cm="1">
        <f t="array" ref="G42">INDEX([2]Summary!H$3:H$13,_xlfn.XMATCH([2]LVRs!$B42,section))</f>
        <v>7.6000000000000005</v>
      </c>
      <c r="H42" s="2" t="str">
        <f>IF(D42=6.2,"|6.4|",IF(D42=6.6,"|6.8|",IF(D42=7,"|7.2|",IF(D42=7.4,"|7.6|",IF(D42=8.2,"|8.4|",[2]LVRs!D42)))))</f>
        <v>|7.2|</v>
      </c>
      <c r="I42" s="2">
        <f>IF(E42=6.2,"|6.4|",IF(E42=6.6,"|6.8|",IF(E42=7,"|7.2|",IF(E42=7.4,"|7.6|",IF(E42=8.2,"|8.4|",[2]LVRs!E42)))))</f>
        <v>8</v>
      </c>
      <c r="J42" s="2">
        <f>IF(F42=6.2,"|6.4|",IF(F42=6.6,"|6.8|",IF(F42=7,"|7.2|",IF(F42=7.4,"|7.6|",IF(F42=8.2,"|8.4|",[2]LVRs!F42)))))</f>
        <v>7.8000000000000007</v>
      </c>
      <c r="K42" s="2">
        <f>IF(G42=6.2,"|6.4|",IF(G42=6.6,"|6.8|",IF(G42=7,"|7.2|",IF(G42=7.4,"|7.6|",IF(G42=8.2,"|8.4|",[2]LVRs!G42)))))</f>
        <v>7.6000000000000005</v>
      </c>
      <c r="V42" s="2">
        <v>36</v>
      </c>
      <c r="W42" s="2" t="s">
        <v>1358</v>
      </c>
      <c r="X42" s="2" t="str">
        <f t="shared" si="3"/>
        <v>A-bot</v>
      </c>
      <c r="Y42" s="2" cm="1">
        <f t="array" ref="Y42">INDEX(INDEX($H$3:$K$77,,MATCH(X42,$H$2:$K$2,0)),MATCH(1,COUNTIFS(V42,$A$3:$A$77,W42,$C$3:$C$77),0))</f>
        <v>7.6000000000000005</v>
      </c>
      <c r="Z42" s="2" t="str" cm="1">
        <f t="array" ref="Z42">INDEX($B$3:$B$77,MATCH(1,COUNTIFS($V42,$A$3:$A$77,$W42,$C$3:$C$77),0))</f>
        <v>3a</v>
      </c>
    </row>
    <row r="43" spans="1:26" x14ac:dyDescent="0.25">
      <c r="A43" s="2">
        <f t="shared" si="2"/>
        <v>37</v>
      </c>
      <c r="B43" s="2" t="s">
        <v>1377</v>
      </c>
      <c r="C43" s="2" t="str" cm="1">
        <f t="array" ref="C43">INDEX(color,_xlfn.XMATCH(B43,section))</f>
        <v>yel</v>
      </c>
      <c r="D43" s="60" cm="1">
        <f t="array" ref="D43">INDEX([2]Summary!E$3:E$13,_xlfn.XMATCH([2]LVRs!$B43,section))</f>
        <v>6.8000000000000007</v>
      </c>
      <c r="E43" s="60" cm="1">
        <f t="array" ref="E43">INDEX([2]Summary!F$3:F$13,_xlfn.XMATCH([2]LVRs!$B43,section))</f>
        <v>8</v>
      </c>
      <c r="F43" s="60" cm="1">
        <f t="array" ref="F43">INDEX([2]Summary!G$3:G$13,_xlfn.XMATCH([2]LVRs!$B43,section))</f>
        <v>8</v>
      </c>
      <c r="G43" s="60" cm="1">
        <f t="array" ref="G43">INDEX([2]Summary!H$3:H$13,_xlfn.XMATCH([2]LVRs!$B43,section))</f>
        <v>7.4</v>
      </c>
      <c r="H43" s="2">
        <f>IF(D43=6.2,"|6.4|",IF(D43=6.6,"|6.8|",IF(D43=7,"|7.2|",IF(D43=7.4,"|7.6|",IF(D43=8.2,"|8.4|",[2]LVRs!D43)))))</f>
        <v>6.8000000000000007</v>
      </c>
      <c r="I43" s="2">
        <f>IF(E43=6.2,"|6.4|",IF(E43=6.6,"|6.8|",IF(E43=7,"|7.2|",IF(E43=7.4,"|7.6|",IF(E43=8.2,"|8.4|",[2]LVRs!E43)))))</f>
        <v>8</v>
      </c>
      <c r="J43" s="2">
        <f>IF(F43=6.2,"|6.4|",IF(F43=6.6,"|6.8|",IF(F43=7,"|7.2|",IF(F43=7.4,"|7.6|",IF(F43=8.2,"|8.4|",[2]LVRs!F43)))))</f>
        <v>8</v>
      </c>
      <c r="K43" s="2" t="str">
        <f>IF(G43=6.2,"|6.4|",IF(G43=6.6,"|6.8|",IF(G43=7,"|7.2|",IF(G43=7.4,"|7.6|",IF(G43=8.2,"|8.4|",[2]LVRs!G43)))))</f>
        <v>|7.6|</v>
      </c>
      <c r="V43" s="2">
        <v>37</v>
      </c>
      <c r="W43" s="2" t="s">
        <v>1357</v>
      </c>
      <c r="X43" s="2" t="str">
        <f t="shared" si="3"/>
        <v>A-bot</v>
      </c>
      <c r="Y43" s="2" t="str" cm="1">
        <f t="array" ref="Y43">INDEX(INDEX($H$3:$K$77,,MATCH(X43,$H$2:$K$2,0)),MATCH(1,COUNTIFS(V43,$A$3:$A$77,W43,$C$3:$C$77),0))</f>
        <v>|7.6|</v>
      </c>
      <c r="Z43" s="2" t="str" cm="1">
        <f t="array" ref="Z43">INDEX($B$3:$B$77,MATCH(1,COUNTIFS($V43,$A$3:$A$77,$W43,$C$3:$C$77),0))</f>
        <v>3c</v>
      </c>
    </row>
    <row r="44" spans="1:26" x14ac:dyDescent="0.25">
      <c r="A44" s="2">
        <f>37</f>
        <v>37</v>
      </c>
      <c r="B44" s="2" t="s">
        <v>1378</v>
      </c>
      <c r="C44" s="2" t="str" cm="1">
        <f t="array" ref="C44">INDEX(color,_xlfn.XMATCH(B44,section))</f>
        <v>grn</v>
      </c>
      <c r="D44" s="60" cm="1">
        <f t="array" ref="D44">INDEX([2]Summary!E$3:E$13,_xlfn.XMATCH([2]LVRs!$B44,section))</f>
        <v>6.8000000000000007</v>
      </c>
      <c r="E44" s="60" cm="1">
        <f t="array" ref="E44">INDEX([2]Summary!F$3:F$13,_xlfn.XMATCH([2]LVRs!$B44,section))</f>
        <v>8.3999999999999986</v>
      </c>
      <c r="F44" s="60" cm="1">
        <f t="array" ref="F44">INDEX([2]Summary!G$3:G$13,_xlfn.XMATCH([2]LVRs!$B44,section))</f>
        <v>8</v>
      </c>
      <c r="G44" s="60" cm="1">
        <f t="array" ref="G44">INDEX([2]Summary!H$3:H$13,_xlfn.XMATCH([2]LVRs!$B44,section))</f>
        <v>7.2</v>
      </c>
      <c r="H44" s="2">
        <f>IF(D44=6.2,"|6.4|",IF(D44=6.6,"|6.8|",IF(D44=7,"|7.2|",IF(D44=7.4,"|7.6|",IF(D44=8.2,"|8.4|",[2]LVRs!D44)))))</f>
        <v>6.8000000000000007</v>
      </c>
      <c r="I44" s="2">
        <f>IF(E44=6.2,"|6.4|",IF(E44=6.6,"|6.8|",IF(E44=7,"|7.2|",IF(E44=7.4,"|7.6|",IF(E44=8.2,"|8.4|",[2]LVRs!E44)))))</f>
        <v>8.3999999999999986</v>
      </c>
      <c r="J44" s="2">
        <f>IF(F44=6.2,"|6.4|",IF(F44=6.6,"|6.8|",IF(F44=7,"|7.2|",IF(F44=7.4,"|7.6|",IF(F44=8.2,"|8.4|",[2]LVRs!F44)))))</f>
        <v>8</v>
      </c>
      <c r="K44" s="2">
        <f>IF(G44=6.2,"|6.4|",IF(G44=6.6,"|6.8|",IF(G44=7,"|7.2|",IF(G44=7.4,"|7.6|",IF(G44=8.2,"|8.4|",[2]LVRs!G44)))))</f>
        <v>7.2</v>
      </c>
      <c r="V44" s="2">
        <v>37</v>
      </c>
      <c r="W44" s="2" t="s">
        <v>1379</v>
      </c>
      <c r="X44" s="2" t="str">
        <f t="shared" si="3"/>
        <v>A-bot</v>
      </c>
      <c r="Y44" s="2" cm="1">
        <f t="array" ref="Y44">INDEX(INDEX($H$3:$K$77,,MATCH(X44,$H$2:$K$2,0)),MATCH(1,COUNTIFS(V44,$A$3:$A$77,W44,$C$3:$C$77),0))</f>
        <v>7.2</v>
      </c>
      <c r="Z44" s="2" t="str" cm="1">
        <f t="array" ref="Z44">INDEX($B$3:$B$77,MATCH(1,COUNTIFS($V44,$A$3:$A$77,$W44,$C$3:$C$77),0))</f>
        <v>3d</v>
      </c>
    </row>
    <row r="45" spans="1:26" x14ac:dyDescent="0.25">
      <c r="A45" s="2">
        <f>A44+1</f>
        <v>38</v>
      </c>
      <c r="B45" s="2" t="s">
        <v>1377</v>
      </c>
      <c r="C45" s="2" t="str" cm="1">
        <f t="array" ref="C45">INDEX(color,_xlfn.XMATCH(B45,section))</f>
        <v>yel</v>
      </c>
      <c r="D45" s="60" cm="1">
        <f t="array" ref="D45">INDEX([2]Summary!E$3:E$13,_xlfn.XMATCH([2]LVRs!$B45,section))</f>
        <v>6.8000000000000007</v>
      </c>
      <c r="E45" s="60" cm="1">
        <f t="array" ref="E45">INDEX([2]Summary!F$3:F$13,_xlfn.XMATCH([2]LVRs!$B45,section))</f>
        <v>8</v>
      </c>
      <c r="F45" s="60" cm="1">
        <f t="array" ref="F45">INDEX([2]Summary!G$3:G$13,_xlfn.XMATCH([2]LVRs!$B45,section))</f>
        <v>8</v>
      </c>
      <c r="G45" s="60" cm="1">
        <f t="array" ref="G45">INDEX([2]Summary!H$3:H$13,_xlfn.XMATCH([2]LVRs!$B45,section))</f>
        <v>7.4</v>
      </c>
      <c r="H45" s="2">
        <f>IF(D45=6.2,"|6.4|",IF(D45=6.6,"|6.8|",IF(D45=7,"|7.2|",IF(D45=7.4,"|7.6|",IF(D45=8.2,"|8.4|",[2]LVRs!D45)))))</f>
        <v>6.8000000000000007</v>
      </c>
      <c r="I45" s="2">
        <f>IF(E45=6.2,"|6.4|",IF(E45=6.6,"|6.8|",IF(E45=7,"|7.2|",IF(E45=7.4,"|7.6|",IF(E45=8.2,"|8.4|",[2]LVRs!E45)))))</f>
        <v>8</v>
      </c>
      <c r="J45" s="2">
        <f>IF(F45=6.2,"|6.4|",IF(F45=6.6,"|6.8|",IF(F45=7,"|7.2|",IF(F45=7.4,"|7.6|",IF(F45=8.2,"|8.4|",[2]LVRs!F45)))))</f>
        <v>8</v>
      </c>
      <c r="K45" s="2" t="str">
        <f>IF(G45=6.2,"|6.4|",IF(G45=6.6,"|6.8|",IF(G45=7,"|7.2|",IF(G45=7.4,"|7.6|",IF(G45=8.2,"|8.4|",[2]LVRs!G45)))))</f>
        <v>|7.6|</v>
      </c>
      <c r="V45" s="2">
        <v>38</v>
      </c>
      <c r="W45" s="2" t="s">
        <v>1357</v>
      </c>
      <c r="X45" s="2" t="str">
        <f t="shared" si="3"/>
        <v>A-bot</v>
      </c>
      <c r="Y45" s="2" t="str" cm="1">
        <f t="array" ref="Y45">INDEX(INDEX($H$3:$K$77,,MATCH(X45,$H$2:$K$2,0)),MATCH(1,COUNTIFS(V45,$A$3:$A$77,W45,$C$3:$C$77),0))</f>
        <v>|7.6|</v>
      </c>
      <c r="Z45" s="2" t="str" cm="1">
        <f t="array" ref="Z45">INDEX($B$3:$B$77,MATCH(1,COUNTIFS($V45,$A$3:$A$77,$W45,$C$3:$C$77),0))</f>
        <v>3c</v>
      </c>
    </row>
    <row r="46" spans="1:26" x14ac:dyDescent="0.25">
      <c r="A46" s="2">
        <f>A45</f>
        <v>38</v>
      </c>
      <c r="B46" s="2" t="s">
        <v>1378</v>
      </c>
      <c r="C46" s="2" t="str" cm="1">
        <f t="array" ref="C46">INDEX(color,_xlfn.XMATCH(B46,section))</f>
        <v>grn</v>
      </c>
      <c r="D46" s="60" cm="1">
        <f t="array" ref="D46">INDEX([2]Summary!E$3:E$13,_xlfn.XMATCH([2]LVRs!$B46,section))</f>
        <v>6.8000000000000007</v>
      </c>
      <c r="E46" s="60" cm="1">
        <f t="array" ref="E46">INDEX([2]Summary!F$3:F$13,_xlfn.XMATCH([2]LVRs!$B46,section))</f>
        <v>8.3999999999999986</v>
      </c>
      <c r="F46" s="60" cm="1">
        <f t="array" ref="F46">INDEX([2]Summary!G$3:G$13,_xlfn.XMATCH([2]LVRs!$B46,section))</f>
        <v>8</v>
      </c>
      <c r="G46" s="60" cm="1">
        <f t="array" ref="G46">INDEX([2]Summary!H$3:H$13,_xlfn.XMATCH([2]LVRs!$B46,section))</f>
        <v>7.2</v>
      </c>
      <c r="H46" s="2">
        <f>IF(D46=6.2,"|6.4|",IF(D46=6.6,"|6.8|",IF(D46=7,"|7.2|",IF(D46=7.4,"|7.6|",IF(D46=8.2,"|8.4|",[2]LVRs!D46)))))</f>
        <v>6.8000000000000007</v>
      </c>
      <c r="I46" s="2">
        <f>IF(E46=6.2,"|6.4|",IF(E46=6.6,"|6.8|",IF(E46=7,"|7.2|",IF(E46=7.4,"|7.6|",IF(E46=8.2,"|8.4|",[2]LVRs!E46)))))</f>
        <v>8.3999999999999986</v>
      </c>
      <c r="J46" s="2">
        <f>IF(F46=6.2,"|6.4|",IF(F46=6.6,"|6.8|",IF(F46=7,"|7.2|",IF(F46=7.4,"|7.6|",IF(F46=8.2,"|8.4|",[2]LVRs!F46)))))</f>
        <v>8</v>
      </c>
      <c r="K46" s="2">
        <f>IF(G46=6.2,"|6.4|",IF(G46=6.6,"|6.8|",IF(G46=7,"|7.2|",IF(G46=7.4,"|7.6|",IF(G46=8.2,"|8.4|",[2]LVRs!G46)))))</f>
        <v>7.2</v>
      </c>
      <c r="V46" s="2">
        <v>38</v>
      </c>
      <c r="W46" s="2" t="s">
        <v>1379</v>
      </c>
      <c r="X46" s="2" t="str">
        <f t="shared" si="3"/>
        <v>A-bot</v>
      </c>
      <c r="Y46" s="2" cm="1">
        <f t="array" ref="Y46">INDEX(INDEX($H$3:$K$77,,MATCH(X46,$H$2:$K$2,0)),MATCH(1,COUNTIFS(V46,$A$3:$A$77,W46,$C$3:$C$77),0))</f>
        <v>7.2</v>
      </c>
      <c r="Z46" s="2" t="str" cm="1">
        <f t="array" ref="Z46">INDEX($B$3:$B$77,MATCH(1,COUNTIFS($V46,$A$3:$A$77,$W46,$C$3:$C$77),0))</f>
        <v>3d</v>
      </c>
    </row>
    <row r="47" spans="1:26" x14ac:dyDescent="0.25">
      <c r="A47" s="2">
        <f t="shared" ref="A47:A55" si="4">A46+1</f>
        <v>39</v>
      </c>
      <c r="B47" s="2" t="s">
        <v>1380</v>
      </c>
      <c r="C47" s="2" t="str" cm="1">
        <f t="array" ref="C47">INDEX(color,_xlfn.XMATCH(B47,section))</f>
        <v>grn</v>
      </c>
      <c r="D47" s="60" cm="1">
        <f t="array" ref="D47">INDEX([2]Summary!E$3:E$13,_xlfn.XMATCH([2]LVRs!$B47,section))</f>
        <v>6.4</v>
      </c>
      <c r="E47" s="60" cm="1">
        <f t="array" ref="E47">INDEX([2]Summary!F$3:F$13,_xlfn.XMATCH([2]LVRs!$B47,section))</f>
        <v>7.8000000000000007</v>
      </c>
      <c r="F47" s="60" cm="1">
        <f t="array" ref="F47">INDEX([2]Summary!G$3:G$13,_xlfn.XMATCH([2]LVRs!$B47,section))</f>
        <v>7.6000000000000005</v>
      </c>
      <c r="G47" s="60" cm="1">
        <f t="array" ref="G47">INDEX([2]Summary!H$3:H$13,_xlfn.XMATCH([2]LVRs!$B47,section))</f>
        <v>7.6000000000000005</v>
      </c>
      <c r="H47" s="2">
        <f>IF(D47=6.2,"|6.4|",IF(D47=6.6,"|6.8|",IF(D47=7,"|7.2|",IF(D47=7.4,"|7.6|",IF(D47=8.2,"|8.4|",[2]LVRs!D47)))))</f>
        <v>6.4</v>
      </c>
      <c r="I47" s="2">
        <f>IF(E47=6.2,"|6.4|",IF(E47=6.6,"|6.8|",IF(E47=7,"|7.2|",IF(E47=7.4,"|7.6|",IF(E47=8.2,"|8.4|",[2]LVRs!E47)))))</f>
        <v>7.8000000000000007</v>
      </c>
      <c r="J47" s="2">
        <f>IF(F47=6.2,"|6.4|",IF(F47=6.6,"|6.8|",IF(F47=7,"|7.2|",IF(F47=7.4,"|7.6|",IF(F47=8.2,"|8.4|",[2]LVRs!F47)))))</f>
        <v>7.6000000000000005</v>
      </c>
      <c r="K47" s="2">
        <f>IF(G47=6.2,"|6.4|",IF(G47=6.6,"|6.8|",IF(G47=7,"|7.2|",IF(G47=7.4,"|7.6|",IF(G47=8.2,"|8.4|",[2]LVRs!G47)))))</f>
        <v>7.6000000000000005</v>
      </c>
      <c r="V47" s="2">
        <v>39</v>
      </c>
      <c r="W47" s="2" t="s">
        <v>1379</v>
      </c>
      <c r="X47" s="2" t="str">
        <f t="shared" si="3"/>
        <v>A-bot</v>
      </c>
      <c r="Y47" s="2" cm="1">
        <f t="array" ref="Y47">INDEX(INDEX($H$3:$K$77,,MATCH(X47,$H$2:$K$2,0)),MATCH(1,COUNTIFS(V47,$A$3:$A$77,W47,$C$3:$C$77),0))</f>
        <v>7.6000000000000005</v>
      </c>
      <c r="Z47" s="2" t="str" cm="1">
        <f t="array" ref="Z47">INDEX($B$3:$B$77,MATCH(1,COUNTIFS($V47,$A$3:$A$77,$W47,$C$3:$C$77),0))</f>
        <v>4b</v>
      </c>
    </row>
    <row r="48" spans="1:26" x14ac:dyDescent="0.25">
      <c r="A48" s="2">
        <f t="shared" si="4"/>
        <v>40</v>
      </c>
      <c r="B48" s="2" t="s">
        <v>1380</v>
      </c>
      <c r="C48" s="2" t="str" cm="1">
        <f t="array" ref="C48">INDEX(color,_xlfn.XMATCH(B48,section))</f>
        <v>grn</v>
      </c>
      <c r="D48" s="60" cm="1">
        <f t="array" ref="D48">INDEX([2]Summary!E$3:E$13,_xlfn.XMATCH([2]LVRs!$B48,section))</f>
        <v>6.4</v>
      </c>
      <c r="E48" s="60" cm="1">
        <f t="array" ref="E48">INDEX([2]Summary!F$3:F$13,_xlfn.XMATCH([2]LVRs!$B48,section))</f>
        <v>7.8000000000000007</v>
      </c>
      <c r="F48" s="60" cm="1">
        <f t="array" ref="F48">INDEX([2]Summary!G$3:G$13,_xlfn.XMATCH([2]LVRs!$B48,section))</f>
        <v>7.6000000000000005</v>
      </c>
      <c r="G48" s="60" cm="1">
        <f t="array" ref="G48">INDEX([2]Summary!H$3:H$13,_xlfn.XMATCH([2]LVRs!$B48,section))</f>
        <v>7.6000000000000005</v>
      </c>
      <c r="H48" s="2">
        <f>IF(D48=6.2,"|6.4|",IF(D48=6.6,"|6.8|",IF(D48=7,"|7.2|",IF(D48=7.4,"|7.6|",IF(D48=8.2,"|8.4|",[2]LVRs!D48)))))</f>
        <v>6.4</v>
      </c>
      <c r="I48" s="2">
        <f>IF(E48=6.2,"|6.4|",IF(E48=6.6,"|6.8|",IF(E48=7,"|7.2|",IF(E48=7.4,"|7.6|",IF(E48=8.2,"|8.4|",[2]LVRs!E48)))))</f>
        <v>7.8000000000000007</v>
      </c>
      <c r="J48" s="2">
        <f>IF(F48=6.2,"|6.4|",IF(F48=6.6,"|6.8|",IF(F48=7,"|7.2|",IF(F48=7.4,"|7.6|",IF(F48=8.2,"|8.4|",[2]LVRs!F48)))))</f>
        <v>7.6000000000000005</v>
      </c>
      <c r="K48" s="2">
        <f>IF(G48=6.2,"|6.4|",IF(G48=6.6,"|6.8|",IF(G48=7,"|7.2|",IF(G48=7.4,"|7.6|",IF(G48=8.2,"|8.4|",[2]LVRs!G48)))))</f>
        <v>7.6000000000000005</v>
      </c>
      <c r="V48" s="2">
        <v>40</v>
      </c>
      <c r="W48" s="2" t="s">
        <v>1379</v>
      </c>
      <c r="X48" s="2" t="str">
        <f t="shared" si="3"/>
        <v>A-bot</v>
      </c>
      <c r="Y48" s="2" cm="1">
        <f t="array" ref="Y48">INDEX(INDEX($H$3:$K$77,,MATCH(X48,$H$2:$K$2,0)),MATCH(1,COUNTIFS(V48,$A$3:$A$77,W48,$C$3:$C$77),0))</f>
        <v>7.6000000000000005</v>
      </c>
      <c r="Z48" s="2" t="str" cm="1">
        <f t="array" ref="Z48">INDEX($B$3:$B$77,MATCH(1,COUNTIFS($V48,$A$3:$A$77,$W48,$C$3:$C$77),0))</f>
        <v>4b</v>
      </c>
    </row>
    <row r="49" spans="1:26" x14ac:dyDescent="0.25">
      <c r="A49" s="2">
        <f t="shared" si="4"/>
        <v>41</v>
      </c>
      <c r="B49" s="2" t="s">
        <v>1380</v>
      </c>
      <c r="C49" s="2" t="str" cm="1">
        <f t="array" ref="C49">INDEX(color,_xlfn.XMATCH(B49,section))</f>
        <v>grn</v>
      </c>
      <c r="D49" s="60" cm="1">
        <f t="array" ref="D49">INDEX([2]Summary!E$3:E$13,_xlfn.XMATCH([2]LVRs!$B49,section))</f>
        <v>6.4</v>
      </c>
      <c r="E49" s="60" cm="1">
        <f t="array" ref="E49">INDEX([2]Summary!F$3:F$13,_xlfn.XMATCH([2]LVRs!$B49,section))</f>
        <v>7.8000000000000007</v>
      </c>
      <c r="F49" s="60" cm="1">
        <f t="array" ref="F49">INDEX([2]Summary!G$3:G$13,_xlfn.XMATCH([2]LVRs!$B49,section))</f>
        <v>7.6000000000000005</v>
      </c>
      <c r="G49" s="60" cm="1">
        <f t="array" ref="G49">INDEX([2]Summary!H$3:H$13,_xlfn.XMATCH([2]LVRs!$B49,section))</f>
        <v>7.6000000000000005</v>
      </c>
      <c r="H49" s="2">
        <f>IF(D49=6.2,"|6.4|",IF(D49=6.6,"|6.8|",IF(D49=7,"|7.2|",IF(D49=7.4,"|7.6|",IF(D49=8.2,"|8.4|",[2]LVRs!D49)))))</f>
        <v>6.4</v>
      </c>
      <c r="I49" s="2">
        <f>IF(E49=6.2,"|6.4|",IF(E49=6.6,"|6.8|",IF(E49=7,"|7.2|",IF(E49=7.4,"|7.6|",IF(E49=8.2,"|8.4|",[2]LVRs!E49)))))</f>
        <v>7.8000000000000007</v>
      </c>
      <c r="J49" s="2">
        <f>IF(F49=6.2,"|6.4|",IF(F49=6.6,"|6.8|",IF(F49=7,"|7.2|",IF(F49=7.4,"|7.6|",IF(F49=8.2,"|8.4|",[2]LVRs!F49)))))</f>
        <v>7.6000000000000005</v>
      </c>
      <c r="K49" s="2">
        <f>IF(G49=6.2,"|6.4|",IF(G49=6.6,"|6.8|",IF(G49=7,"|7.2|",IF(G49=7.4,"|7.6|",IF(G49=8.2,"|8.4|",[2]LVRs!G49)))))</f>
        <v>7.6000000000000005</v>
      </c>
      <c r="V49" s="2">
        <v>41</v>
      </c>
      <c r="W49" s="2" t="s">
        <v>1379</v>
      </c>
      <c r="X49" s="2" t="str">
        <f t="shared" si="3"/>
        <v>A-bot</v>
      </c>
      <c r="Y49" s="2" cm="1">
        <f t="array" ref="Y49">INDEX(INDEX($H$3:$K$77,,MATCH(X49,$H$2:$K$2,0)),MATCH(1,COUNTIFS(V49,$A$3:$A$77,W49,$C$3:$C$77),0))</f>
        <v>7.6000000000000005</v>
      </c>
      <c r="Z49" s="2" t="str" cm="1">
        <f t="array" ref="Z49">INDEX($B$3:$B$77,MATCH(1,COUNTIFS($V49,$A$3:$A$77,$W49,$C$3:$C$77),0))</f>
        <v>4b</v>
      </c>
    </row>
    <row r="50" spans="1:26" x14ac:dyDescent="0.25">
      <c r="A50" s="2">
        <f t="shared" si="4"/>
        <v>42</v>
      </c>
      <c r="B50" s="2" t="s">
        <v>1380</v>
      </c>
      <c r="C50" s="2" t="str" cm="1">
        <f t="array" ref="C50">INDEX(color,_xlfn.XMATCH(B50,section))</f>
        <v>grn</v>
      </c>
      <c r="D50" s="60" cm="1">
        <f t="array" ref="D50">INDEX([2]Summary!E$3:E$13,_xlfn.XMATCH([2]LVRs!$B50,section))</f>
        <v>6.4</v>
      </c>
      <c r="E50" s="60" cm="1">
        <f t="array" ref="E50">INDEX([2]Summary!F$3:F$13,_xlfn.XMATCH([2]LVRs!$B50,section))</f>
        <v>7.8000000000000007</v>
      </c>
      <c r="F50" s="60" cm="1">
        <f t="array" ref="F50">INDEX([2]Summary!G$3:G$13,_xlfn.XMATCH([2]LVRs!$B50,section))</f>
        <v>7.6000000000000005</v>
      </c>
      <c r="G50" s="60" cm="1">
        <f t="array" ref="G50">INDEX([2]Summary!H$3:H$13,_xlfn.XMATCH([2]LVRs!$B50,section))</f>
        <v>7.6000000000000005</v>
      </c>
      <c r="H50" s="2">
        <f>IF(D50=6.2,"|6.4|",IF(D50=6.6,"|6.8|",IF(D50=7,"|7.2|",IF(D50=7.4,"|7.6|",IF(D50=8.2,"|8.4|",[2]LVRs!D50)))))</f>
        <v>6.4</v>
      </c>
      <c r="I50" s="2">
        <f>IF(E50=6.2,"|6.4|",IF(E50=6.6,"|6.8|",IF(E50=7,"|7.2|",IF(E50=7.4,"|7.6|",IF(E50=8.2,"|8.4|",[2]LVRs!E50)))))</f>
        <v>7.8000000000000007</v>
      </c>
      <c r="J50" s="2">
        <f>IF(F50=6.2,"|6.4|",IF(F50=6.6,"|6.8|",IF(F50=7,"|7.2|",IF(F50=7.4,"|7.6|",IF(F50=8.2,"|8.4|",[2]LVRs!F50)))))</f>
        <v>7.6000000000000005</v>
      </c>
      <c r="K50" s="2">
        <f>IF(G50=6.2,"|6.4|",IF(G50=6.6,"|6.8|",IF(G50=7,"|7.2|",IF(G50=7.4,"|7.6|",IF(G50=8.2,"|8.4|",[2]LVRs!G50)))))</f>
        <v>7.6000000000000005</v>
      </c>
      <c r="V50" s="2">
        <v>42</v>
      </c>
      <c r="W50" s="2" t="s">
        <v>1379</v>
      </c>
      <c r="X50" s="2" t="str">
        <f t="shared" si="3"/>
        <v>A-bot</v>
      </c>
      <c r="Y50" s="2" cm="1">
        <f t="array" ref="Y50">INDEX(INDEX($H$3:$K$77,,MATCH(X50,$H$2:$K$2,0)),MATCH(1,COUNTIFS(V50,$A$3:$A$77,W50,$C$3:$C$77),0))</f>
        <v>7.6000000000000005</v>
      </c>
      <c r="Z50" s="2" t="str" cm="1">
        <f t="array" ref="Z50">INDEX($B$3:$B$77,MATCH(1,COUNTIFS($V50,$A$3:$A$77,$W50,$C$3:$C$77),0))</f>
        <v>4b</v>
      </c>
    </row>
    <row r="51" spans="1:26" x14ac:dyDescent="0.25">
      <c r="A51" s="2">
        <f t="shared" si="4"/>
        <v>43</v>
      </c>
      <c r="B51" s="2" t="s">
        <v>1380</v>
      </c>
      <c r="C51" s="2" t="str" cm="1">
        <f t="array" ref="C51">INDEX(color,_xlfn.XMATCH(B51,section))</f>
        <v>grn</v>
      </c>
      <c r="D51" s="60" cm="1">
        <f t="array" ref="D51">INDEX([2]Summary!E$3:E$13,_xlfn.XMATCH([2]LVRs!$B51,section))</f>
        <v>6.4</v>
      </c>
      <c r="E51" s="60" cm="1">
        <f t="array" ref="E51">INDEX([2]Summary!F$3:F$13,_xlfn.XMATCH([2]LVRs!$B51,section))</f>
        <v>7.8000000000000007</v>
      </c>
      <c r="F51" s="60" cm="1">
        <f t="array" ref="F51">INDEX([2]Summary!G$3:G$13,_xlfn.XMATCH([2]LVRs!$B51,section))</f>
        <v>7.6000000000000005</v>
      </c>
      <c r="G51" s="60" cm="1">
        <f t="array" ref="G51">INDEX([2]Summary!H$3:H$13,_xlfn.XMATCH([2]LVRs!$B51,section))</f>
        <v>7.6000000000000005</v>
      </c>
      <c r="H51" s="2">
        <f>IF(D51=6.2,"|6.4|",IF(D51=6.6,"|6.8|",IF(D51=7,"|7.2|",IF(D51=7.4,"|7.6|",IF(D51=8.2,"|8.4|",[2]LVRs!D51)))))</f>
        <v>6.4</v>
      </c>
      <c r="I51" s="2">
        <f>IF(E51=6.2,"|6.4|",IF(E51=6.6,"|6.8|",IF(E51=7,"|7.2|",IF(E51=7.4,"|7.6|",IF(E51=8.2,"|8.4|",[2]LVRs!E51)))))</f>
        <v>7.8000000000000007</v>
      </c>
      <c r="J51" s="2">
        <f>IF(F51=6.2,"|6.4|",IF(F51=6.6,"|6.8|",IF(F51=7,"|7.2|",IF(F51=7.4,"|7.6|",IF(F51=8.2,"|8.4|",[2]LVRs!F51)))))</f>
        <v>7.6000000000000005</v>
      </c>
      <c r="K51" s="2">
        <f>IF(G51=6.2,"|6.4|",IF(G51=6.6,"|6.8|",IF(G51=7,"|7.2|",IF(G51=7.4,"|7.6|",IF(G51=8.2,"|8.4|",[2]LVRs!G51)))))</f>
        <v>7.6000000000000005</v>
      </c>
      <c r="V51" s="2">
        <v>43</v>
      </c>
      <c r="W51" s="2" t="s">
        <v>1379</v>
      </c>
      <c r="X51" s="2" t="str">
        <f t="shared" si="3"/>
        <v>A-bot</v>
      </c>
      <c r="Y51" s="2" cm="1">
        <f t="array" ref="Y51">INDEX(INDEX($H$3:$K$77,,MATCH(X51,$H$2:$K$2,0)),MATCH(1,COUNTIFS(V51,$A$3:$A$77,W51,$C$3:$C$77),0))</f>
        <v>7.6000000000000005</v>
      </c>
      <c r="Z51" s="2" t="str" cm="1">
        <f t="array" ref="Z51">INDEX($B$3:$B$77,MATCH(1,COUNTIFS($V51,$A$3:$A$77,$W51,$C$3:$C$77),0))</f>
        <v>4b</v>
      </c>
    </row>
    <row r="52" spans="1:26" x14ac:dyDescent="0.25">
      <c r="A52" s="2">
        <f t="shared" si="4"/>
        <v>44</v>
      </c>
      <c r="B52" s="2" t="s">
        <v>1380</v>
      </c>
      <c r="C52" s="2" t="str" cm="1">
        <f t="array" ref="C52">INDEX(color,_xlfn.XMATCH(B52,section))</f>
        <v>grn</v>
      </c>
      <c r="D52" s="60" cm="1">
        <f t="array" ref="D52">INDEX([2]Summary!E$3:E$13,_xlfn.XMATCH([2]LVRs!$B52,section))</f>
        <v>6.4</v>
      </c>
      <c r="E52" s="60" cm="1">
        <f t="array" ref="E52">INDEX([2]Summary!F$3:F$13,_xlfn.XMATCH([2]LVRs!$B52,section))</f>
        <v>7.8000000000000007</v>
      </c>
      <c r="F52" s="60" cm="1">
        <f t="array" ref="F52">INDEX([2]Summary!G$3:G$13,_xlfn.XMATCH([2]LVRs!$B52,section))</f>
        <v>7.6000000000000005</v>
      </c>
      <c r="G52" s="60" cm="1">
        <f t="array" ref="G52">INDEX([2]Summary!H$3:H$13,_xlfn.XMATCH([2]LVRs!$B52,section))</f>
        <v>7.6000000000000005</v>
      </c>
      <c r="H52" s="2">
        <f>IF(D52=6.2,"|6.4|",IF(D52=6.6,"|6.8|",IF(D52=7,"|7.2|",IF(D52=7.4,"|7.6|",IF(D52=8.2,"|8.4|",[2]LVRs!D52)))))</f>
        <v>6.4</v>
      </c>
      <c r="I52" s="2">
        <f>IF(E52=6.2,"|6.4|",IF(E52=6.6,"|6.8|",IF(E52=7,"|7.2|",IF(E52=7.4,"|7.6|",IF(E52=8.2,"|8.4|",[2]LVRs!E52)))))</f>
        <v>7.8000000000000007</v>
      </c>
      <c r="J52" s="2">
        <f>IF(F52=6.2,"|6.4|",IF(F52=6.6,"|6.8|",IF(F52=7,"|7.2|",IF(F52=7.4,"|7.6|",IF(F52=8.2,"|8.4|",[2]LVRs!F52)))))</f>
        <v>7.6000000000000005</v>
      </c>
      <c r="K52" s="2">
        <f>IF(G52=6.2,"|6.4|",IF(G52=6.6,"|6.8|",IF(G52=7,"|7.2|",IF(G52=7.4,"|7.6|",IF(G52=8.2,"|8.4|",[2]LVRs!G52)))))</f>
        <v>7.6000000000000005</v>
      </c>
      <c r="V52" s="2">
        <v>44</v>
      </c>
      <c r="W52" s="2" t="s">
        <v>1379</v>
      </c>
      <c r="X52" s="2" t="str">
        <f t="shared" si="3"/>
        <v>A-bot</v>
      </c>
      <c r="Y52" s="2" cm="1">
        <f t="array" ref="Y52">INDEX(INDEX($H$3:$K$77,,MATCH(X52,$H$2:$K$2,0)),MATCH(1,COUNTIFS(V52,$A$3:$A$77,W52,$C$3:$C$77),0))</f>
        <v>7.6000000000000005</v>
      </c>
      <c r="Z52" s="2" t="str" cm="1">
        <f t="array" ref="Z52">INDEX($B$3:$B$77,MATCH(1,COUNTIFS($V52,$A$3:$A$77,$W52,$C$3:$C$77),0))</f>
        <v>4b</v>
      </c>
    </row>
    <row r="53" spans="1:26" x14ac:dyDescent="0.25">
      <c r="A53" s="2">
        <f t="shared" si="4"/>
        <v>45</v>
      </c>
      <c r="B53" s="2" t="s">
        <v>1380</v>
      </c>
      <c r="C53" s="2" t="str" cm="1">
        <f t="array" ref="C53">INDEX(color,_xlfn.XMATCH(B53,section))</f>
        <v>grn</v>
      </c>
      <c r="D53" s="60" cm="1">
        <f t="array" ref="D53">INDEX([2]Summary!E$3:E$13,_xlfn.XMATCH([2]LVRs!$B53,section))</f>
        <v>6.4</v>
      </c>
      <c r="E53" s="60" cm="1">
        <f t="array" ref="E53">INDEX([2]Summary!F$3:F$13,_xlfn.XMATCH([2]LVRs!$B53,section))</f>
        <v>7.8000000000000007</v>
      </c>
      <c r="F53" s="60" cm="1">
        <f t="array" ref="F53">INDEX([2]Summary!G$3:G$13,_xlfn.XMATCH([2]LVRs!$B53,section))</f>
        <v>7.6000000000000005</v>
      </c>
      <c r="G53" s="60" cm="1">
        <f t="array" ref="G53">INDEX([2]Summary!H$3:H$13,_xlfn.XMATCH([2]LVRs!$B53,section))</f>
        <v>7.6000000000000005</v>
      </c>
      <c r="H53" s="2">
        <f>IF(D53=6.2,"|6.4|",IF(D53=6.6,"|6.8|",IF(D53=7,"|7.2|",IF(D53=7.4,"|7.6|",IF(D53=8.2,"|8.4|",[2]LVRs!D53)))))</f>
        <v>6.4</v>
      </c>
      <c r="I53" s="2">
        <f>IF(E53=6.2,"|6.4|",IF(E53=6.6,"|6.8|",IF(E53=7,"|7.2|",IF(E53=7.4,"|7.6|",IF(E53=8.2,"|8.4|",[2]LVRs!E53)))))</f>
        <v>7.8000000000000007</v>
      </c>
      <c r="J53" s="2">
        <f>IF(F53=6.2,"|6.4|",IF(F53=6.6,"|6.8|",IF(F53=7,"|7.2|",IF(F53=7.4,"|7.6|",IF(F53=8.2,"|8.4|",[2]LVRs!F53)))))</f>
        <v>7.6000000000000005</v>
      </c>
      <c r="K53" s="2">
        <f>IF(G53=6.2,"|6.4|",IF(G53=6.6,"|6.8|",IF(G53=7,"|7.2|",IF(G53=7.4,"|7.6|",IF(G53=8.2,"|8.4|",[2]LVRs!G53)))))</f>
        <v>7.6000000000000005</v>
      </c>
      <c r="V53" s="2">
        <v>45</v>
      </c>
      <c r="W53" s="2" t="s">
        <v>1379</v>
      </c>
      <c r="X53" s="2" t="str">
        <f t="shared" si="3"/>
        <v>A-bot</v>
      </c>
      <c r="Y53" s="2" cm="1">
        <f t="array" ref="Y53">INDEX(INDEX($H$3:$K$77,,MATCH(X53,$H$2:$K$2,0)),MATCH(1,COUNTIFS(V53,$A$3:$A$77,W53,$C$3:$C$77),0))</f>
        <v>7.6000000000000005</v>
      </c>
      <c r="Z53" s="2" t="str" cm="1">
        <f t="array" ref="Z53">INDEX($B$3:$B$77,MATCH(1,COUNTIFS($V53,$A$3:$A$77,$W53,$C$3:$C$77),0))</f>
        <v>4b</v>
      </c>
    </row>
    <row r="54" spans="1:26" x14ac:dyDescent="0.25">
      <c r="A54" s="2">
        <f t="shared" si="4"/>
        <v>46</v>
      </c>
      <c r="B54" s="2" t="s">
        <v>1380</v>
      </c>
      <c r="C54" s="2" t="str" cm="1">
        <f t="array" ref="C54">INDEX(color,_xlfn.XMATCH(B54,section))</f>
        <v>grn</v>
      </c>
      <c r="D54" s="60" cm="1">
        <f t="array" ref="D54">INDEX([2]Summary!E$3:E$13,_xlfn.XMATCH([2]LVRs!$B54,section))</f>
        <v>6.4</v>
      </c>
      <c r="E54" s="60" cm="1">
        <f t="array" ref="E54">INDEX([2]Summary!F$3:F$13,_xlfn.XMATCH([2]LVRs!$B54,section))</f>
        <v>7.8000000000000007</v>
      </c>
      <c r="F54" s="60" cm="1">
        <f t="array" ref="F54">INDEX([2]Summary!G$3:G$13,_xlfn.XMATCH([2]LVRs!$B54,section))</f>
        <v>7.6000000000000005</v>
      </c>
      <c r="G54" s="60" cm="1">
        <f t="array" ref="G54">INDEX([2]Summary!H$3:H$13,_xlfn.XMATCH([2]LVRs!$B54,section))</f>
        <v>7.6000000000000005</v>
      </c>
      <c r="H54" s="2">
        <f>IF(D54=6.2,"|6.4|",IF(D54=6.6,"|6.8|",IF(D54=7,"|7.2|",IF(D54=7.4,"|7.6|",IF(D54=8.2,"|8.4|",[2]LVRs!D54)))))</f>
        <v>6.4</v>
      </c>
      <c r="I54" s="2">
        <f>IF(E54=6.2,"|6.4|",IF(E54=6.6,"|6.8|",IF(E54=7,"|7.2|",IF(E54=7.4,"|7.6|",IF(E54=8.2,"|8.4|",[2]LVRs!E54)))))</f>
        <v>7.8000000000000007</v>
      </c>
      <c r="J54" s="2">
        <f>IF(F54=6.2,"|6.4|",IF(F54=6.6,"|6.8|",IF(F54=7,"|7.2|",IF(F54=7.4,"|7.6|",IF(F54=8.2,"|8.4|",[2]LVRs!F54)))))</f>
        <v>7.6000000000000005</v>
      </c>
      <c r="K54" s="2">
        <f>IF(G54=6.2,"|6.4|",IF(G54=6.6,"|6.8|",IF(G54=7,"|7.2|",IF(G54=7.4,"|7.6|",IF(G54=8.2,"|8.4|",[2]LVRs!G54)))))</f>
        <v>7.6000000000000005</v>
      </c>
      <c r="V54" s="2">
        <v>46</v>
      </c>
      <c r="W54" s="2" t="s">
        <v>1379</v>
      </c>
      <c r="X54" s="2" t="str">
        <f t="shared" si="3"/>
        <v>A-bot</v>
      </c>
      <c r="Y54" s="2" cm="1">
        <f t="array" ref="Y54">INDEX(INDEX($H$3:$K$77,,MATCH(X54,$H$2:$K$2,0)),MATCH(1,COUNTIFS(V54,$A$3:$A$77,W54,$C$3:$C$77),0))</f>
        <v>7.6000000000000005</v>
      </c>
      <c r="Z54" s="2" t="str" cm="1">
        <f t="array" ref="Z54">INDEX($B$3:$B$77,MATCH(1,COUNTIFS($V54,$A$3:$A$77,$W54,$C$3:$C$77),0))</f>
        <v>4b</v>
      </c>
    </row>
    <row r="55" spans="1:26" x14ac:dyDescent="0.25">
      <c r="A55" s="2">
        <f t="shared" si="4"/>
        <v>47</v>
      </c>
      <c r="B55" s="2" t="s">
        <v>1377</v>
      </c>
      <c r="C55" s="2" t="str" cm="1">
        <f t="array" ref="C55">INDEX(color,_xlfn.XMATCH(B55,section))</f>
        <v>yel</v>
      </c>
      <c r="D55" s="60" cm="1">
        <f t="array" ref="D55">INDEX([2]Summary!E$3:E$13,_xlfn.XMATCH([2]LVRs!$B55,section))</f>
        <v>6.8000000000000007</v>
      </c>
      <c r="E55" s="60" cm="1">
        <f t="array" ref="E55">INDEX([2]Summary!F$3:F$13,_xlfn.XMATCH([2]LVRs!$B55,section))</f>
        <v>8</v>
      </c>
      <c r="F55" s="60" cm="1">
        <f t="array" ref="F55">INDEX([2]Summary!G$3:G$13,_xlfn.XMATCH([2]LVRs!$B55,section))</f>
        <v>8</v>
      </c>
      <c r="G55" s="60" cm="1">
        <f t="array" ref="G55">INDEX([2]Summary!H$3:H$13,_xlfn.XMATCH([2]LVRs!$B55,section))</f>
        <v>7.4</v>
      </c>
      <c r="H55" s="2">
        <f>IF(D55=6.2,"|6.4|",IF(D55=6.6,"|6.8|",IF(D55=7,"|7.2|",IF(D55=7.4,"|7.6|",IF(D55=8.2,"|8.4|",[2]LVRs!D55)))))</f>
        <v>6.8000000000000007</v>
      </c>
      <c r="I55" s="2">
        <f>IF(E55=6.2,"|6.4|",IF(E55=6.6,"|6.8|",IF(E55=7,"|7.2|",IF(E55=7.4,"|7.6|",IF(E55=8.2,"|8.4|",[2]LVRs!E55)))))</f>
        <v>8</v>
      </c>
      <c r="J55" s="2">
        <f>IF(F55=6.2,"|6.4|",IF(F55=6.6,"|6.8|",IF(F55=7,"|7.2|",IF(F55=7.4,"|7.6|",IF(F55=8.2,"|8.4|",[2]LVRs!F55)))))</f>
        <v>8</v>
      </c>
      <c r="K55" s="2" t="str">
        <f>IF(G55=6.2,"|6.4|",IF(G55=6.6,"|6.8|",IF(G55=7,"|7.2|",IF(G55=7.4,"|7.6|",IF(G55=8.2,"|8.4|",[2]LVRs!G55)))))</f>
        <v>|7.6|</v>
      </c>
      <c r="V55" s="2">
        <v>47</v>
      </c>
      <c r="W55" s="2" t="s">
        <v>1357</v>
      </c>
      <c r="X55" s="2" t="str">
        <f t="shared" si="3"/>
        <v>A-bot</v>
      </c>
      <c r="Y55" s="2" t="str" cm="1">
        <f t="array" ref="Y55">INDEX(INDEX($H$3:$K$77,,MATCH(X55,$H$2:$K$2,0)),MATCH(1,COUNTIFS(V55,$A$3:$A$77,W55,$C$3:$C$77),0))</f>
        <v>|7.6|</v>
      </c>
      <c r="Z55" s="2" t="str" cm="1">
        <f t="array" ref="Z55">INDEX($B$3:$B$77,MATCH(1,COUNTIFS($V55,$A$3:$A$77,$W55,$C$3:$C$77),0))</f>
        <v>3c</v>
      </c>
    </row>
    <row r="56" spans="1:26" x14ac:dyDescent="0.25">
      <c r="A56" s="2">
        <f>A55</f>
        <v>47</v>
      </c>
      <c r="B56" s="2" t="s">
        <v>1378</v>
      </c>
      <c r="C56" s="2" t="str" cm="1">
        <f t="array" ref="C56">INDEX(color,_xlfn.XMATCH(B56,section))</f>
        <v>grn</v>
      </c>
      <c r="D56" s="60" cm="1">
        <f t="array" ref="D56">INDEX([2]Summary!E$3:E$13,_xlfn.XMATCH([2]LVRs!$B56,section))</f>
        <v>6.8000000000000007</v>
      </c>
      <c r="E56" s="60" cm="1">
        <f t="array" ref="E56">INDEX([2]Summary!F$3:F$13,_xlfn.XMATCH([2]LVRs!$B56,section))</f>
        <v>8.3999999999999986</v>
      </c>
      <c r="F56" s="60" cm="1">
        <f t="array" ref="F56">INDEX([2]Summary!G$3:G$13,_xlfn.XMATCH([2]LVRs!$B56,section))</f>
        <v>8</v>
      </c>
      <c r="G56" s="60" cm="1">
        <f t="array" ref="G56">INDEX([2]Summary!H$3:H$13,_xlfn.XMATCH([2]LVRs!$B56,section))</f>
        <v>7.2</v>
      </c>
      <c r="H56" s="2">
        <f>IF(D56=6.2,"|6.4|",IF(D56=6.6,"|6.8|",IF(D56=7,"|7.2|",IF(D56=7.4,"|7.6|",IF(D56=8.2,"|8.4|",[2]LVRs!D56)))))</f>
        <v>6.8000000000000007</v>
      </c>
      <c r="I56" s="2">
        <f>IF(E56=6.2,"|6.4|",IF(E56=6.6,"|6.8|",IF(E56=7,"|7.2|",IF(E56=7.4,"|7.6|",IF(E56=8.2,"|8.4|",[2]LVRs!E56)))))</f>
        <v>8.3999999999999986</v>
      </c>
      <c r="J56" s="2">
        <f>IF(F56=6.2,"|6.4|",IF(F56=6.6,"|6.8|",IF(F56=7,"|7.2|",IF(F56=7.4,"|7.6|",IF(F56=8.2,"|8.4|",[2]LVRs!F56)))))</f>
        <v>8</v>
      </c>
      <c r="K56" s="2">
        <f>IF(G56=6.2,"|6.4|",IF(G56=6.6,"|6.8|",IF(G56=7,"|7.2|",IF(G56=7.4,"|7.6|",IF(G56=8.2,"|8.4|",[2]LVRs!G56)))))</f>
        <v>7.2</v>
      </c>
      <c r="V56" s="2">
        <v>47</v>
      </c>
      <c r="W56" s="2" t="s">
        <v>1379</v>
      </c>
      <c r="X56" s="2" t="str">
        <f t="shared" si="3"/>
        <v>A-bot</v>
      </c>
      <c r="Y56" s="2" cm="1">
        <f t="array" ref="Y56">INDEX(INDEX($H$3:$K$77,,MATCH(X56,$H$2:$K$2,0)),MATCH(1,COUNTIFS(V56,$A$3:$A$77,W56,$C$3:$C$77),0))</f>
        <v>7.2</v>
      </c>
      <c r="Z56" s="2" t="str" cm="1">
        <f t="array" ref="Z56">INDEX($B$3:$B$77,MATCH(1,COUNTIFS($V56,$A$3:$A$77,$W56,$C$3:$C$77),0))</f>
        <v>3d</v>
      </c>
    </row>
    <row r="57" spans="1:26" x14ac:dyDescent="0.25">
      <c r="A57" s="2">
        <f>A55+1</f>
        <v>48</v>
      </c>
      <c r="B57" s="2" t="s">
        <v>1377</v>
      </c>
      <c r="C57" s="2" t="str" cm="1">
        <f t="array" ref="C57">INDEX(color,_xlfn.XMATCH(B57,section))</f>
        <v>yel</v>
      </c>
      <c r="D57" s="60" cm="1">
        <f t="array" ref="D57">INDEX([2]Summary!E$3:E$13,_xlfn.XMATCH([2]LVRs!$B57,section))</f>
        <v>6.8000000000000007</v>
      </c>
      <c r="E57" s="60" cm="1">
        <f t="array" ref="E57">INDEX([2]Summary!F$3:F$13,_xlfn.XMATCH([2]LVRs!$B57,section))</f>
        <v>8</v>
      </c>
      <c r="F57" s="60" cm="1">
        <f t="array" ref="F57">INDEX([2]Summary!G$3:G$13,_xlfn.XMATCH([2]LVRs!$B57,section))</f>
        <v>8</v>
      </c>
      <c r="G57" s="60" cm="1">
        <f t="array" ref="G57">INDEX([2]Summary!H$3:H$13,_xlfn.XMATCH([2]LVRs!$B57,section))</f>
        <v>7.4</v>
      </c>
      <c r="H57" s="2">
        <f>IF(D57=6.2,"|6.4|",IF(D57=6.6,"|6.8|",IF(D57=7,"|7.2|",IF(D57=7.4,"|7.6|",IF(D57=8.2,"|8.4|",[2]LVRs!D57)))))</f>
        <v>6.8000000000000007</v>
      </c>
      <c r="I57" s="2">
        <f>IF(E57=6.2,"|6.4|",IF(E57=6.6,"|6.8|",IF(E57=7,"|7.2|",IF(E57=7.4,"|7.6|",IF(E57=8.2,"|8.4|",[2]LVRs!E57)))))</f>
        <v>8</v>
      </c>
      <c r="J57" s="2">
        <f>IF(F57=6.2,"|6.4|",IF(F57=6.6,"|6.8|",IF(F57=7,"|7.2|",IF(F57=7.4,"|7.6|",IF(F57=8.2,"|8.4|",[2]LVRs!F57)))))</f>
        <v>8</v>
      </c>
      <c r="K57" s="2" t="str">
        <f>IF(G57=6.2,"|6.4|",IF(G57=6.6,"|6.8|",IF(G57=7,"|7.2|",IF(G57=7.4,"|7.6|",IF(G57=8.2,"|8.4|",[2]LVRs!G57)))))</f>
        <v>|7.6|</v>
      </c>
      <c r="V57" s="2">
        <v>48</v>
      </c>
      <c r="W57" s="2" t="s">
        <v>1357</v>
      </c>
      <c r="X57" s="2" t="str">
        <f t="shared" si="3"/>
        <v>A-bot</v>
      </c>
      <c r="Y57" s="2" t="str" cm="1">
        <f t="array" ref="Y57">INDEX(INDEX($H$3:$K$77,,MATCH(X57,$H$2:$K$2,0)),MATCH(1,COUNTIFS(V57,$A$3:$A$77,W57,$C$3:$C$77),0))</f>
        <v>|7.6|</v>
      </c>
      <c r="Z57" s="2" t="str" cm="1">
        <f t="array" ref="Z57">INDEX($B$3:$B$77,MATCH(1,COUNTIFS($V57,$A$3:$A$77,$W57,$C$3:$C$77),0))</f>
        <v>3c</v>
      </c>
    </row>
    <row r="58" spans="1:26" x14ac:dyDescent="0.25">
      <c r="A58" s="2">
        <f>A57</f>
        <v>48</v>
      </c>
      <c r="B58" s="2" t="s">
        <v>1378</v>
      </c>
      <c r="C58" s="2" t="str" cm="1">
        <f t="array" ref="C58">INDEX(color,_xlfn.XMATCH(B58,section))</f>
        <v>grn</v>
      </c>
      <c r="D58" s="60" cm="1">
        <f t="array" ref="D58">INDEX([2]Summary!E$3:E$13,_xlfn.XMATCH([2]LVRs!$B58,section))</f>
        <v>6.8000000000000007</v>
      </c>
      <c r="E58" s="60" cm="1">
        <f t="array" ref="E58">INDEX([2]Summary!F$3:F$13,_xlfn.XMATCH([2]LVRs!$B58,section))</f>
        <v>8.3999999999999986</v>
      </c>
      <c r="F58" s="60" cm="1">
        <f t="array" ref="F58">INDEX([2]Summary!G$3:G$13,_xlfn.XMATCH([2]LVRs!$B58,section))</f>
        <v>8</v>
      </c>
      <c r="G58" s="60" cm="1">
        <f t="array" ref="G58">INDEX([2]Summary!H$3:H$13,_xlfn.XMATCH([2]LVRs!$B58,section))</f>
        <v>7.2</v>
      </c>
      <c r="H58" s="2">
        <f>IF(D58=6.2,"|6.4|",IF(D58=6.6,"|6.8|",IF(D58=7,"|7.2|",IF(D58=7.4,"|7.6|",IF(D58=8.2,"|8.4|",[2]LVRs!D58)))))</f>
        <v>6.8000000000000007</v>
      </c>
      <c r="I58" s="2">
        <f>IF(E58=6.2,"|6.4|",IF(E58=6.6,"|6.8|",IF(E58=7,"|7.2|",IF(E58=7.4,"|7.6|",IF(E58=8.2,"|8.4|",[2]LVRs!E58)))))</f>
        <v>8.3999999999999986</v>
      </c>
      <c r="J58" s="2">
        <f>IF(F58=6.2,"|6.4|",IF(F58=6.6,"|6.8|",IF(F58=7,"|7.2|",IF(F58=7.4,"|7.6|",IF(F58=8.2,"|8.4|",[2]LVRs!F58)))))</f>
        <v>8</v>
      </c>
      <c r="K58" s="2">
        <f>IF(G58=6.2,"|6.4|",IF(G58=6.6,"|6.8|",IF(G58=7,"|7.2|",IF(G58=7.4,"|7.6|",IF(G58=8.2,"|8.4|",[2]LVRs!G58)))))</f>
        <v>7.2</v>
      </c>
      <c r="V58" s="2">
        <v>48</v>
      </c>
      <c r="W58" s="2" t="s">
        <v>1379</v>
      </c>
      <c r="X58" s="2" t="str">
        <f t="shared" si="3"/>
        <v>A-bot</v>
      </c>
      <c r="Y58" s="2" cm="1">
        <f t="array" ref="Y58">INDEX(INDEX($H$3:$K$77,,MATCH(X58,$H$2:$K$2,0)),MATCH(1,COUNTIFS(V58,$A$3:$A$77,W58,$C$3:$C$77),0))</f>
        <v>7.2</v>
      </c>
      <c r="Z58" s="2" t="str" cm="1">
        <f t="array" ref="Z58">INDEX($B$3:$B$77,MATCH(1,COUNTIFS($V58,$A$3:$A$77,$W58,$C$3:$C$77),0))</f>
        <v>3d</v>
      </c>
    </row>
    <row r="59" spans="1:26" x14ac:dyDescent="0.25">
      <c r="A59" s="68">
        <f>A57+1</f>
        <v>49</v>
      </c>
      <c r="B59" s="68" t="s">
        <v>1380</v>
      </c>
      <c r="C59" s="2" t="str" cm="1">
        <f t="array" ref="C59">INDEX(color,_xlfn.XMATCH(B59,section))</f>
        <v>grn</v>
      </c>
      <c r="D59" s="60" cm="1">
        <f t="array" ref="D59">INDEX([2]Summary!E$3:E$13,_xlfn.XMATCH([2]LVRs!$B59,section))</f>
        <v>6.4</v>
      </c>
      <c r="E59" s="60" cm="1">
        <f t="array" ref="E59">INDEX([2]Summary!F$3:F$13,_xlfn.XMATCH([2]LVRs!$B59,section))</f>
        <v>7.8000000000000007</v>
      </c>
      <c r="F59" s="60" cm="1">
        <f t="array" ref="F59">INDEX([2]Summary!G$3:G$13,_xlfn.XMATCH([2]LVRs!$B59,section))</f>
        <v>7.6000000000000005</v>
      </c>
      <c r="G59" s="60" cm="1">
        <f t="array" ref="G59">INDEX([2]Summary!H$3:H$13,_xlfn.XMATCH([2]LVRs!$B59,section))</f>
        <v>7.6000000000000005</v>
      </c>
      <c r="H59" s="2">
        <f>IF(D59=6.2,"|6.4|",IF(D59=6.6,"|6.8|",IF(D59=7,"|7.2|",IF(D59=7.4,"|7.6|",IF(D59=8.2,"|8.4|",[2]LVRs!D59)))))</f>
        <v>6.4</v>
      </c>
      <c r="I59" s="68">
        <f>IF(E59=6.2,"|6.4|",IF(E59=6.6,"|6.8|",IF(E59=7,"|7.2|",IF(E59=7.4,"|7.6|",IF(E59=8.2,"|8.4|",[2]LVRs!E59)))))</f>
        <v>7.8000000000000007</v>
      </c>
      <c r="J59" s="68">
        <f>IF(F59=6.2,"|6.4|",IF(F59=6.6,"|6.8|",IF(F59=7,"|7.2|",IF(F59=7.4,"|7.6|",IF(F59=8.2,"|8.4|",[2]LVRs!F59)))))</f>
        <v>7.6000000000000005</v>
      </c>
      <c r="K59" s="2">
        <f>IF(G59=6.2,"|6.4|",IF(G59=6.6,"|6.8|",IF(G59=7,"|7.2|",IF(G59=7.4,"|7.6|",IF(G59=8.2,"|8.4|",[2]LVRs!G59)))))</f>
        <v>7.6000000000000005</v>
      </c>
      <c r="M59" t="s">
        <v>1428</v>
      </c>
      <c r="V59" s="2">
        <v>49</v>
      </c>
      <c r="W59" s="2" t="s">
        <v>1379</v>
      </c>
      <c r="X59" s="2" t="str">
        <f t="shared" si="3"/>
        <v>A-bot</v>
      </c>
      <c r="Y59" s="2" cm="1">
        <f t="array" ref="Y59">INDEX(INDEX($H$3:$K$77,,MATCH(X59,$H$2:$K$2,0)),MATCH(1,COUNTIFS(V59,$A$3:$A$77,W59,$C$3:$C$77),0))</f>
        <v>7.6000000000000005</v>
      </c>
      <c r="Z59" s="2" t="str" cm="1">
        <f t="array" ref="Z59">INDEX($B$3:$B$77,MATCH(1,COUNTIFS($V59,$A$3:$A$77,$W59,$C$3:$C$77),0))</f>
        <v>4b</v>
      </c>
    </row>
    <row r="60" spans="1:26" x14ac:dyDescent="0.25">
      <c r="A60" s="2">
        <f t="shared" ref="A60:A77" si="5">A59+1</f>
        <v>50</v>
      </c>
      <c r="B60" s="2" t="s">
        <v>1380</v>
      </c>
      <c r="C60" s="2" t="str" cm="1">
        <f t="array" ref="C60">INDEX(color,_xlfn.XMATCH(B60,section))</f>
        <v>grn</v>
      </c>
      <c r="D60" s="60" cm="1">
        <f t="array" ref="D60">INDEX([2]Summary!E$3:E$13,_xlfn.XMATCH([2]LVRs!$B60,section))</f>
        <v>6.4</v>
      </c>
      <c r="E60" s="60" cm="1">
        <f t="array" ref="E60">INDEX([2]Summary!F$3:F$13,_xlfn.XMATCH([2]LVRs!$B60,section))</f>
        <v>7.8000000000000007</v>
      </c>
      <c r="F60" s="60" cm="1">
        <f t="array" ref="F60">INDEX([2]Summary!G$3:G$13,_xlfn.XMATCH([2]LVRs!$B60,section))</f>
        <v>7.6000000000000005</v>
      </c>
      <c r="G60" s="60" cm="1">
        <f t="array" ref="G60">INDEX([2]Summary!H$3:H$13,_xlfn.XMATCH([2]LVRs!$B60,section))</f>
        <v>7.6000000000000005</v>
      </c>
      <c r="H60" s="2">
        <f>IF(D60=6.2,"|6.4|",IF(D60=6.6,"|6.8|",IF(D60=7,"|7.2|",IF(D60=7.4,"|7.6|",IF(D60=8.2,"|8.4|",[2]LVRs!D60)))))</f>
        <v>6.4</v>
      </c>
      <c r="I60" s="2">
        <f>IF(E60=6.2,"|6.4|",IF(E60=6.6,"|6.8|",IF(E60=7,"|7.2|",IF(E60=7.4,"|7.6|",IF(E60=8.2,"|8.4|",[2]LVRs!E60)))))</f>
        <v>7.8000000000000007</v>
      </c>
      <c r="J60" s="2">
        <f>IF(F60=6.2,"|6.4|",IF(F60=6.6,"|6.8|",IF(F60=7,"|7.2|",IF(F60=7.4,"|7.6|",IF(F60=8.2,"|8.4|",[2]LVRs!F60)))))</f>
        <v>7.6000000000000005</v>
      </c>
      <c r="K60" s="2">
        <f>IF(G60=6.2,"|6.4|",IF(G60=6.6,"|6.8|",IF(G60=7,"|7.2|",IF(G60=7.4,"|7.6|",IF(G60=8.2,"|8.4|",[2]LVRs!G60)))))</f>
        <v>7.6000000000000005</v>
      </c>
      <c r="V60" s="2">
        <v>50</v>
      </c>
      <c r="W60" s="2" t="s">
        <v>1379</v>
      </c>
      <c r="X60" s="2" t="str">
        <f t="shared" si="3"/>
        <v>A-bot</v>
      </c>
      <c r="Y60" s="2" cm="1">
        <f t="array" ref="Y60">INDEX(INDEX($H$3:$K$77,,MATCH(X60,$H$2:$K$2,0)),MATCH(1,COUNTIFS(V60,$A$3:$A$77,W60,$C$3:$C$77),0))</f>
        <v>7.6000000000000005</v>
      </c>
      <c r="Z60" s="2" t="str" cm="1">
        <f t="array" ref="Z60">INDEX($B$3:$B$77,MATCH(1,COUNTIFS($V60,$A$3:$A$77,$W60,$C$3:$C$77),0))</f>
        <v>4b</v>
      </c>
    </row>
    <row r="61" spans="1:26" x14ac:dyDescent="0.25">
      <c r="A61" s="2">
        <f t="shared" si="5"/>
        <v>51</v>
      </c>
      <c r="B61" s="2" t="s">
        <v>1380</v>
      </c>
      <c r="C61" s="2" t="str" cm="1">
        <f t="array" ref="C61">INDEX(color,_xlfn.XMATCH(B61,section))</f>
        <v>grn</v>
      </c>
      <c r="D61" s="60" cm="1">
        <f t="array" ref="D61">INDEX([2]Summary!E$3:E$13,_xlfn.XMATCH([2]LVRs!$B61,section))</f>
        <v>6.4</v>
      </c>
      <c r="E61" s="60" cm="1">
        <f t="array" ref="E61">INDEX([2]Summary!F$3:F$13,_xlfn.XMATCH([2]LVRs!$B61,section))</f>
        <v>7.8000000000000007</v>
      </c>
      <c r="F61" s="60" cm="1">
        <f t="array" ref="F61">INDEX([2]Summary!G$3:G$13,_xlfn.XMATCH([2]LVRs!$B61,section))</f>
        <v>7.6000000000000005</v>
      </c>
      <c r="G61" s="60" cm="1">
        <f t="array" ref="G61">INDEX([2]Summary!H$3:H$13,_xlfn.XMATCH([2]LVRs!$B61,section))</f>
        <v>7.6000000000000005</v>
      </c>
      <c r="H61" s="2">
        <f>IF(D61=6.2,"|6.4|",IF(D61=6.6,"|6.8|",IF(D61=7,"|7.2|",IF(D61=7.4,"|7.6|",IF(D61=8.2,"|8.4|",[2]LVRs!D61)))))</f>
        <v>6.4</v>
      </c>
      <c r="I61" s="2">
        <f>IF(E61=6.2,"|6.4|",IF(E61=6.6,"|6.8|",IF(E61=7,"|7.2|",IF(E61=7.4,"|7.6|",IF(E61=8.2,"|8.4|",[2]LVRs!E61)))))</f>
        <v>7.8000000000000007</v>
      </c>
      <c r="J61" s="2">
        <f>IF(F61=6.2,"|6.4|",IF(F61=6.6,"|6.8|",IF(F61=7,"|7.2|",IF(F61=7.4,"|7.6|",IF(F61=8.2,"|8.4|",[2]LVRs!F61)))))</f>
        <v>7.6000000000000005</v>
      </c>
      <c r="K61" s="2">
        <f>IF(G61=6.2,"|6.4|",IF(G61=6.6,"|6.8|",IF(G61=7,"|7.2|",IF(G61=7.4,"|7.6|",IF(G61=8.2,"|8.4|",[2]LVRs!G61)))))</f>
        <v>7.6000000000000005</v>
      </c>
      <c r="V61" s="2">
        <v>51</v>
      </c>
      <c r="W61" s="2" t="s">
        <v>1379</v>
      </c>
      <c r="X61" s="2" t="str">
        <f t="shared" si="3"/>
        <v>A-bot</v>
      </c>
      <c r="Y61" s="2" cm="1">
        <f t="array" ref="Y61">INDEX(INDEX($H$3:$K$77,,MATCH(X61,$H$2:$K$2,0)),MATCH(1,COUNTIFS(V61,$A$3:$A$77,W61,$C$3:$C$77),0))</f>
        <v>7.6000000000000005</v>
      </c>
      <c r="Z61" s="2" t="str" cm="1">
        <f t="array" ref="Z61">INDEX($B$3:$B$77,MATCH(1,COUNTIFS($V61,$A$3:$A$77,$W61,$C$3:$C$77),0))</f>
        <v>4b</v>
      </c>
    </row>
    <row r="62" spans="1:26" x14ac:dyDescent="0.25">
      <c r="A62" s="2">
        <f t="shared" si="5"/>
        <v>52</v>
      </c>
      <c r="B62" s="2" t="s">
        <v>1380</v>
      </c>
      <c r="C62" s="2" t="str" cm="1">
        <f t="array" ref="C62">INDEX(color,_xlfn.XMATCH(B62,section))</f>
        <v>grn</v>
      </c>
      <c r="D62" s="60" cm="1">
        <f t="array" ref="D62">INDEX([2]Summary!E$3:E$13,_xlfn.XMATCH([2]LVRs!$B62,section))</f>
        <v>6.4</v>
      </c>
      <c r="E62" s="60" cm="1">
        <f t="array" ref="E62">INDEX([2]Summary!F$3:F$13,_xlfn.XMATCH([2]LVRs!$B62,section))</f>
        <v>7.8000000000000007</v>
      </c>
      <c r="F62" s="60" cm="1">
        <f t="array" ref="F62">INDEX([2]Summary!G$3:G$13,_xlfn.XMATCH([2]LVRs!$B62,section))</f>
        <v>7.6000000000000005</v>
      </c>
      <c r="G62" s="60" cm="1">
        <f t="array" ref="G62">INDEX([2]Summary!H$3:H$13,_xlfn.XMATCH([2]LVRs!$B62,section))</f>
        <v>7.6000000000000005</v>
      </c>
      <c r="H62" s="2">
        <f>IF(D62=6.2,"|6.4|",IF(D62=6.6,"|6.8|",IF(D62=7,"|7.2|",IF(D62=7.4,"|7.6|",IF(D62=8.2,"|8.4|",[2]LVRs!D62)))))</f>
        <v>6.4</v>
      </c>
      <c r="I62" s="2">
        <f>IF(E62=6.2,"|6.4|",IF(E62=6.6,"|6.8|",IF(E62=7,"|7.2|",IF(E62=7.4,"|7.6|",IF(E62=8.2,"|8.4|",[2]LVRs!E62)))))</f>
        <v>7.8000000000000007</v>
      </c>
      <c r="J62" s="2">
        <f>IF(F62=6.2,"|6.4|",IF(F62=6.6,"|6.8|",IF(F62=7,"|7.2|",IF(F62=7.4,"|7.6|",IF(F62=8.2,"|8.4|",[2]LVRs!F62)))))</f>
        <v>7.6000000000000005</v>
      </c>
      <c r="K62" s="2">
        <f>IF(G62=6.2,"|6.4|",IF(G62=6.6,"|6.8|",IF(G62=7,"|7.2|",IF(G62=7.4,"|7.6|",IF(G62=8.2,"|8.4|",[2]LVRs!G62)))))</f>
        <v>7.6000000000000005</v>
      </c>
      <c r="V62" s="2">
        <v>52</v>
      </c>
      <c r="W62" s="2" t="s">
        <v>1379</v>
      </c>
      <c r="X62" s="2" t="str">
        <f t="shared" si="3"/>
        <v>A-bot</v>
      </c>
      <c r="Y62" s="2" cm="1">
        <f t="array" ref="Y62">INDEX(INDEX($H$3:$K$77,,MATCH(X62,$H$2:$K$2,0)),MATCH(1,COUNTIFS(V62,$A$3:$A$77,W62,$C$3:$C$77),0))</f>
        <v>7.6000000000000005</v>
      </c>
      <c r="Z62" s="2" t="str" cm="1">
        <f t="array" ref="Z62">INDEX($B$3:$B$77,MATCH(1,COUNTIFS($V62,$A$3:$A$77,$W62,$C$3:$C$77),0))</f>
        <v>4b</v>
      </c>
    </row>
    <row r="63" spans="1:26" x14ac:dyDescent="0.25">
      <c r="A63" s="2">
        <f t="shared" si="5"/>
        <v>53</v>
      </c>
      <c r="B63" s="2" t="s">
        <v>1380</v>
      </c>
      <c r="C63" s="2" t="str" cm="1">
        <f t="array" ref="C63">INDEX(color,_xlfn.XMATCH(B63,section))</f>
        <v>grn</v>
      </c>
      <c r="D63" s="60" cm="1">
        <f t="array" ref="D63">INDEX([2]Summary!E$3:E$13,_xlfn.XMATCH([2]LVRs!$B63,section))</f>
        <v>6.4</v>
      </c>
      <c r="E63" s="60" cm="1">
        <f t="array" ref="E63">INDEX([2]Summary!F$3:F$13,_xlfn.XMATCH([2]LVRs!$B63,section))</f>
        <v>7.8000000000000007</v>
      </c>
      <c r="F63" s="60" cm="1">
        <f t="array" ref="F63">INDEX([2]Summary!G$3:G$13,_xlfn.XMATCH([2]LVRs!$B63,section))</f>
        <v>7.6000000000000005</v>
      </c>
      <c r="G63" s="60" cm="1">
        <f t="array" ref="G63">INDEX([2]Summary!H$3:H$13,_xlfn.XMATCH([2]LVRs!$B63,section))</f>
        <v>7.6000000000000005</v>
      </c>
      <c r="H63" s="2">
        <f>IF(D63=6.2,"|6.4|",IF(D63=6.6,"|6.8|",IF(D63=7,"|7.2|",IF(D63=7.4,"|7.6|",IF(D63=8.2,"|8.4|",[2]LVRs!D63)))))</f>
        <v>6.4</v>
      </c>
      <c r="I63" s="2">
        <f>IF(E63=6.2,"|6.4|",IF(E63=6.6,"|6.8|",IF(E63=7,"|7.2|",IF(E63=7.4,"|7.6|",IF(E63=8.2,"|8.4|",[2]LVRs!E63)))))</f>
        <v>7.8000000000000007</v>
      </c>
      <c r="J63" s="2">
        <f>IF(F63=6.2,"|6.4|",IF(F63=6.6,"|6.8|",IF(F63=7,"|7.2|",IF(F63=7.4,"|7.6|",IF(F63=8.2,"|8.4|",[2]LVRs!F63)))))</f>
        <v>7.6000000000000005</v>
      </c>
      <c r="K63" s="2">
        <f>IF(G63=6.2,"|6.4|",IF(G63=6.6,"|6.8|",IF(G63=7,"|7.2|",IF(G63=7.4,"|7.6|",IF(G63=8.2,"|8.4|",[2]LVRs!G63)))))</f>
        <v>7.6000000000000005</v>
      </c>
      <c r="V63" s="2">
        <v>53</v>
      </c>
      <c r="W63" s="2" t="s">
        <v>1379</v>
      </c>
      <c r="X63" s="2" t="str">
        <f t="shared" si="3"/>
        <v>A-bot</v>
      </c>
      <c r="Y63" s="2" cm="1">
        <f t="array" ref="Y63">INDEX(INDEX($H$3:$K$77,,MATCH(X63,$H$2:$K$2,0)),MATCH(1,COUNTIFS(V63,$A$3:$A$77,W63,$C$3:$C$77),0))</f>
        <v>7.6000000000000005</v>
      </c>
      <c r="Z63" s="2" t="str" cm="1">
        <f t="array" ref="Z63">INDEX($B$3:$B$77,MATCH(1,COUNTIFS($V63,$A$3:$A$77,$W63,$C$3:$C$77),0))</f>
        <v>4b</v>
      </c>
    </row>
    <row r="64" spans="1:26" x14ac:dyDescent="0.25">
      <c r="A64" s="2">
        <f t="shared" si="5"/>
        <v>54</v>
      </c>
      <c r="B64" s="2" t="s">
        <v>1380</v>
      </c>
      <c r="C64" s="2" t="str" cm="1">
        <f t="array" ref="C64">INDEX(color,_xlfn.XMATCH(B64,section))</f>
        <v>grn</v>
      </c>
      <c r="D64" s="60" cm="1">
        <f t="array" ref="D64">INDEX([2]Summary!E$3:E$13,_xlfn.XMATCH([2]LVRs!$B64,section))</f>
        <v>6.4</v>
      </c>
      <c r="E64" s="60" cm="1">
        <f t="array" ref="E64">INDEX([2]Summary!F$3:F$13,_xlfn.XMATCH([2]LVRs!$B64,section))</f>
        <v>7.8000000000000007</v>
      </c>
      <c r="F64" s="60" cm="1">
        <f t="array" ref="F64">INDEX([2]Summary!G$3:G$13,_xlfn.XMATCH([2]LVRs!$B64,section))</f>
        <v>7.6000000000000005</v>
      </c>
      <c r="G64" s="60" cm="1">
        <f t="array" ref="G64">INDEX([2]Summary!H$3:H$13,_xlfn.XMATCH([2]LVRs!$B64,section))</f>
        <v>7.6000000000000005</v>
      </c>
      <c r="H64" s="2">
        <f>IF(D64=6.2,"|6.4|",IF(D64=6.6,"|6.8|",IF(D64=7,"|7.2|",IF(D64=7.4,"|7.6|",IF(D64=8.2,"|8.4|",[2]LVRs!D64)))))</f>
        <v>6.4</v>
      </c>
      <c r="I64" s="2">
        <f>IF(E64=6.2,"|6.4|",IF(E64=6.6,"|6.8|",IF(E64=7,"|7.2|",IF(E64=7.4,"|7.6|",IF(E64=8.2,"|8.4|",[2]LVRs!E64)))))</f>
        <v>7.8000000000000007</v>
      </c>
      <c r="J64" s="2">
        <f>IF(F64=6.2,"|6.4|",IF(F64=6.6,"|6.8|",IF(F64=7,"|7.2|",IF(F64=7.4,"|7.6|",IF(F64=8.2,"|8.4|",[2]LVRs!F64)))))</f>
        <v>7.6000000000000005</v>
      </c>
      <c r="K64" s="2">
        <f>IF(G64=6.2,"|6.4|",IF(G64=6.6,"|6.8|",IF(G64=7,"|7.2|",IF(G64=7.4,"|7.6|",IF(G64=8.2,"|8.4|",[2]LVRs!G64)))))</f>
        <v>7.6000000000000005</v>
      </c>
      <c r="V64" s="2">
        <v>54</v>
      </c>
      <c r="W64" s="2" t="s">
        <v>1379</v>
      </c>
      <c r="X64" s="2" t="str">
        <f t="shared" si="3"/>
        <v>A-bot</v>
      </c>
      <c r="Y64" s="2" cm="1">
        <f t="array" ref="Y64">INDEX(INDEX($H$3:$K$77,,MATCH(X64,$H$2:$K$2,0)),MATCH(1,COUNTIFS(V64,$A$3:$A$77,W64,$C$3:$C$77),0))</f>
        <v>7.6000000000000005</v>
      </c>
      <c r="Z64" s="2" t="str" cm="1">
        <f t="array" ref="Z64">INDEX($B$3:$B$77,MATCH(1,COUNTIFS($V64,$A$3:$A$77,$W64,$C$3:$C$77),0))</f>
        <v>4b</v>
      </c>
    </row>
    <row r="65" spans="1:26" x14ac:dyDescent="0.25">
      <c r="A65" s="2">
        <f t="shared" si="5"/>
        <v>55</v>
      </c>
      <c r="B65" s="2" t="s">
        <v>1380</v>
      </c>
      <c r="C65" s="2" t="str" cm="1">
        <f t="array" ref="C65">INDEX(color,_xlfn.XMATCH(B65,section))</f>
        <v>grn</v>
      </c>
      <c r="D65" s="60" cm="1">
        <f t="array" ref="D65">INDEX([2]Summary!E$3:E$13,_xlfn.XMATCH([2]LVRs!$B65,section))</f>
        <v>6.4</v>
      </c>
      <c r="E65" s="60" cm="1">
        <f t="array" ref="E65">INDEX([2]Summary!F$3:F$13,_xlfn.XMATCH([2]LVRs!$B65,section))</f>
        <v>7.8000000000000007</v>
      </c>
      <c r="F65" s="60" cm="1">
        <f t="array" ref="F65">INDEX([2]Summary!G$3:G$13,_xlfn.XMATCH([2]LVRs!$B65,section))</f>
        <v>7.6000000000000005</v>
      </c>
      <c r="G65" s="60" cm="1">
        <f t="array" ref="G65">INDEX([2]Summary!H$3:H$13,_xlfn.XMATCH([2]LVRs!$B65,section))</f>
        <v>7.6000000000000005</v>
      </c>
      <c r="H65" s="2">
        <f>IF(D65=6.2,"|6.4|",IF(D65=6.6,"|6.8|",IF(D65=7,"|7.2|",IF(D65=7.4,"|7.6|",IF(D65=8.2,"|8.4|",[2]LVRs!D65)))))</f>
        <v>6.4</v>
      </c>
      <c r="I65" s="2">
        <f>IF(E65=6.2,"|6.4|",IF(E65=6.6,"|6.8|",IF(E65=7,"|7.2|",IF(E65=7.4,"|7.6|",IF(E65=8.2,"|8.4|",[2]LVRs!E65)))))</f>
        <v>7.8000000000000007</v>
      </c>
      <c r="J65" s="2">
        <f>IF(F65=6.2,"|6.4|",IF(F65=6.6,"|6.8|",IF(F65=7,"|7.2|",IF(F65=7.4,"|7.6|",IF(F65=8.2,"|8.4|",[2]LVRs!F65)))))</f>
        <v>7.6000000000000005</v>
      </c>
      <c r="K65" s="2">
        <f>IF(G65=6.2,"|6.4|",IF(G65=6.6,"|6.8|",IF(G65=7,"|7.2|",IF(G65=7.4,"|7.6|",IF(G65=8.2,"|8.4|",[2]LVRs!G65)))))</f>
        <v>7.6000000000000005</v>
      </c>
      <c r="V65" s="2">
        <v>55</v>
      </c>
      <c r="W65" s="2" t="s">
        <v>1379</v>
      </c>
      <c r="X65" s="2" t="str">
        <f t="shared" si="3"/>
        <v>A-bot</v>
      </c>
      <c r="Y65" s="2" cm="1">
        <f t="array" ref="Y65">INDEX(INDEX($H$3:$K$77,,MATCH(X65,$H$2:$K$2,0)),MATCH(1,COUNTIFS(V65,$A$3:$A$77,W65,$C$3:$C$77),0))</f>
        <v>7.6000000000000005</v>
      </c>
      <c r="Z65" s="2" t="str" cm="1">
        <f t="array" ref="Z65">INDEX($B$3:$B$77,MATCH(1,COUNTIFS($V65,$A$3:$A$77,$W65,$C$3:$C$77),0))</f>
        <v>4b</v>
      </c>
    </row>
    <row r="66" spans="1:26" x14ac:dyDescent="0.25">
      <c r="A66" s="2">
        <f t="shared" si="5"/>
        <v>56</v>
      </c>
      <c r="B66" s="2" t="s">
        <v>1380</v>
      </c>
      <c r="C66" s="2" t="str" cm="1">
        <f t="array" ref="C66">INDEX(color,_xlfn.XMATCH(B66,section))</f>
        <v>grn</v>
      </c>
      <c r="D66" s="60" cm="1">
        <f t="array" ref="D66">INDEX([2]Summary!E$3:E$13,_xlfn.XMATCH([2]LVRs!$B66,section))</f>
        <v>6.4</v>
      </c>
      <c r="E66" s="60" cm="1">
        <f t="array" ref="E66">INDEX([2]Summary!F$3:F$13,_xlfn.XMATCH([2]LVRs!$B66,section))</f>
        <v>7.8000000000000007</v>
      </c>
      <c r="F66" s="60" cm="1">
        <f t="array" ref="F66">INDEX([2]Summary!G$3:G$13,_xlfn.XMATCH([2]LVRs!$B66,section))</f>
        <v>7.6000000000000005</v>
      </c>
      <c r="G66" s="60" cm="1">
        <f t="array" ref="G66">INDEX([2]Summary!H$3:H$13,_xlfn.XMATCH([2]LVRs!$B66,section))</f>
        <v>7.6000000000000005</v>
      </c>
      <c r="H66" s="2">
        <f>IF(D66=6.2,"|6.4|",IF(D66=6.6,"|6.8|",IF(D66=7,"|7.2|",IF(D66=7.4,"|7.6|",IF(D66=8.2,"|8.4|",[2]LVRs!D66)))))</f>
        <v>6.4</v>
      </c>
      <c r="I66" s="2">
        <f>IF(E66=6.2,"|6.4|",IF(E66=6.6,"|6.8|",IF(E66=7,"|7.2|",IF(E66=7.4,"|7.6|",IF(E66=8.2,"|8.4|",[2]LVRs!E66)))))</f>
        <v>7.8000000000000007</v>
      </c>
      <c r="J66" s="2">
        <f>IF(F66=6.2,"|6.4|",IF(F66=6.6,"|6.8|",IF(F66=7,"|7.2|",IF(F66=7.4,"|7.6|",IF(F66=8.2,"|8.4|",[2]LVRs!F66)))))</f>
        <v>7.6000000000000005</v>
      </c>
      <c r="K66" s="2">
        <f>IF(G66=6.2,"|6.4|",IF(G66=6.6,"|6.8|",IF(G66=7,"|7.2|",IF(G66=7.4,"|7.6|",IF(G66=8.2,"|8.4|",[2]LVRs!G66)))))</f>
        <v>7.6000000000000005</v>
      </c>
      <c r="V66" s="2">
        <v>56</v>
      </c>
      <c r="W66" s="2" t="s">
        <v>1379</v>
      </c>
      <c r="X66" s="2" t="str">
        <f t="shared" si="3"/>
        <v>A-bot</v>
      </c>
      <c r="Y66" s="2" cm="1">
        <f t="array" ref="Y66">INDEX(INDEX($H$3:$K$77,,MATCH(X66,$H$2:$K$2,0)),MATCH(1,COUNTIFS(V66,$A$3:$A$77,W66,$C$3:$C$77),0))</f>
        <v>7.6000000000000005</v>
      </c>
      <c r="Z66" s="2" t="str" cm="1">
        <f t="array" ref="Z66">INDEX($B$3:$B$77,MATCH(1,COUNTIFS($V66,$A$3:$A$77,$W66,$C$3:$C$77),0))</f>
        <v>4b</v>
      </c>
    </row>
    <row r="67" spans="1:26" x14ac:dyDescent="0.25">
      <c r="A67" s="2">
        <f t="shared" si="5"/>
        <v>57</v>
      </c>
      <c r="B67" s="2" t="s">
        <v>1381</v>
      </c>
      <c r="C67" s="2" t="str" cm="1">
        <f t="array" ref="C67">INDEX(color,_xlfn.XMATCH(B67,section))</f>
        <v>yel</v>
      </c>
      <c r="D67" s="60" cm="1">
        <f t="array" ref="D67">INDEX([2]Summary!E$3:E$13,_xlfn.XMATCH([2]LVRs!$B67,section))</f>
        <v>7.2</v>
      </c>
      <c r="E67" s="60" cm="1">
        <f t="array" ref="E67">INDEX([2]Summary!F$3:F$13,_xlfn.XMATCH([2]LVRs!$B67,section))</f>
        <v>8.3999999999999986</v>
      </c>
      <c r="F67" s="60" cm="1">
        <f t="array" ref="F67">INDEX([2]Summary!G$3:G$13,_xlfn.XMATCH([2]LVRs!$B67,section))</f>
        <v>8.3999999999999986</v>
      </c>
      <c r="G67" s="60" cm="1">
        <f t="array" ref="G67">INDEX([2]Summary!H$3:H$13,_xlfn.XMATCH([2]LVRs!$B67,section))</f>
        <v>7.8000000000000007</v>
      </c>
      <c r="H67" s="2">
        <f>IF(D67=6.2,"|6.4|",IF(D67=6.6,"|6.8|",IF(D67=7,"|7.2|",IF(D67=7.4,"|7.6|",IF(D67=8.2,"|8.4|",[2]LVRs!D67)))))</f>
        <v>7.2</v>
      </c>
      <c r="I67" s="2">
        <f>IF(E67=6.2,"|6.4|",IF(E67=6.6,"|6.8|",IF(E67=7,"|7.2|",IF(E67=7.4,"|7.6|",IF(E67=8.2,"|8.4|",[2]LVRs!E67)))))</f>
        <v>8.3999999999999986</v>
      </c>
      <c r="J67" s="2">
        <f>IF(F67=6.2,"|6.4|",IF(F67=6.6,"|6.8|",IF(F67=7,"|7.2|",IF(F67=7.4,"|7.6|",IF(F67=8.2,"|8.4|",[2]LVRs!F67)))))</f>
        <v>8.3999999999999986</v>
      </c>
      <c r="K67" s="2">
        <f>IF(G67=6.2,"|6.4|",IF(G67=6.6,"|6.8|",IF(G67=7,"|7.2|",IF(G67=7.4,"|7.6|",IF(G67=8.2,"|8.4|",[2]LVRs!G67)))))</f>
        <v>7.8000000000000007</v>
      </c>
      <c r="V67" s="2">
        <v>57</v>
      </c>
      <c r="W67" s="2" t="s">
        <v>1357</v>
      </c>
      <c r="X67" s="2" t="str">
        <f t="shared" ref="X67:X77" si="6">$X$1</f>
        <v>A-bot</v>
      </c>
      <c r="Y67" s="2" cm="1">
        <f t="array" ref="Y67">INDEX(INDEX($H$3:$K$77,,MATCH(X67,$H$2:$K$2,0)),MATCH(1,COUNTIFS(V67,$A$3:$A$77,W67,$C$3:$C$77),0))</f>
        <v>7.8000000000000007</v>
      </c>
      <c r="Z67" s="2" t="str" cm="1">
        <f t="array" ref="Z67">INDEX($B$3:$B$77,MATCH(1,COUNTIFS($V67,$A$3:$A$77,$W67,$C$3:$C$77),0))</f>
        <v>3b</v>
      </c>
    </row>
    <row r="68" spans="1:26" x14ac:dyDescent="0.25">
      <c r="A68" s="2">
        <f t="shared" si="5"/>
        <v>58</v>
      </c>
      <c r="B68" s="2" t="s">
        <v>1381</v>
      </c>
      <c r="C68" s="2" t="str" cm="1">
        <f t="array" ref="C68">INDEX(color,_xlfn.XMATCH(B68,section))</f>
        <v>yel</v>
      </c>
      <c r="D68" s="60" cm="1">
        <f t="array" ref="D68">INDEX([2]Summary!E$3:E$13,_xlfn.XMATCH([2]LVRs!$B68,section))</f>
        <v>7.2</v>
      </c>
      <c r="E68" s="60" cm="1">
        <f t="array" ref="E68">INDEX([2]Summary!F$3:F$13,_xlfn.XMATCH([2]LVRs!$B68,section))</f>
        <v>8.3999999999999986</v>
      </c>
      <c r="F68" s="60" cm="1">
        <f t="array" ref="F68">INDEX([2]Summary!G$3:G$13,_xlfn.XMATCH([2]LVRs!$B68,section))</f>
        <v>8.3999999999999986</v>
      </c>
      <c r="G68" s="60" cm="1">
        <f t="array" ref="G68">INDEX([2]Summary!H$3:H$13,_xlfn.XMATCH([2]LVRs!$B68,section))</f>
        <v>7.8000000000000007</v>
      </c>
      <c r="H68" s="2">
        <f>IF(D68=6.2,"|6.4|",IF(D68=6.6,"|6.8|",IF(D68=7,"|7.2|",IF(D68=7.4,"|7.6|",IF(D68=8.2,"|8.4|",[2]LVRs!D68)))))</f>
        <v>7.2</v>
      </c>
      <c r="I68" s="2">
        <f>IF(E68=6.2,"|6.4|",IF(E68=6.6,"|6.8|",IF(E68=7,"|7.2|",IF(E68=7.4,"|7.6|",IF(E68=8.2,"|8.4|",[2]LVRs!E68)))))</f>
        <v>8.3999999999999986</v>
      </c>
      <c r="J68" s="2">
        <f>IF(F68=6.2,"|6.4|",IF(F68=6.6,"|6.8|",IF(F68=7,"|7.2|",IF(F68=7.4,"|7.6|",IF(F68=8.2,"|8.4|",[2]LVRs!F68)))))</f>
        <v>8.3999999999999986</v>
      </c>
      <c r="K68" s="2">
        <f>IF(G68=6.2,"|6.4|",IF(G68=6.6,"|6.8|",IF(G68=7,"|7.2|",IF(G68=7.4,"|7.6|",IF(G68=8.2,"|8.4|",[2]LVRs!G68)))))</f>
        <v>7.8000000000000007</v>
      </c>
      <c r="V68" s="2">
        <v>58</v>
      </c>
      <c r="W68" s="2" t="s">
        <v>1357</v>
      </c>
      <c r="X68" s="2" t="str">
        <f t="shared" si="6"/>
        <v>A-bot</v>
      </c>
      <c r="Y68" s="2" cm="1">
        <f t="array" ref="Y68">INDEX(INDEX($H$3:$K$77,,MATCH(X68,$H$2:$K$2,0)),MATCH(1,COUNTIFS(V68,$A$3:$A$77,W68,$C$3:$C$77),0))</f>
        <v>7.8000000000000007</v>
      </c>
      <c r="Z68" s="2" t="str" cm="1">
        <f t="array" ref="Z68">INDEX($B$3:$B$77,MATCH(1,COUNTIFS($V68,$A$3:$A$77,$W68,$C$3:$C$77),0))</f>
        <v>3b</v>
      </c>
    </row>
    <row r="69" spans="1:26" x14ac:dyDescent="0.25">
      <c r="A69" s="2">
        <f t="shared" si="5"/>
        <v>59</v>
      </c>
      <c r="B69" s="2" t="s">
        <v>1381</v>
      </c>
      <c r="C69" s="2" t="str" cm="1">
        <f t="array" ref="C69">INDEX(color,_xlfn.XMATCH(B69,section))</f>
        <v>yel</v>
      </c>
      <c r="D69" s="60" cm="1">
        <f t="array" ref="D69">INDEX([2]Summary!E$3:E$13,_xlfn.XMATCH([2]LVRs!$B69,section))</f>
        <v>7.2</v>
      </c>
      <c r="E69" s="60" cm="1">
        <f t="array" ref="E69">INDEX([2]Summary!F$3:F$13,_xlfn.XMATCH([2]LVRs!$B69,section))</f>
        <v>8.3999999999999986</v>
      </c>
      <c r="F69" s="60" cm="1">
        <f t="array" ref="F69">INDEX([2]Summary!G$3:G$13,_xlfn.XMATCH([2]LVRs!$B69,section))</f>
        <v>8.3999999999999986</v>
      </c>
      <c r="G69" s="60" cm="1">
        <f t="array" ref="G69">INDEX([2]Summary!H$3:H$13,_xlfn.XMATCH([2]LVRs!$B69,section))</f>
        <v>7.8000000000000007</v>
      </c>
      <c r="H69" s="2">
        <f>IF(D69=6.2,"|6.4|",IF(D69=6.6,"|6.8|",IF(D69=7,"|7.2|",IF(D69=7.4,"|7.6|",IF(D69=8.2,"|8.4|",[2]LVRs!D69)))))</f>
        <v>7.2</v>
      </c>
      <c r="I69" s="2">
        <f>IF(E69=6.2,"|6.4|",IF(E69=6.6,"|6.8|",IF(E69=7,"|7.2|",IF(E69=7.4,"|7.6|",IF(E69=8.2,"|8.4|",[2]LVRs!E69)))))</f>
        <v>8.3999999999999986</v>
      </c>
      <c r="J69" s="2">
        <f>IF(F69=6.2,"|6.4|",IF(F69=6.6,"|6.8|",IF(F69=7,"|7.2|",IF(F69=7.4,"|7.6|",IF(F69=8.2,"|8.4|",[2]LVRs!F69)))))</f>
        <v>8.3999999999999986</v>
      </c>
      <c r="K69" s="2">
        <f>IF(G69=6.2,"|6.4|",IF(G69=6.6,"|6.8|",IF(G69=7,"|7.2|",IF(G69=7.4,"|7.6|",IF(G69=8.2,"|8.4|",[2]LVRs!G69)))))</f>
        <v>7.8000000000000007</v>
      </c>
      <c r="V69" s="2">
        <v>59</v>
      </c>
      <c r="W69" s="2" t="s">
        <v>1357</v>
      </c>
      <c r="X69" s="2" t="str">
        <f t="shared" si="6"/>
        <v>A-bot</v>
      </c>
      <c r="Y69" s="2" cm="1">
        <f t="array" ref="Y69">INDEX(INDEX($H$3:$K$77,,MATCH(X69,$H$2:$K$2,0)),MATCH(1,COUNTIFS(V69,$A$3:$A$77,W69,$C$3:$C$77),0))</f>
        <v>7.8000000000000007</v>
      </c>
      <c r="Z69" s="2" t="str" cm="1">
        <f t="array" ref="Z69">INDEX($B$3:$B$77,MATCH(1,COUNTIFS($V69,$A$3:$A$77,$W69,$C$3:$C$77),0))</f>
        <v>3b</v>
      </c>
    </row>
    <row r="70" spans="1:26" x14ac:dyDescent="0.25">
      <c r="A70" s="2">
        <f t="shared" si="5"/>
        <v>60</v>
      </c>
      <c r="B70" s="2" t="s">
        <v>1381</v>
      </c>
      <c r="C70" s="2" t="str" cm="1">
        <f t="array" ref="C70">INDEX(color,_xlfn.XMATCH(B70,section))</f>
        <v>yel</v>
      </c>
      <c r="D70" s="60" cm="1">
        <f t="array" ref="D70">INDEX([2]Summary!E$3:E$13,_xlfn.XMATCH([2]LVRs!$B70,section))</f>
        <v>7.2</v>
      </c>
      <c r="E70" s="60" cm="1">
        <f t="array" ref="E70">INDEX([2]Summary!F$3:F$13,_xlfn.XMATCH([2]LVRs!$B70,section))</f>
        <v>8.3999999999999986</v>
      </c>
      <c r="F70" s="60" cm="1">
        <f t="array" ref="F70">INDEX([2]Summary!G$3:G$13,_xlfn.XMATCH([2]LVRs!$B70,section))</f>
        <v>8.3999999999999986</v>
      </c>
      <c r="G70" s="60" cm="1">
        <f t="array" ref="G70">INDEX([2]Summary!H$3:H$13,_xlfn.XMATCH([2]LVRs!$B70,section))</f>
        <v>7.8000000000000007</v>
      </c>
      <c r="H70" s="2">
        <f>IF(D70=6.2,"|6.4|",IF(D70=6.6,"|6.8|",IF(D70=7,"|7.2|",IF(D70=7.4,"|7.6|",IF(D70=8.2,"|8.4|",[2]LVRs!D70)))))</f>
        <v>7.2</v>
      </c>
      <c r="I70" s="2">
        <f>IF(E70=6.2,"|6.4|",IF(E70=6.6,"|6.8|",IF(E70=7,"|7.2|",IF(E70=7.4,"|7.6|",IF(E70=8.2,"|8.4|",[2]LVRs!E70)))))</f>
        <v>8.3999999999999986</v>
      </c>
      <c r="J70" s="2">
        <f>IF(F70=6.2,"|6.4|",IF(F70=6.6,"|6.8|",IF(F70=7,"|7.2|",IF(F70=7.4,"|7.6|",IF(F70=8.2,"|8.4|",[2]LVRs!F70)))))</f>
        <v>8.3999999999999986</v>
      </c>
      <c r="K70" s="2">
        <f>IF(G70=6.2,"|6.4|",IF(G70=6.6,"|6.8|",IF(G70=7,"|7.2|",IF(G70=7.4,"|7.6|",IF(G70=8.2,"|8.4|",[2]LVRs!G70)))))</f>
        <v>7.8000000000000007</v>
      </c>
      <c r="V70" s="2">
        <v>60</v>
      </c>
      <c r="W70" s="2" t="s">
        <v>1357</v>
      </c>
      <c r="X70" s="2" t="str">
        <f t="shared" si="6"/>
        <v>A-bot</v>
      </c>
      <c r="Y70" s="2" cm="1">
        <f t="array" ref="Y70">INDEX(INDEX($H$3:$K$77,,MATCH(X70,$H$2:$K$2,0)),MATCH(1,COUNTIFS(V70,$A$3:$A$77,W70,$C$3:$C$77),0))</f>
        <v>7.8000000000000007</v>
      </c>
      <c r="Z70" s="2" t="str" cm="1">
        <f t="array" ref="Z70">INDEX($B$3:$B$77,MATCH(1,COUNTIFS($V70,$A$3:$A$77,$W70,$C$3:$C$77),0))</f>
        <v>3b</v>
      </c>
    </row>
    <row r="71" spans="1:26" x14ac:dyDescent="0.25">
      <c r="A71" s="2">
        <f t="shared" si="5"/>
        <v>61</v>
      </c>
      <c r="B71" s="2" t="s">
        <v>1381</v>
      </c>
      <c r="C71" s="2" t="str" cm="1">
        <f t="array" ref="C71">INDEX(color,_xlfn.XMATCH(B71,section))</f>
        <v>yel</v>
      </c>
      <c r="D71" s="60" cm="1">
        <f t="array" ref="D71">INDEX([2]Summary!E$3:E$13,_xlfn.XMATCH([2]LVRs!$B71,section))</f>
        <v>7.2</v>
      </c>
      <c r="E71" s="60" cm="1">
        <f t="array" ref="E71">INDEX([2]Summary!F$3:F$13,_xlfn.XMATCH([2]LVRs!$B71,section))</f>
        <v>8.3999999999999986</v>
      </c>
      <c r="F71" s="60" cm="1">
        <f t="array" ref="F71">INDEX([2]Summary!G$3:G$13,_xlfn.XMATCH([2]LVRs!$B71,section))</f>
        <v>8.3999999999999986</v>
      </c>
      <c r="G71" s="60" cm="1">
        <f t="array" ref="G71">INDEX([2]Summary!H$3:H$13,_xlfn.XMATCH([2]LVRs!$B71,section))</f>
        <v>7.8000000000000007</v>
      </c>
      <c r="H71" s="2">
        <f>IF(D71=6.2,"|6.4|",IF(D71=6.6,"|6.8|",IF(D71=7,"|7.2|",IF(D71=7.4,"|7.6|",IF(D71=8.2,"|8.4|",[2]LVRs!D71)))))</f>
        <v>7.2</v>
      </c>
      <c r="I71" s="2">
        <f>IF(E71=6.2,"|6.4|",IF(E71=6.6,"|6.8|",IF(E71=7,"|7.2|",IF(E71=7.4,"|7.6|",IF(E71=8.2,"|8.4|",[2]LVRs!E71)))))</f>
        <v>8.3999999999999986</v>
      </c>
      <c r="J71" s="2">
        <f>IF(F71=6.2,"|6.4|",IF(F71=6.6,"|6.8|",IF(F71=7,"|7.2|",IF(F71=7.4,"|7.6|",IF(F71=8.2,"|8.4|",[2]LVRs!F71)))))</f>
        <v>8.3999999999999986</v>
      </c>
      <c r="K71" s="2">
        <f>IF(G71=6.2,"|6.4|",IF(G71=6.6,"|6.8|",IF(G71=7,"|7.2|",IF(G71=7.4,"|7.6|",IF(G71=8.2,"|8.4|",[2]LVRs!G71)))))</f>
        <v>7.8000000000000007</v>
      </c>
      <c r="V71" s="2">
        <v>61</v>
      </c>
      <c r="W71" s="2" t="s">
        <v>1357</v>
      </c>
      <c r="X71" s="2" t="str">
        <f t="shared" si="6"/>
        <v>A-bot</v>
      </c>
      <c r="Y71" s="2" cm="1">
        <f t="array" ref="Y71">INDEX(INDEX($H$3:$K$77,,MATCH(X71,$H$2:$K$2,0)),MATCH(1,COUNTIFS(V71,$A$3:$A$77,W71,$C$3:$C$77),0))</f>
        <v>7.8000000000000007</v>
      </c>
      <c r="Z71" s="2" t="str" cm="1">
        <f t="array" ref="Z71">INDEX($B$3:$B$77,MATCH(1,COUNTIFS($V71,$A$3:$A$77,$W71,$C$3:$C$77),0))</f>
        <v>3b</v>
      </c>
    </row>
    <row r="72" spans="1:26" x14ac:dyDescent="0.25">
      <c r="A72" s="2">
        <f t="shared" si="5"/>
        <v>62</v>
      </c>
      <c r="B72" s="2" t="s">
        <v>1381</v>
      </c>
      <c r="C72" s="2" t="str" cm="1">
        <f t="array" ref="C72">INDEX(color,_xlfn.XMATCH(B72,section))</f>
        <v>yel</v>
      </c>
      <c r="D72" s="60" cm="1">
        <f t="array" ref="D72">INDEX([2]Summary!E$3:E$13,_xlfn.XMATCH([2]LVRs!$B72,section))</f>
        <v>7.2</v>
      </c>
      <c r="E72" s="60" cm="1">
        <f t="array" ref="E72">INDEX([2]Summary!F$3:F$13,_xlfn.XMATCH([2]LVRs!$B72,section))</f>
        <v>8.3999999999999986</v>
      </c>
      <c r="F72" s="60" cm="1">
        <f t="array" ref="F72">INDEX([2]Summary!G$3:G$13,_xlfn.XMATCH([2]LVRs!$B72,section))</f>
        <v>8.3999999999999986</v>
      </c>
      <c r="G72" s="60" cm="1">
        <f t="array" ref="G72">INDEX([2]Summary!H$3:H$13,_xlfn.XMATCH([2]LVRs!$B72,section))</f>
        <v>7.8000000000000007</v>
      </c>
      <c r="H72" s="2">
        <f>IF(D72=6.2,"|6.4|",IF(D72=6.6,"|6.8|",IF(D72=7,"|7.2|",IF(D72=7.4,"|7.6|",IF(D72=8.2,"|8.4|",[2]LVRs!D72)))))</f>
        <v>7.2</v>
      </c>
      <c r="I72" s="2">
        <f>IF(E72=6.2,"|6.4|",IF(E72=6.6,"|6.8|",IF(E72=7,"|7.2|",IF(E72=7.4,"|7.6|",IF(E72=8.2,"|8.4|",[2]LVRs!E72)))))</f>
        <v>8.3999999999999986</v>
      </c>
      <c r="J72" s="2">
        <f>IF(F72=6.2,"|6.4|",IF(F72=6.6,"|6.8|",IF(F72=7,"|7.2|",IF(F72=7.4,"|7.6|",IF(F72=8.2,"|8.4|",[2]LVRs!F72)))))</f>
        <v>8.3999999999999986</v>
      </c>
      <c r="K72" s="2">
        <f>IF(G72=6.2,"|6.4|",IF(G72=6.6,"|6.8|",IF(G72=7,"|7.2|",IF(G72=7.4,"|7.6|",IF(G72=8.2,"|8.4|",[2]LVRs!G72)))))</f>
        <v>7.8000000000000007</v>
      </c>
      <c r="V72" s="2">
        <v>62</v>
      </c>
      <c r="W72" s="2" t="s">
        <v>1357</v>
      </c>
      <c r="X72" s="2" t="str">
        <f t="shared" si="6"/>
        <v>A-bot</v>
      </c>
      <c r="Y72" s="2" cm="1">
        <f t="array" ref="Y72">INDEX(INDEX($H$3:$K$77,,MATCH(X72,$H$2:$K$2,0)),MATCH(1,COUNTIFS(V72,$A$3:$A$77,W72,$C$3:$C$77),0))</f>
        <v>7.8000000000000007</v>
      </c>
      <c r="Z72" s="2" t="str" cm="1">
        <f t="array" ref="Z72">INDEX($B$3:$B$77,MATCH(1,COUNTIFS($V72,$A$3:$A$77,$W72,$C$3:$C$77),0))</f>
        <v>3b</v>
      </c>
    </row>
    <row r="73" spans="1:26" x14ac:dyDescent="0.25">
      <c r="A73" s="2">
        <f t="shared" si="5"/>
        <v>63</v>
      </c>
      <c r="B73" s="2" t="s">
        <v>1381</v>
      </c>
      <c r="C73" s="2" t="str" cm="1">
        <f t="array" ref="C73">INDEX(color,_xlfn.XMATCH(B73,section))</f>
        <v>yel</v>
      </c>
      <c r="D73" s="60" cm="1">
        <f t="array" ref="D73">INDEX([2]Summary!E$3:E$13,_xlfn.XMATCH([2]LVRs!$B73,section))</f>
        <v>7.2</v>
      </c>
      <c r="E73" s="60" cm="1">
        <f t="array" ref="E73">INDEX([2]Summary!F$3:F$13,_xlfn.XMATCH([2]LVRs!$B73,section))</f>
        <v>8.3999999999999986</v>
      </c>
      <c r="F73" s="60" cm="1">
        <f t="array" ref="F73">INDEX([2]Summary!G$3:G$13,_xlfn.XMATCH([2]LVRs!$B73,section))</f>
        <v>8.3999999999999986</v>
      </c>
      <c r="G73" s="60" cm="1">
        <f t="array" ref="G73">INDEX([2]Summary!H$3:H$13,_xlfn.XMATCH([2]LVRs!$B73,section))</f>
        <v>7.8000000000000007</v>
      </c>
      <c r="H73" s="2">
        <f>IF(D73=6.2,"|6.4|",IF(D73=6.6,"|6.8|",IF(D73=7,"|7.2|",IF(D73=7.4,"|7.6|",IF(D73=8.2,"|8.4|",[2]LVRs!D73)))))</f>
        <v>7.2</v>
      </c>
      <c r="I73" s="2">
        <f>IF(E73=6.2,"|6.4|",IF(E73=6.6,"|6.8|",IF(E73=7,"|7.2|",IF(E73=7.4,"|7.6|",IF(E73=8.2,"|8.4|",[2]LVRs!E73)))))</f>
        <v>8.3999999999999986</v>
      </c>
      <c r="J73" s="2">
        <f>IF(F73=6.2,"|6.4|",IF(F73=6.6,"|6.8|",IF(F73=7,"|7.2|",IF(F73=7.4,"|7.6|",IF(F73=8.2,"|8.4|",[2]LVRs!F73)))))</f>
        <v>8.3999999999999986</v>
      </c>
      <c r="K73" s="2">
        <f>IF(G73=6.2,"|6.4|",IF(G73=6.6,"|6.8|",IF(G73=7,"|7.2|",IF(G73=7.4,"|7.6|",IF(G73=8.2,"|8.4|",[2]LVRs!G73)))))</f>
        <v>7.8000000000000007</v>
      </c>
      <c r="V73" s="2">
        <v>63</v>
      </c>
      <c r="W73" s="2" t="s">
        <v>1357</v>
      </c>
      <c r="X73" s="2" t="str">
        <f t="shared" si="6"/>
        <v>A-bot</v>
      </c>
      <c r="Y73" s="2" cm="1">
        <f t="array" ref="Y73">INDEX(INDEX($H$3:$K$77,,MATCH(X73,$H$2:$K$2,0)),MATCH(1,COUNTIFS(V73,$A$3:$A$77,W73,$C$3:$C$77),0))</f>
        <v>7.8000000000000007</v>
      </c>
      <c r="Z73" s="2" t="str" cm="1">
        <f t="array" ref="Z73">INDEX($B$3:$B$77,MATCH(1,COUNTIFS($V73,$A$3:$A$77,$W73,$C$3:$C$77),0))</f>
        <v>3b</v>
      </c>
    </row>
    <row r="74" spans="1:26" x14ac:dyDescent="0.25">
      <c r="A74" s="2">
        <f t="shared" si="5"/>
        <v>64</v>
      </c>
      <c r="B74" s="2" t="s">
        <v>1382</v>
      </c>
      <c r="C74" s="2" t="str" cm="1">
        <f t="array" ref="C74">INDEX(color,_xlfn.XMATCH(B74,section))</f>
        <v>yel</v>
      </c>
      <c r="D74" s="60" cm="1">
        <f t="array" ref="D74">INDEX([2]Summary!E$3:E$13,_xlfn.XMATCH([2]LVRs!$B74,section))</f>
        <v>6.8000000000000007</v>
      </c>
      <c r="E74" s="60" cm="1">
        <f t="array" ref="E74">INDEX([2]Summary!F$3:F$13,_xlfn.XMATCH([2]LVRs!$B74,section))</f>
        <v>8</v>
      </c>
      <c r="F74" s="60" cm="1">
        <f t="array" ref="F74">INDEX([2]Summary!G$3:G$13,_xlfn.XMATCH([2]LVRs!$B74,section))</f>
        <v>8</v>
      </c>
      <c r="G74" s="60" cm="1">
        <f t="array" ref="G74">INDEX([2]Summary!H$3:H$13,_xlfn.XMATCH([2]LVRs!$B74,section))</f>
        <v>7.4</v>
      </c>
      <c r="H74" s="2">
        <f>IF(D74=6.2,"|6.4|",IF(D74=6.6,"|6.8|",IF(D74=7,"|7.2|",IF(D74=7.4,"|7.6|",IF(D74=8.2,"|8.4|",[2]LVRs!D74)))))</f>
        <v>6.8000000000000007</v>
      </c>
      <c r="I74" s="2">
        <f>IF(E74=6.2,"|6.4|",IF(E74=6.6,"|6.8|",IF(E74=7,"|7.2|",IF(E74=7.4,"|7.6|",IF(E74=8.2,"|8.4|",[2]LVRs!E74)))))</f>
        <v>8</v>
      </c>
      <c r="J74" s="2">
        <f>IF(F74=6.2,"|6.4|",IF(F74=6.6,"|6.8|",IF(F74=7,"|7.2|",IF(F74=7.4,"|7.6|",IF(F74=8.2,"|8.4|",[2]LVRs!F74)))))</f>
        <v>8</v>
      </c>
      <c r="K74" s="2" t="str">
        <f>IF(G74=6.2,"|6.4|",IF(G74=6.6,"|6.8|",IF(G74=7,"|7.2|",IF(G74=7.4,"|7.6|",IF(G74=8.2,"|8.4|",[2]LVRs!G74)))))</f>
        <v>|7.6|</v>
      </c>
      <c r="V74" s="2">
        <v>64</v>
      </c>
      <c r="W74" s="2" t="s">
        <v>1357</v>
      </c>
      <c r="X74" s="2" t="str">
        <f t="shared" si="6"/>
        <v>A-bot</v>
      </c>
      <c r="Y74" s="2" t="str" cm="1">
        <f t="array" ref="Y74">INDEX(INDEX($H$3:$K$77,,MATCH(X74,$H$2:$K$2,0)),MATCH(1,COUNTIFS(V74,$A$3:$A$77,W74,$C$3:$C$77),0))</f>
        <v>|7.6|</v>
      </c>
      <c r="Z74" s="2" t="str" cm="1">
        <f t="array" ref="Z74">INDEX($B$3:$B$77,MATCH(1,COUNTIFS($V74,$A$3:$A$77,$W74,$C$3:$C$77),0))</f>
        <v>4a</v>
      </c>
    </row>
    <row r="75" spans="1:26" x14ac:dyDescent="0.25">
      <c r="A75" s="2">
        <f t="shared" si="5"/>
        <v>65</v>
      </c>
      <c r="B75" s="2" t="s">
        <v>1381</v>
      </c>
      <c r="C75" s="2" t="str" cm="1">
        <f t="array" ref="C75">INDEX(color,_xlfn.XMATCH(B75,section))</f>
        <v>yel</v>
      </c>
      <c r="D75" s="60" cm="1">
        <f t="array" ref="D75">INDEX([2]Summary!E$3:E$13,_xlfn.XMATCH([2]LVRs!$B75,section))</f>
        <v>7.2</v>
      </c>
      <c r="E75" s="60" cm="1">
        <f t="array" ref="E75">INDEX([2]Summary!F$3:F$13,_xlfn.XMATCH([2]LVRs!$B75,section))</f>
        <v>8.3999999999999986</v>
      </c>
      <c r="F75" s="60" cm="1">
        <f t="array" ref="F75">INDEX([2]Summary!G$3:G$13,_xlfn.XMATCH([2]LVRs!$B75,section))</f>
        <v>8.3999999999999986</v>
      </c>
      <c r="G75" s="60" cm="1">
        <f t="array" ref="G75">INDEX([2]Summary!H$3:H$13,_xlfn.XMATCH([2]LVRs!$B75,section))</f>
        <v>7.8000000000000007</v>
      </c>
      <c r="H75" s="2">
        <f>IF(D75=6.2,"|6.4|",IF(D75=6.6,"|6.8|",IF(D75=7,"|7.2|",IF(D75=7.4,"|7.6|",IF(D75=8.2,"|8.4|",[2]LVRs!D75)))))</f>
        <v>7.2</v>
      </c>
      <c r="I75" s="2">
        <f>IF(E75=6.2,"|6.4|",IF(E75=6.6,"|6.8|",IF(E75=7,"|7.2|",IF(E75=7.4,"|7.6|",IF(E75=8.2,"|8.4|",[2]LVRs!E75)))))</f>
        <v>8.3999999999999986</v>
      </c>
      <c r="J75" s="2">
        <f>IF(F75=6.2,"|6.4|",IF(F75=6.6,"|6.8|",IF(F75=7,"|7.2|",IF(F75=7.4,"|7.6|",IF(F75=8.2,"|8.4|",[2]LVRs!F75)))))</f>
        <v>8.3999999999999986</v>
      </c>
      <c r="K75" s="2">
        <f>IF(G75=6.2,"|6.4|",IF(G75=6.6,"|6.8|",IF(G75=7,"|7.2|",IF(G75=7.4,"|7.6|",IF(G75=8.2,"|8.4|",[2]LVRs!G75)))))</f>
        <v>7.8000000000000007</v>
      </c>
      <c r="V75" s="2">
        <v>65</v>
      </c>
      <c r="W75" s="2" t="s">
        <v>1357</v>
      </c>
      <c r="X75" s="2" t="str">
        <f t="shared" si="6"/>
        <v>A-bot</v>
      </c>
      <c r="Y75" s="2" cm="1">
        <f t="array" ref="Y75">INDEX(INDEX($H$3:$K$77,,MATCH(X75,$H$2:$K$2,0)),MATCH(1,COUNTIFS(V75,$A$3:$A$77,W75,$C$3:$C$77),0))</f>
        <v>7.8000000000000007</v>
      </c>
      <c r="Z75" s="2" t="str" cm="1">
        <f t="array" ref="Z75">INDEX($B$3:$B$77,MATCH(1,COUNTIFS($V75,$A$3:$A$77,$W75,$C$3:$C$77),0))</f>
        <v>3b</v>
      </c>
    </row>
    <row r="76" spans="1:26" x14ac:dyDescent="0.25">
      <c r="A76" s="2">
        <f t="shared" si="5"/>
        <v>66</v>
      </c>
      <c r="B76" s="2" t="s">
        <v>1381</v>
      </c>
      <c r="C76" s="2" t="str" cm="1">
        <f t="array" ref="C76">INDEX(color,_xlfn.XMATCH(B76,section))</f>
        <v>yel</v>
      </c>
      <c r="D76" s="60" cm="1">
        <f t="array" ref="D76">INDEX([2]Summary!E$3:E$13,_xlfn.XMATCH([2]LVRs!$B76,section))</f>
        <v>7.2</v>
      </c>
      <c r="E76" s="60" cm="1">
        <f t="array" ref="E76">INDEX([2]Summary!F$3:F$13,_xlfn.XMATCH([2]LVRs!$B76,section))</f>
        <v>8.3999999999999986</v>
      </c>
      <c r="F76" s="60" cm="1">
        <f t="array" ref="F76">INDEX([2]Summary!G$3:G$13,_xlfn.XMATCH([2]LVRs!$B76,section))</f>
        <v>8.3999999999999986</v>
      </c>
      <c r="G76" s="60" cm="1">
        <f t="array" ref="G76">INDEX([2]Summary!H$3:H$13,_xlfn.XMATCH([2]LVRs!$B76,section))</f>
        <v>7.8000000000000007</v>
      </c>
      <c r="H76" s="2">
        <f>IF(D76=6.2,"|6.4|",IF(D76=6.6,"|6.8|",IF(D76=7,"|7.2|",IF(D76=7.4,"|7.6|",IF(D76=8.2,"|8.4|",[2]LVRs!D76)))))</f>
        <v>7.2</v>
      </c>
      <c r="I76" s="2">
        <f>IF(E76=6.2,"|6.4|",IF(E76=6.6,"|6.8|",IF(E76=7,"|7.2|",IF(E76=7.4,"|7.6|",IF(E76=8.2,"|8.4|",[2]LVRs!E76)))))</f>
        <v>8.3999999999999986</v>
      </c>
      <c r="J76" s="2">
        <f>IF(F76=6.2,"|6.4|",IF(F76=6.6,"|6.8|",IF(F76=7,"|7.2|",IF(F76=7.4,"|7.6|",IF(F76=8.2,"|8.4|",[2]LVRs!F76)))))</f>
        <v>8.3999999999999986</v>
      </c>
      <c r="K76" s="2">
        <f>IF(G76=6.2,"|6.4|",IF(G76=6.6,"|6.8|",IF(G76=7,"|7.2|",IF(G76=7.4,"|7.6|",IF(G76=8.2,"|8.4|",[2]LVRs!G76)))))</f>
        <v>7.8000000000000007</v>
      </c>
      <c r="V76" s="2">
        <v>66</v>
      </c>
      <c r="W76" s="2" t="s">
        <v>1357</v>
      </c>
      <c r="X76" s="2" t="str">
        <f t="shared" si="6"/>
        <v>A-bot</v>
      </c>
      <c r="Y76" s="2" cm="1">
        <f t="array" ref="Y76">INDEX(INDEX($H$3:$K$77,,MATCH(X76,$H$2:$K$2,0)),MATCH(1,COUNTIFS(V76,$A$3:$A$77,W76,$C$3:$C$77),0))</f>
        <v>7.8000000000000007</v>
      </c>
      <c r="Z76" s="2" t="str" cm="1">
        <f t="array" ref="Z76">INDEX($B$3:$B$77,MATCH(1,COUNTIFS($V76,$A$3:$A$77,$W76,$C$3:$C$77),0))</f>
        <v>3b</v>
      </c>
    </row>
    <row r="77" spans="1:26" x14ac:dyDescent="0.25">
      <c r="A77" s="2">
        <f t="shared" si="5"/>
        <v>67</v>
      </c>
      <c r="B77" s="2" t="s">
        <v>1381</v>
      </c>
      <c r="C77" s="2" t="str" cm="1">
        <f t="array" ref="C77">INDEX(color,_xlfn.XMATCH(B77,section))</f>
        <v>yel</v>
      </c>
      <c r="D77" s="60" cm="1">
        <f t="array" ref="D77">INDEX([2]Summary!E$3:E$13,_xlfn.XMATCH([2]LVRs!$B77,section))</f>
        <v>7.2</v>
      </c>
      <c r="E77" s="60" cm="1">
        <f t="array" ref="E77">INDEX([2]Summary!F$3:F$13,_xlfn.XMATCH([2]LVRs!$B77,section))</f>
        <v>8.3999999999999986</v>
      </c>
      <c r="F77" s="60" cm="1">
        <f t="array" ref="F77">INDEX([2]Summary!G$3:G$13,_xlfn.XMATCH([2]LVRs!$B77,section))</f>
        <v>8.3999999999999986</v>
      </c>
      <c r="G77" s="60" cm="1">
        <f t="array" ref="G77">INDEX([2]Summary!H$3:H$13,_xlfn.XMATCH([2]LVRs!$B77,section))</f>
        <v>7.8000000000000007</v>
      </c>
      <c r="H77" s="2">
        <f>IF(D77=6.2,"|6.4|",IF(D77=6.6,"|6.8|",IF(D77=7,"|7.2|",IF(D77=7.4,"|7.6|",IF(D77=8.2,"|8.4|",[2]LVRs!D77)))))</f>
        <v>7.2</v>
      </c>
      <c r="I77" s="2">
        <f>IF(E77=6.2,"|6.4|",IF(E77=6.6,"|6.8|",IF(E77=7,"|7.2|",IF(E77=7.4,"|7.6|",IF(E77=8.2,"|8.4|",[2]LVRs!E77)))))</f>
        <v>8.3999999999999986</v>
      </c>
      <c r="J77" s="2">
        <f>IF(F77=6.2,"|6.4|",IF(F77=6.6,"|6.8|",IF(F77=7,"|7.2|",IF(F77=7.4,"|7.6|",IF(F77=8.2,"|8.4|",[2]LVRs!F77)))))</f>
        <v>8.3999999999999986</v>
      </c>
      <c r="K77" s="2">
        <f>IF(G77=6.2,"|6.4|",IF(G77=6.6,"|6.8|",IF(G77=7,"|7.2|",IF(G77=7.4,"|7.6|",IF(G77=8.2,"|8.4|",[2]LVRs!G77)))))</f>
        <v>7.8000000000000007</v>
      </c>
      <c r="V77" s="2">
        <v>67</v>
      </c>
      <c r="W77" s="2" t="s">
        <v>1357</v>
      </c>
      <c r="X77" s="2" t="str">
        <f t="shared" si="6"/>
        <v>A-bot</v>
      </c>
      <c r="Y77" s="2" cm="1">
        <f t="array" ref="Y77">INDEX(INDEX($H$3:$K$77,,MATCH(X77,$H$2:$K$2,0)),MATCH(1,COUNTIFS(V77,$A$3:$A$77,W77,$C$3:$C$77),0))</f>
        <v>7.8000000000000007</v>
      </c>
      <c r="Z77" s="2" t="str" cm="1">
        <f t="array" ref="Z77">INDEX($B$3:$B$77,MATCH(1,COUNTIFS($V77,$A$3:$A$77,$W77,$C$3:$C$77),0))</f>
        <v>3b</v>
      </c>
    </row>
    <row r="78" spans="1:26" x14ac:dyDescent="0.25">
      <c r="A78" s="99">
        <v>15</v>
      </c>
      <c r="B78" s="99" t="s">
        <v>1396</v>
      </c>
      <c r="C78" s="99" t="s">
        <v>1358</v>
      </c>
      <c r="D78" s="57"/>
      <c r="E78" s="57"/>
      <c r="F78" s="57"/>
      <c r="G78" s="57"/>
      <c r="H78" s="99">
        <v>7.2</v>
      </c>
      <c r="I78" s="99">
        <v>7.8000000000000007</v>
      </c>
      <c r="J78" s="99">
        <v>7.6</v>
      </c>
      <c r="K78" s="100">
        <v>8.1999999999999993</v>
      </c>
    </row>
    <row r="79" spans="1:26" x14ac:dyDescent="0.25">
      <c r="A79" s="99">
        <v>16</v>
      </c>
      <c r="B79" s="99" t="s">
        <v>1396</v>
      </c>
      <c r="C79" s="99" t="s">
        <v>1358</v>
      </c>
      <c r="D79" s="57"/>
      <c r="E79" s="57"/>
      <c r="F79" s="57"/>
      <c r="G79" s="57"/>
      <c r="H79" s="99">
        <v>7.2</v>
      </c>
      <c r="I79" s="99">
        <v>7.8000000000000007</v>
      </c>
      <c r="J79" s="99">
        <v>7.6</v>
      </c>
      <c r="K79" s="100">
        <v>8.1999999999999993</v>
      </c>
    </row>
    <row r="80" spans="1:26" x14ac:dyDescent="0.25">
      <c r="A80" s="99">
        <v>17</v>
      </c>
      <c r="B80" s="99" t="s">
        <v>1396</v>
      </c>
      <c r="C80" s="99" t="s">
        <v>1358</v>
      </c>
      <c r="D80" s="57"/>
      <c r="E80" s="57"/>
      <c r="F80" s="57"/>
      <c r="G80" s="57"/>
      <c r="H80" s="99">
        <v>7.2</v>
      </c>
      <c r="I80" s="99">
        <v>7.8000000000000007</v>
      </c>
      <c r="J80" s="99">
        <v>7.6</v>
      </c>
      <c r="K80" s="100">
        <v>8.1999999999999993</v>
      </c>
    </row>
    <row r="83" spans="8:11" x14ac:dyDescent="0.25">
      <c r="H83" s="14" t="s">
        <v>1392</v>
      </c>
      <c r="I83" s="14">
        <v>7.6000000000000005</v>
      </c>
      <c r="J83" s="14" t="s">
        <v>1407</v>
      </c>
      <c r="K83" s="14">
        <v>8</v>
      </c>
    </row>
  </sheetData>
  <mergeCells count="2">
    <mergeCell ref="D1:G1"/>
    <mergeCell ref="H1:K1"/>
  </mergeCells>
  <conditionalFormatting sqref="C3:C77">
    <cfRule type="containsText" dxfId="8" priority="9" operator="containsText" text="red">
      <formula>NOT(ISERROR(SEARCH("red",C3)))</formula>
    </cfRule>
  </conditionalFormatting>
  <conditionalFormatting sqref="C4:C77">
    <cfRule type="containsText" dxfId="7" priority="7" operator="containsText" text="blu">
      <formula>NOT(ISERROR(SEARCH("blu",C4)))</formula>
    </cfRule>
    <cfRule type="containsText" dxfId="6" priority="8" operator="containsText" text="blue">
      <formula>NOT(ISERROR(SEARCH("blue",C4)))</formula>
    </cfRule>
  </conditionalFormatting>
  <conditionalFormatting sqref="C43:C77">
    <cfRule type="containsText" dxfId="5" priority="6" operator="containsText" text="yel">
      <formula>NOT(ISERROR(SEARCH("yel",C43)))</formula>
    </cfRule>
  </conditionalFormatting>
  <conditionalFormatting sqref="C44:C77">
    <cfRule type="containsText" dxfId="4" priority="5" operator="containsText" text="grn">
      <formula>NOT(ISERROR(SEARCH("grn",C44)))</formula>
    </cfRule>
  </conditionalFormatting>
  <conditionalFormatting sqref="I4:K77">
    <cfRule type="expression" dxfId="3" priority="1">
      <formula>"if($H$2&lt;&gt;$D$2,1,0)"</formula>
    </cfRule>
  </conditionalFormatting>
  <conditionalFormatting sqref="H3">
    <cfRule type="expression" dxfId="2" priority="4">
      <formula>"if($H$2&lt;&gt;$D$2,1,0)"</formula>
    </cfRule>
  </conditionalFormatting>
  <conditionalFormatting sqref="H4:H77">
    <cfRule type="expression" dxfId="1" priority="3">
      <formula>"if($H$2&lt;&gt;$D$2,1,0)"</formula>
    </cfRule>
  </conditionalFormatting>
  <conditionalFormatting sqref="I3:K3">
    <cfRule type="expression" dxfId="0" priority="2">
      <formula>"if($H$2&lt;&gt;$D$2,1,0)"</formula>
    </cfRule>
  </conditionalFormatting>
  <pageMargins left="0.7" right="0.7" top="0.75" bottom="0.75" header="0.3" footer="0.3"/>
  <pageSetup paperSize="9" scale="63" fitToWidth="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7534-30EA-459E-B1B9-D508831F03AC}">
  <sheetPr>
    <pageSetUpPr fitToPage="1"/>
  </sheetPr>
  <dimension ref="A1:R46"/>
  <sheetViews>
    <sheetView zoomScale="85" zoomScaleNormal="85" workbookViewId="0">
      <selection activeCell="V10" sqref="V10"/>
    </sheetView>
  </sheetViews>
  <sheetFormatPr defaultRowHeight="15" x14ac:dyDescent="0.25"/>
  <cols>
    <col min="10" max="10" width="12.28515625" customWidth="1"/>
  </cols>
  <sheetData>
    <row r="1" spans="1:18" ht="18.75" x14ac:dyDescent="0.3">
      <c r="A1" s="142" t="s">
        <v>1416</v>
      </c>
      <c r="B1" s="142"/>
      <c r="C1" s="142"/>
      <c r="D1" s="142"/>
      <c r="E1" s="142" t="s">
        <v>1417</v>
      </c>
      <c r="F1" s="142"/>
      <c r="G1" s="142"/>
      <c r="H1" s="142"/>
      <c r="I1" s="142" t="s">
        <v>1418</v>
      </c>
      <c r="J1" s="142"/>
      <c r="K1" s="142"/>
      <c r="L1" s="142"/>
      <c r="M1" s="142" t="s">
        <v>1419</v>
      </c>
      <c r="N1" s="142"/>
      <c r="O1" s="106"/>
      <c r="Q1" s="56" t="s">
        <v>1444</v>
      </c>
      <c r="R1" s="56" t="s">
        <v>1440</v>
      </c>
    </row>
    <row r="2" spans="1:18" ht="18.75" x14ac:dyDescent="0.25">
      <c r="A2" s="110"/>
      <c r="B2" s="110" t="s">
        <v>1359</v>
      </c>
      <c r="C2" s="110" t="s">
        <v>1397</v>
      </c>
      <c r="D2" s="110"/>
      <c r="E2" s="110"/>
      <c r="F2" s="110" t="s">
        <v>1359</v>
      </c>
      <c r="G2" s="110" t="s">
        <v>1397</v>
      </c>
      <c r="H2" s="110"/>
      <c r="I2" s="110"/>
      <c r="J2" s="110" t="s">
        <v>1359</v>
      </c>
      <c r="K2" s="110" t="s">
        <v>1401</v>
      </c>
      <c r="L2" s="110"/>
      <c r="M2" s="110"/>
      <c r="N2" s="110" t="s">
        <v>1359</v>
      </c>
      <c r="O2" s="110" t="s">
        <v>1401</v>
      </c>
      <c r="Q2" t="s">
        <v>1439</v>
      </c>
      <c r="R2">
        <f>SUM(C13:C15,C18,C20,G13,G14,G19)</f>
        <v>138</v>
      </c>
    </row>
    <row r="3" spans="1:18" ht="18.75" x14ac:dyDescent="0.25">
      <c r="A3" s="110"/>
      <c r="B3" s="107">
        <v>7.2</v>
      </c>
      <c r="C3" s="107">
        <v>6</v>
      </c>
      <c r="D3" s="110"/>
      <c r="E3" s="110"/>
      <c r="F3" s="107">
        <v>7.2</v>
      </c>
      <c r="G3" s="107">
        <v>6</v>
      </c>
      <c r="H3" s="110"/>
      <c r="I3" s="110"/>
      <c r="J3" s="107">
        <v>7.2</v>
      </c>
      <c r="K3" s="107">
        <v>6</v>
      </c>
      <c r="L3" s="110"/>
      <c r="M3" s="110"/>
      <c r="N3" s="107">
        <v>7.2</v>
      </c>
      <c r="O3" s="107">
        <v>6</v>
      </c>
      <c r="Q3" t="s">
        <v>1441</v>
      </c>
      <c r="R3">
        <f>SUM(K13:K14,K16,K20,K23,O13:O14,O21)</f>
        <v>138</v>
      </c>
    </row>
    <row r="4" spans="1:18" ht="18.75" x14ac:dyDescent="0.25">
      <c r="A4" s="110"/>
      <c r="B4" s="107">
        <v>7.6000000000000005</v>
      </c>
      <c r="C4" s="107">
        <v>15</v>
      </c>
      <c r="D4" s="110"/>
      <c r="E4" s="110"/>
      <c r="F4" s="107">
        <v>7.6000000000000005</v>
      </c>
      <c r="G4" s="107">
        <v>53</v>
      </c>
      <c r="H4" s="110"/>
      <c r="I4" s="110"/>
      <c r="J4" s="110"/>
      <c r="K4" s="110"/>
      <c r="L4" s="110"/>
      <c r="M4" s="110"/>
      <c r="N4" s="110"/>
      <c r="O4" s="110"/>
      <c r="Q4" t="s">
        <v>1442</v>
      </c>
      <c r="R4">
        <f>SUM(K3:K6,K9:K10,O9,O5,O3)</f>
        <v>138</v>
      </c>
    </row>
    <row r="5" spans="1:18" ht="18.75" x14ac:dyDescent="0.25">
      <c r="A5" s="110"/>
      <c r="B5" s="107">
        <v>8</v>
      </c>
      <c r="C5" s="107">
        <v>35</v>
      </c>
      <c r="D5" s="110"/>
      <c r="E5" s="110"/>
      <c r="F5" s="110"/>
      <c r="G5" s="110"/>
      <c r="H5" s="110"/>
      <c r="I5" s="110"/>
      <c r="J5" s="107">
        <v>7.8000000000000007</v>
      </c>
      <c r="K5" s="107">
        <v>15</v>
      </c>
      <c r="L5" s="110"/>
      <c r="M5" s="110"/>
      <c r="N5" s="107">
        <v>7.8000000000000007</v>
      </c>
      <c r="O5" s="107">
        <v>53</v>
      </c>
      <c r="Q5" t="s">
        <v>1443</v>
      </c>
      <c r="R5">
        <f>SUM(C3:C5,C10:C11,G3:G4,G10)</f>
        <v>138</v>
      </c>
    </row>
    <row r="6" spans="1:18" ht="18.75" x14ac:dyDescent="0.25">
      <c r="A6" s="110"/>
      <c r="B6" s="110"/>
      <c r="C6" s="110"/>
      <c r="D6" s="110"/>
      <c r="E6" s="110"/>
      <c r="F6" s="110"/>
      <c r="G6" s="110"/>
      <c r="H6" s="110"/>
      <c r="I6" s="110"/>
      <c r="J6" s="107" t="s">
        <v>1406</v>
      </c>
      <c r="K6" s="107">
        <v>35</v>
      </c>
      <c r="L6" s="110"/>
      <c r="M6" s="110"/>
      <c r="N6" s="110"/>
      <c r="O6" s="110"/>
    </row>
    <row r="7" spans="1:18" ht="18.75" x14ac:dyDescent="0.25">
      <c r="A7" s="110"/>
      <c r="B7" s="110" t="s">
        <v>1358</v>
      </c>
      <c r="C7" s="110" t="s">
        <v>1397</v>
      </c>
      <c r="D7" s="110"/>
      <c r="E7" s="110"/>
      <c r="F7" s="110" t="s">
        <v>1358</v>
      </c>
      <c r="G7" s="110" t="s">
        <v>1397</v>
      </c>
      <c r="H7" s="110"/>
      <c r="I7" s="110"/>
      <c r="J7" s="110" t="s">
        <v>1358</v>
      </c>
      <c r="K7" s="110" t="s">
        <v>1401</v>
      </c>
      <c r="L7" s="110"/>
      <c r="M7" s="110"/>
      <c r="N7" s="110" t="s">
        <v>1358</v>
      </c>
      <c r="O7" s="110" t="s">
        <v>1401</v>
      </c>
    </row>
    <row r="8" spans="1:18" ht="18.75" x14ac:dyDescent="0.25">
      <c r="A8" s="110"/>
      <c r="B8" s="110">
        <v>7.2</v>
      </c>
      <c r="C8" s="110"/>
      <c r="D8" s="110"/>
      <c r="E8" s="110"/>
      <c r="F8" s="110"/>
      <c r="G8" s="110"/>
      <c r="H8" s="110"/>
      <c r="I8" s="110"/>
      <c r="J8" s="110"/>
      <c r="K8" s="110"/>
      <c r="L8" s="110"/>
      <c r="M8" s="110"/>
      <c r="N8" s="110"/>
      <c r="O8" s="110"/>
    </row>
    <row r="9" spans="1:18" ht="18.75" x14ac:dyDescent="0.25">
      <c r="A9" s="110"/>
      <c r="B9" s="110">
        <v>7.6000000000000005</v>
      </c>
      <c r="C9" s="110"/>
      <c r="D9" s="110"/>
      <c r="E9" s="110"/>
      <c r="F9" s="110"/>
      <c r="G9" s="110"/>
      <c r="H9" s="110"/>
      <c r="I9" s="110"/>
      <c r="J9" s="139">
        <v>7.6000000000000005</v>
      </c>
      <c r="K9" s="139">
        <v>10</v>
      </c>
      <c r="L9" s="110"/>
      <c r="M9" s="110"/>
      <c r="N9" s="139">
        <v>7.6000000000000005</v>
      </c>
      <c r="O9" s="139">
        <v>10</v>
      </c>
    </row>
    <row r="10" spans="1:18" ht="18.75" x14ac:dyDescent="0.25">
      <c r="A10" s="110"/>
      <c r="B10" s="139">
        <v>8</v>
      </c>
      <c r="C10" s="139">
        <v>10</v>
      </c>
      <c r="D10" s="110"/>
      <c r="E10" s="110"/>
      <c r="F10" s="139">
        <v>8</v>
      </c>
      <c r="G10" s="139">
        <v>10</v>
      </c>
      <c r="H10" s="110"/>
      <c r="I10" s="110"/>
      <c r="J10" s="139">
        <v>7.8000000000000007</v>
      </c>
      <c r="K10" s="139">
        <v>3</v>
      </c>
      <c r="L10" s="110"/>
      <c r="M10" s="110"/>
      <c r="N10" s="110"/>
      <c r="O10" s="110"/>
    </row>
    <row r="11" spans="1:18" ht="18.75" x14ac:dyDescent="0.25">
      <c r="A11" s="110"/>
      <c r="B11" s="139">
        <v>8.1999999999999993</v>
      </c>
      <c r="C11" s="175">
        <v>3</v>
      </c>
      <c r="D11" s="110"/>
      <c r="E11" s="110"/>
      <c r="F11" s="110"/>
      <c r="G11" s="110"/>
      <c r="H11" s="110"/>
      <c r="I11" s="110"/>
      <c r="J11" s="110"/>
      <c r="K11" s="110"/>
      <c r="L11" s="110"/>
      <c r="M11" s="110"/>
      <c r="N11" s="110"/>
      <c r="O11" s="110"/>
    </row>
    <row r="12" spans="1:18" ht="18.75" x14ac:dyDescent="0.25">
      <c r="A12" s="110"/>
      <c r="B12" s="110" t="s">
        <v>1359</v>
      </c>
      <c r="C12" s="110" t="s">
        <v>1398</v>
      </c>
      <c r="D12" s="110"/>
      <c r="E12" s="110"/>
      <c r="F12" s="110" t="s">
        <v>1359</v>
      </c>
      <c r="G12" s="110" t="s">
        <v>1398</v>
      </c>
      <c r="H12" s="110"/>
      <c r="I12" s="110"/>
      <c r="J12" s="110" t="s">
        <v>1359</v>
      </c>
      <c r="K12" s="110" t="s">
        <v>1402</v>
      </c>
      <c r="L12" s="110"/>
      <c r="M12" s="110"/>
      <c r="N12" s="110" t="s">
        <v>1359</v>
      </c>
      <c r="O12" s="110" t="s">
        <v>1402</v>
      </c>
    </row>
    <row r="13" spans="1:18" ht="18.75" x14ac:dyDescent="0.25">
      <c r="A13" s="110"/>
      <c r="B13" s="107">
        <v>7.2</v>
      </c>
      <c r="C13" s="107">
        <v>35</v>
      </c>
      <c r="D13" s="110"/>
      <c r="E13" s="110"/>
      <c r="F13" s="107" t="s">
        <v>1399</v>
      </c>
      <c r="G13" s="107">
        <v>6</v>
      </c>
      <c r="H13" s="110"/>
      <c r="I13" s="110"/>
      <c r="J13" s="107">
        <v>7.2</v>
      </c>
      <c r="K13" s="107">
        <v>15</v>
      </c>
      <c r="L13" s="110"/>
      <c r="M13" s="110"/>
      <c r="N13" s="107">
        <v>7.2</v>
      </c>
      <c r="O13" s="107">
        <v>53</v>
      </c>
    </row>
    <row r="14" spans="1:18" ht="18.75" x14ac:dyDescent="0.25">
      <c r="A14" s="110"/>
      <c r="B14" s="107" t="s">
        <v>1399</v>
      </c>
      <c r="C14" s="107">
        <v>6</v>
      </c>
      <c r="D14" s="110"/>
      <c r="E14" s="110"/>
      <c r="F14" s="107" t="s">
        <v>1392</v>
      </c>
      <c r="G14" s="107">
        <v>53</v>
      </c>
      <c r="H14" s="110"/>
      <c r="I14" s="110"/>
      <c r="J14" s="107">
        <v>7.6</v>
      </c>
      <c r="K14" s="107">
        <v>35</v>
      </c>
      <c r="L14" s="110"/>
      <c r="M14" s="110"/>
      <c r="N14" s="107" t="s">
        <v>1392</v>
      </c>
      <c r="O14" s="107">
        <v>6</v>
      </c>
    </row>
    <row r="15" spans="1:18" ht="18.75" x14ac:dyDescent="0.25">
      <c r="A15" s="110"/>
      <c r="B15" s="107" t="s">
        <v>1392</v>
      </c>
      <c r="C15" s="107">
        <v>15</v>
      </c>
      <c r="D15" s="110"/>
      <c r="E15" s="110"/>
      <c r="F15" s="110"/>
      <c r="G15" s="110"/>
      <c r="H15" s="110"/>
      <c r="I15" s="110"/>
      <c r="J15" s="178">
        <v>7.6000000000000005</v>
      </c>
      <c r="K15" s="179">
        <v>35</v>
      </c>
      <c r="L15" s="110"/>
      <c r="M15" s="110"/>
      <c r="N15" s="110"/>
      <c r="O15" s="110"/>
    </row>
    <row r="16" spans="1:18" ht="18.75" x14ac:dyDescent="0.25">
      <c r="A16" s="110"/>
      <c r="B16" s="110"/>
      <c r="C16" s="110"/>
      <c r="D16" s="110"/>
      <c r="E16" s="110"/>
      <c r="F16" s="110"/>
      <c r="G16" s="110"/>
      <c r="H16" s="110"/>
      <c r="I16" s="110"/>
      <c r="J16" s="107" t="s">
        <v>1392</v>
      </c>
      <c r="K16" s="107">
        <v>6</v>
      </c>
      <c r="L16" s="110"/>
      <c r="M16" s="110"/>
      <c r="N16" s="110"/>
      <c r="O16" s="110"/>
    </row>
    <row r="17" spans="1:18" ht="18.75" x14ac:dyDescent="0.25">
      <c r="A17" s="110"/>
      <c r="B17" s="110" t="s">
        <v>1358</v>
      </c>
      <c r="C17" s="110" t="s">
        <v>1398</v>
      </c>
      <c r="D17" s="110"/>
      <c r="E17" s="110"/>
      <c r="F17" s="110" t="s">
        <v>1358</v>
      </c>
      <c r="G17" s="110" t="s">
        <v>1398</v>
      </c>
      <c r="H17" s="110"/>
      <c r="I17" s="110"/>
      <c r="J17" s="110"/>
      <c r="K17" s="110"/>
      <c r="L17" s="110"/>
      <c r="M17" s="110"/>
      <c r="N17" s="110"/>
      <c r="O17" s="110"/>
    </row>
    <row r="18" spans="1:18" ht="18.75" x14ac:dyDescent="0.25">
      <c r="A18" s="110"/>
      <c r="B18" s="139">
        <v>7.2</v>
      </c>
      <c r="C18" s="175">
        <v>3</v>
      </c>
      <c r="D18" s="110"/>
      <c r="E18" s="110"/>
      <c r="F18" s="110"/>
      <c r="G18" s="110"/>
      <c r="H18" s="110"/>
      <c r="I18" s="110"/>
      <c r="J18" s="110" t="s">
        <v>1358</v>
      </c>
      <c r="K18" s="110" t="s">
        <v>1402</v>
      </c>
      <c r="L18" s="110"/>
      <c r="M18" s="110"/>
      <c r="N18" s="110" t="s">
        <v>1358</v>
      </c>
      <c r="O18" s="110" t="s">
        <v>1402</v>
      </c>
    </row>
    <row r="19" spans="1:18" ht="18.75" x14ac:dyDescent="0.25">
      <c r="A19" s="110"/>
      <c r="B19" s="110"/>
      <c r="C19" s="110"/>
      <c r="D19" s="110"/>
      <c r="E19" s="110"/>
      <c r="F19" s="139" t="s">
        <v>1392</v>
      </c>
      <c r="G19" s="139">
        <v>10</v>
      </c>
      <c r="H19" s="110"/>
      <c r="I19" s="110"/>
      <c r="J19" s="110"/>
      <c r="K19" s="110"/>
      <c r="L19" s="110"/>
      <c r="M19" s="110"/>
      <c r="N19" s="110"/>
      <c r="O19" s="110"/>
    </row>
    <row r="20" spans="1:18" ht="18.75" x14ac:dyDescent="0.25">
      <c r="A20" s="110"/>
      <c r="B20" s="139" t="s">
        <v>1392</v>
      </c>
      <c r="C20" s="139">
        <v>10</v>
      </c>
      <c r="D20" s="110"/>
      <c r="E20" s="110"/>
      <c r="F20" s="110"/>
      <c r="G20" s="110"/>
      <c r="H20" s="110"/>
      <c r="I20" s="110"/>
      <c r="J20" s="139">
        <v>7.6</v>
      </c>
      <c r="K20" s="139">
        <v>3</v>
      </c>
      <c r="L20" s="110"/>
      <c r="M20" s="110"/>
      <c r="N20" s="110"/>
      <c r="O20" s="110"/>
    </row>
    <row r="21" spans="1:18" ht="18.75" x14ac:dyDescent="0.25">
      <c r="A21" s="110"/>
      <c r="B21" s="110"/>
      <c r="C21" s="110"/>
      <c r="D21" s="110"/>
      <c r="E21" s="110"/>
      <c r="F21" s="110"/>
      <c r="G21" s="110"/>
      <c r="H21" s="110"/>
      <c r="I21" s="110"/>
      <c r="J21" s="179">
        <v>7.6000000000000005</v>
      </c>
      <c r="K21" s="179">
        <v>3</v>
      </c>
      <c r="L21" s="110"/>
      <c r="M21" s="110"/>
      <c r="N21" s="139" t="s">
        <v>1407</v>
      </c>
      <c r="O21" s="139">
        <v>10</v>
      </c>
    </row>
    <row r="22" spans="1:18" ht="18.75" x14ac:dyDescent="0.25">
      <c r="A22" s="110"/>
      <c r="B22" s="110"/>
      <c r="C22" s="110"/>
      <c r="D22" s="110"/>
      <c r="E22" s="110"/>
      <c r="F22" s="110"/>
      <c r="G22" s="110"/>
      <c r="H22" s="110"/>
      <c r="I22" s="110"/>
      <c r="J22" s="110"/>
      <c r="K22" s="110"/>
      <c r="L22" s="110"/>
      <c r="M22" s="110"/>
      <c r="N22" s="110"/>
      <c r="O22" s="110"/>
    </row>
    <row r="23" spans="1:18" ht="18.75" x14ac:dyDescent="0.25">
      <c r="A23" s="110"/>
      <c r="B23" s="110"/>
      <c r="C23" s="110"/>
      <c r="D23" s="110"/>
      <c r="E23" s="110"/>
      <c r="F23" s="110"/>
      <c r="G23" s="110"/>
      <c r="H23" s="110"/>
      <c r="I23" s="110"/>
      <c r="J23" s="139" t="s">
        <v>1407</v>
      </c>
      <c r="K23" s="139">
        <v>10</v>
      </c>
      <c r="L23" s="110"/>
      <c r="M23" s="110"/>
      <c r="N23" s="110"/>
      <c r="O23" s="110"/>
    </row>
    <row r="24" spans="1:18" ht="18.75" x14ac:dyDescent="0.25">
      <c r="A24" s="110"/>
      <c r="B24" s="110"/>
      <c r="C24" s="110"/>
      <c r="D24" s="110"/>
      <c r="E24" s="110"/>
      <c r="F24" s="110"/>
      <c r="G24" s="110"/>
      <c r="H24" s="110"/>
      <c r="I24" s="110"/>
      <c r="J24" s="110"/>
      <c r="K24" s="110"/>
      <c r="L24" s="110"/>
      <c r="M24" s="110"/>
      <c r="N24" s="110"/>
      <c r="O24" s="110"/>
    </row>
    <row r="25" spans="1:18" ht="18.75" x14ac:dyDescent="0.3">
      <c r="A25" s="106"/>
      <c r="B25" s="106"/>
      <c r="C25" s="106"/>
      <c r="D25" s="106"/>
      <c r="E25" s="106"/>
      <c r="F25" s="106"/>
      <c r="G25" s="106"/>
      <c r="H25" s="106"/>
      <c r="I25" s="106"/>
      <c r="J25" s="106"/>
      <c r="K25" s="106"/>
      <c r="L25" s="106"/>
      <c r="M25" s="106"/>
      <c r="N25" s="106"/>
      <c r="O25" s="106"/>
    </row>
    <row r="26" spans="1:18" ht="18.75" x14ac:dyDescent="0.3">
      <c r="A26" s="106"/>
      <c r="B26" s="106"/>
      <c r="C26" s="106"/>
      <c r="D26" s="106"/>
      <c r="E26" s="106"/>
      <c r="F26" s="106"/>
      <c r="G26" s="106"/>
      <c r="H26" s="106"/>
      <c r="I26" s="106"/>
      <c r="J26" s="106"/>
      <c r="K26" s="106"/>
      <c r="L26" s="106"/>
      <c r="M26" s="106"/>
      <c r="N26" s="106"/>
      <c r="O26" s="106"/>
    </row>
    <row r="27" spans="1:18" ht="18.75" x14ac:dyDescent="0.3">
      <c r="A27" s="106" t="s">
        <v>1420</v>
      </c>
      <c r="B27" s="106"/>
      <c r="C27" s="106"/>
      <c r="D27" s="106"/>
      <c r="E27" s="106" t="s">
        <v>1421</v>
      </c>
      <c r="F27" s="106"/>
      <c r="G27" s="106"/>
      <c r="H27" s="106"/>
      <c r="I27" s="105" t="s">
        <v>1415</v>
      </c>
      <c r="J27" s="110"/>
      <c r="K27" s="110"/>
      <c r="L27" s="110"/>
      <c r="M27" s="106" t="s">
        <v>1422</v>
      </c>
      <c r="N27" s="106"/>
      <c r="O27" s="106"/>
      <c r="Q27" s="56" t="s">
        <v>1445</v>
      </c>
      <c r="R27" s="56" t="s">
        <v>1440</v>
      </c>
    </row>
    <row r="28" spans="1:18" ht="18.75" x14ac:dyDescent="0.25">
      <c r="A28" s="110"/>
      <c r="B28" s="110" t="s">
        <v>1379</v>
      </c>
      <c r="C28" s="110" t="s">
        <v>1401</v>
      </c>
      <c r="D28" s="110"/>
      <c r="E28" s="110"/>
      <c r="F28" s="110" t="s">
        <v>1379</v>
      </c>
      <c r="G28" s="110" t="s">
        <v>1401</v>
      </c>
      <c r="H28" s="110"/>
      <c r="I28" s="110"/>
      <c r="J28" s="110" t="s">
        <v>1379</v>
      </c>
      <c r="K28" s="110" t="s">
        <v>1397</v>
      </c>
      <c r="L28" s="110"/>
      <c r="M28" s="110"/>
      <c r="N28" s="110" t="s">
        <v>1379</v>
      </c>
      <c r="O28" s="110" t="s">
        <v>1397</v>
      </c>
      <c r="Q28" t="s">
        <v>1439</v>
      </c>
      <c r="R28">
        <f>SUM(K39:K40,K46,O39:O40,O46)</f>
        <v>124</v>
      </c>
    </row>
    <row r="29" spans="1:18" ht="18.75" x14ac:dyDescent="0.25">
      <c r="A29" s="110"/>
      <c r="B29" s="130">
        <v>7.8000000000000007</v>
      </c>
      <c r="C29" s="176">
        <v>46</v>
      </c>
      <c r="D29" s="110"/>
      <c r="E29" s="110"/>
      <c r="F29" s="130">
        <v>7.8000000000000007</v>
      </c>
      <c r="G29" s="130">
        <v>48</v>
      </c>
      <c r="H29" s="110"/>
      <c r="I29" s="110"/>
      <c r="J29" s="130">
        <v>7.2</v>
      </c>
      <c r="K29" s="130">
        <v>5</v>
      </c>
      <c r="L29" s="110"/>
      <c r="M29" s="110"/>
      <c r="N29" s="130">
        <v>7.2</v>
      </c>
      <c r="O29" s="130">
        <v>3</v>
      </c>
      <c r="Q29" t="s">
        <v>1441</v>
      </c>
      <c r="R29">
        <f>SUM(C39:C40,C46,G46,G39:G40)</f>
        <v>124</v>
      </c>
    </row>
    <row r="30" spans="1:18" ht="18.75" x14ac:dyDescent="0.25">
      <c r="A30" s="110"/>
      <c r="B30" s="130">
        <v>8</v>
      </c>
      <c r="C30" s="176">
        <v>2</v>
      </c>
      <c r="D30" s="110"/>
      <c r="E30" s="110"/>
      <c r="F30" s="110"/>
      <c r="G30" s="110"/>
      <c r="H30" s="110"/>
      <c r="I30" s="110"/>
      <c r="J30" s="130">
        <v>7.6000000000000005</v>
      </c>
      <c r="K30" s="130">
        <v>48</v>
      </c>
      <c r="L30" s="110"/>
      <c r="M30" s="110"/>
      <c r="N30" s="130">
        <v>7.6000000000000005</v>
      </c>
      <c r="O30" s="130">
        <v>48</v>
      </c>
      <c r="Q30" t="s">
        <v>1442</v>
      </c>
      <c r="R30">
        <f>SUM(C29:C31,C35,G29,G31,G35)</f>
        <v>124</v>
      </c>
    </row>
    <row r="31" spans="1:18" ht="18.75" x14ac:dyDescent="0.25">
      <c r="A31" s="110"/>
      <c r="B31" s="130">
        <v>8.3999999999999986</v>
      </c>
      <c r="C31" s="130">
        <v>5</v>
      </c>
      <c r="D31" s="110"/>
      <c r="E31" s="110"/>
      <c r="F31" s="130">
        <v>8.3999999999999986</v>
      </c>
      <c r="G31" s="130">
        <v>5</v>
      </c>
      <c r="H31" s="110"/>
      <c r="I31" s="110"/>
      <c r="J31" s="110"/>
      <c r="K31" s="110"/>
      <c r="L31" s="110"/>
      <c r="M31" s="110"/>
      <c r="N31" s="110"/>
      <c r="O31" s="110"/>
      <c r="Q31" t="s">
        <v>1443</v>
      </c>
      <c r="R31">
        <f>SUM(K29:K30,K36,O36,O29:O30)</f>
        <v>124</v>
      </c>
    </row>
    <row r="32" spans="1:18" ht="18.75" x14ac:dyDescent="0.25">
      <c r="A32" s="110"/>
      <c r="B32" s="110"/>
      <c r="C32" s="110"/>
      <c r="D32" s="110"/>
      <c r="E32" s="110"/>
      <c r="F32" s="110"/>
      <c r="G32" s="110"/>
      <c r="H32" s="110"/>
      <c r="I32" s="110"/>
      <c r="J32" s="110"/>
      <c r="K32" s="110"/>
      <c r="L32" s="110"/>
      <c r="M32" s="110"/>
      <c r="N32" s="110"/>
      <c r="O32" s="110"/>
    </row>
    <row r="33" spans="1:15" ht="18.75" x14ac:dyDescent="0.25">
      <c r="A33" s="110"/>
      <c r="B33" s="110" t="s">
        <v>1357</v>
      </c>
      <c r="C33" s="110" t="s">
        <v>1401</v>
      </c>
      <c r="D33" s="110"/>
      <c r="E33" s="110"/>
      <c r="F33" s="110" t="s">
        <v>1357</v>
      </c>
      <c r="G33" s="110" t="s">
        <v>1401</v>
      </c>
      <c r="H33" s="110"/>
      <c r="I33" s="110"/>
      <c r="J33" s="110" t="s">
        <v>1357</v>
      </c>
      <c r="K33" s="110" t="s">
        <v>1397</v>
      </c>
      <c r="L33" s="110"/>
      <c r="M33" s="110"/>
      <c r="N33" s="110" t="s">
        <v>1357</v>
      </c>
      <c r="O33" s="110" t="s">
        <v>1397</v>
      </c>
    </row>
    <row r="34" spans="1:15" ht="18.75" x14ac:dyDescent="0.25">
      <c r="A34" s="110"/>
      <c r="B34" s="110"/>
      <c r="C34" s="110"/>
      <c r="D34" s="110"/>
      <c r="E34" s="110"/>
      <c r="F34" s="110"/>
      <c r="G34" s="110"/>
      <c r="H34" s="110"/>
      <c r="I34" s="110"/>
      <c r="J34" s="110"/>
      <c r="K34" s="110"/>
      <c r="L34" s="110"/>
      <c r="M34" s="110"/>
      <c r="N34" s="110"/>
      <c r="O34" s="110"/>
    </row>
    <row r="35" spans="1:15" ht="18.75" x14ac:dyDescent="0.25">
      <c r="A35" s="110"/>
      <c r="B35" s="131">
        <v>8</v>
      </c>
      <c r="C35" s="177">
        <v>9</v>
      </c>
      <c r="D35" s="110"/>
      <c r="E35" s="110"/>
      <c r="F35" s="131">
        <v>8</v>
      </c>
      <c r="G35" s="131">
        <v>9</v>
      </c>
      <c r="H35" s="110"/>
      <c r="I35" s="110"/>
      <c r="J35" s="110"/>
      <c r="K35" s="110"/>
      <c r="L35" s="110"/>
      <c r="M35" s="110"/>
      <c r="N35" s="110"/>
      <c r="O35" s="110"/>
    </row>
    <row r="36" spans="1:15" ht="18.75" x14ac:dyDescent="0.25">
      <c r="A36" s="110"/>
      <c r="B36" s="110"/>
      <c r="C36" s="110"/>
      <c r="D36" s="110"/>
      <c r="E36" s="110"/>
      <c r="F36" s="110"/>
      <c r="G36" s="110"/>
      <c r="H36" s="110"/>
      <c r="I36" s="110"/>
      <c r="J36" s="131" t="s">
        <v>1407</v>
      </c>
      <c r="K36" s="131">
        <v>9</v>
      </c>
      <c r="L36" s="110"/>
      <c r="M36" s="110"/>
      <c r="N36" s="131" t="s">
        <v>1407</v>
      </c>
      <c r="O36" s="131">
        <v>11</v>
      </c>
    </row>
    <row r="37" spans="1:15" ht="18.75" x14ac:dyDescent="0.25">
      <c r="A37" s="110"/>
      <c r="B37" s="110"/>
      <c r="C37" s="110"/>
      <c r="D37" s="110"/>
      <c r="E37" s="110"/>
      <c r="F37" s="110"/>
      <c r="G37" s="110"/>
      <c r="H37" s="110"/>
      <c r="I37" s="110"/>
      <c r="J37" s="110"/>
      <c r="K37" s="110"/>
      <c r="L37" s="110"/>
      <c r="M37" s="110"/>
      <c r="N37" s="110"/>
      <c r="O37" s="110"/>
    </row>
    <row r="38" spans="1:15" ht="18.75" x14ac:dyDescent="0.25">
      <c r="A38" s="110"/>
      <c r="B38" s="110" t="s">
        <v>1379</v>
      </c>
      <c r="C38" s="110" t="s">
        <v>1402</v>
      </c>
      <c r="D38" s="110"/>
      <c r="E38" s="110"/>
      <c r="F38" s="110" t="s">
        <v>1379</v>
      </c>
      <c r="G38" s="110" t="s">
        <v>1402</v>
      </c>
      <c r="H38" s="110"/>
      <c r="I38" s="110"/>
      <c r="J38" s="110" t="s">
        <v>1379</v>
      </c>
      <c r="K38" s="110" t="s">
        <v>1398</v>
      </c>
      <c r="L38" s="110"/>
      <c r="M38" s="110"/>
      <c r="N38" s="110" t="s">
        <v>1379</v>
      </c>
      <c r="O38" s="110" t="s">
        <v>1398</v>
      </c>
    </row>
    <row r="39" spans="1:15" ht="18.75" x14ac:dyDescent="0.25">
      <c r="A39" s="110"/>
      <c r="B39" s="130">
        <v>7.6000000000000005</v>
      </c>
      <c r="C39" s="176">
        <v>46</v>
      </c>
      <c r="D39" s="110"/>
      <c r="E39" s="110"/>
      <c r="F39" s="130">
        <v>7.6000000000000005</v>
      </c>
      <c r="G39" s="130">
        <v>48</v>
      </c>
      <c r="H39" s="110"/>
      <c r="I39" s="110"/>
      <c r="J39" s="130">
        <v>6.4</v>
      </c>
      <c r="K39" s="130">
        <v>48</v>
      </c>
      <c r="L39" s="110"/>
      <c r="M39" s="110"/>
      <c r="N39" s="130">
        <v>6.4</v>
      </c>
      <c r="O39" s="130">
        <v>48</v>
      </c>
    </row>
    <row r="40" spans="1:15" ht="18.75" x14ac:dyDescent="0.25">
      <c r="A40" s="110"/>
      <c r="B40" s="130">
        <v>8</v>
      </c>
      <c r="C40" s="130">
        <v>7</v>
      </c>
      <c r="D40" s="110"/>
      <c r="E40" s="110"/>
      <c r="F40" s="130">
        <v>8</v>
      </c>
      <c r="G40" s="130">
        <v>5</v>
      </c>
      <c r="H40" s="110"/>
      <c r="I40" s="110"/>
      <c r="J40" s="130">
        <v>6.8000000000000007</v>
      </c>
      <c r="K40" s="130">
        <v>5</v>
      </c>
      <c r="L40" s="110"/>
      <c r="M40" s="110"/>
      <c r="N40" s="130">
        <v>6.8000000000000007</v>
      </c>
      <c r="O40" s="130">
        <v>3</v>
      </c>
    </row>
    <row r="41" spans="1:15" ht="18.75" x14ac:dyDescent="0.25">
      <c r="A41" s="110"/>
      <c r="B41" s="110"/>
      <c r="C41" s="110"/>
      <c r="D41" s="110"/>
      <c r="E41" s="110"/>
      <c r="F41" s="110"/>
      <c r="G41" s="110"/>
      <c r="H41" s="110"/>
      <c r="I41" s="110"/>
      <c r="J41" s="110"/>
      <c r="K41" s="110"/>
      <c r="L41" s="110"/>
      <c r="M41" s="110"/>
      <c r="N41" s="110"/>
      <c r="O41" s="110"/>
    </row>
    <row r="42" spans="1:15" ht="18.75" x14ac:dyDescent="0.25">
      <c r="A42" s="110"/>
      <c r="B42" s="110"/>
      <c r="C42" s="110"/>
      <c r="D42" s="110"/>
      <c r="E42" s="110"/>
      <c r="F42" s="110"/>
      <c r="G42" s="110"/>
      <c r="H42" s="110"/>
      <c r="I42" s="110"/>
      <c r="J42" s="110"/>
      <c r="K42" s="110"/>
      <c r="L42" s="110"/>
      <c r="M42" s="110"/>
      <c r="N42" s="110"/>
      <c r="O42" s="110"/>
    </row>
    <row r="43" spans="1:15" ht="18.75" x14ac:dyDescent="0.25">
      <c r="A43" s="110"/>
      <c r="B43" s="110"/>
      <c r="C43" s="110"/>
      <c r="D43" s="110"/>
      <c r="E43" s="110"/>
      <c r="F43" s="110"/>
      <c r="G43" s="110"/>
      <c r="H43" s="110"/>
      <c r="I43" s="110"/>
      <c r="J43" s="110"/>
      <c r="K43" s="110"/>
      <c r="L43" s="110"/>
      <c r="M43" s="110"/>
      <c r="N43" s="110"/>
      <c r="O43" s="110"/>
    </row>
    <row r="44" spans="1:15" ht="18.75" x14ac:dyDescent="0.25">
      <c r="A44" s="110"/>
      <c r="B44" s="110" t="s">
        <v>1357</v>
      </c>
      <c r="C44" s="110" t="s">
        <v>1402</v>
      </c>
      <c r="D44" s="110"/>
      <c r="E44" s="110"/>
      <c r="F44" s="110" t="s">
        <v>1357</v>
      </c>
      <c r="G44" s="110" t="s">
        <v>1402</v>
      </c>
      <c r="H44" s="110"/>
      <c r="I44" s="110"/>
      <c r="J44" s="110" t="s">
        <v>1357</v>
      </c>
      <c r="K44" s="110" t="s">
        <v>1398</v>
      </c>
      <c r="L44" s="110"/>
      <c r="M44" s="110"/>
      <c r="N44" s="110" t="s">
        <v>1357</v>
      </c>
      <c r="O44" s="110" t="s">
        <v>1398</v>
      </c>
    </row>
    <row r="45" spans="1:15" ht="18.75" x14ac:dyDescent="0.25">
      <c r="A45" s="110"/>
      <c r="B45" s="110"/>
      <c r="C45" s="110"/>
      <c r="D45" s="110"/>
      <c r="E45" s="110"/>
      <c r="F45" s="110"/>
      <c r="G45" s="110"/>
      <c r="H45" s="110"/>
      <c r="I45" s="110"/>
      <c r="J45" s="110"/>
      <c r="K45" s="110"/>
      <c r="L45" s="110"/>
      <c r="M45" s="110"/>
      <c r="N45" s="110"/>
      <c r="O45" s="110"/>
    </row>
    <row r="46" spans="1:15" ht="18.75" x14ac:dyDescent="0.25">
      <c r="A46" s="110"/>
      <c r="B46" s="131">
        <v>8</v>
      </c>
      <c r="C46" s="177">
        <v>9</v>
      </c>
      <c r="D46" s="110"/>
      <c r="E46" s="110"/>
      <c r="F46" s="131">
        <v>8</v>
      </c>
      <c r="G46" s="131">
        <v>9</v>
      </c>
      <c r="H46" s="110"/>
      <c r="I46" s="110"/>
      <c r="J46" s="131">
        <v>6.8000000000000007</v>
      </c>
      <c r="K46" s="131">
        <v>9</v>
      </c>
      <c r="L46" s="110"/>
      <c r="M46" s="110"/>
      <c r="N46" s="131">
        <v>6.8000000000000007</v>
      </c>
      <c r="O46" s="131">
        <v>11</v>
      </c>
    </row>
  </sheetData>
  <pageMargins left="0.7" right="0.7" top="0.75" bottom="0.75" header="0.3" footer="0.3"/>
  <pageSetup paperSize="9" scale="52"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A12-643D-46A6-8DCE-8262DFD670B5}">
  <sheetPr>
    <pageSetUpPr fitToPage="1"/>
  </sheetPr>
  <dimension ref="A1:O11"/>
  <sheetViews>
    <sheetView workbookViewId="0">
      <selection activeCell="K11" sqref="K11"/>
    </sheetView>
  </sheetViews>
  <sheetFormatPr defaultRowHeight="15" x14ac:dyDescent="0.25"/>
  <sheetData>
    <row r="1" spans="1:15" ht="18.75" x14ac:dyDescent="0.3">
      <c r="A1" s="2"/>
      <c r="B1" s="143" t="s">
        <v>1423</v>
      </c>
      <c r="C1" s="143"/>
      <c r="D1" s="143" t="s">
        <v>1440</v>
      </c>
      <c r="E1" s="143"/>
      <c r="F1" s="143" t="s">
        <v>1424</v>
      </c>
      <c r="G1" s="143"/>
      <c r="H1" s="143" t="s">
        <v>1440</v>
      </c>
      <c r="I1" s="143" t="s">
        <v>1425</v>
      </c>
      <c r="J1" s="143"/>
      <c r="K1" s="143" t="s">
        <v>1440</v>
      </c>
      <c r="L1" s="143"/>
      <c r="M1" s="143" t="s">
        <v>1426</v>
      </c>
      <c r="N1" s="143"/>
      <c r="O1" s="143" t="s">
        <v>1440</v>
      </c>
    </row>
    <row r="2" spans="1:15" ht="18.75" x14ac:dyDescent="0.3">
      <c r="A2" s="143"/>
      <c r="B2" s="143" t="s">
        <v>1358</v>
      </c>
      <c r="C2" s="143" t="s">
        <v>1397</v>
      </c>
      <c r="D2" s="143"/>
      <c r="E2" s="143"/>
      <c r="F2" s="143" t="s">
        <v>1358</v>
      </c>
      <c r="G2" s="143" t="s">
        <v>1401</v>
      </c>
      <c r="H2" s="143"/>
      <c r="I2" s="143" t="s">
        <v>1357</v>
      </c>
      <c r="J2" s="143" t="s">
        <v>1401</v>
      </c>
      <c r="K2" s="143"/>
      <c r="L2" s="143"/>
      <c r="M2" s="143" t="s">
        <v>1357</v>
      </c>
      <c r="N2" s="143" t="s">
        <v>1397</v>
      </c>
      <c r="O2" s="143"/>
    </row>
    <row r="3" spans="1:15" ht="18.75" x14ac:dyDescent="0.3">
      <c r="A3" s="143"/>
      <c r="B3" s="144">
        <v>7.6000000000000005</v>
      </c>
      <c r="C3" s="144">
        <v>10</v>
      </c>
      <c r="D3" s="143"/>
      <c r="E3" s="143"/>
      <c r="F3" s="144">
        <v>8</v>
      </c>
      <c r="G3" s="144">
        <v>10</v>
      </c>
      <c r="H3" s="143"/>
      <c r="I3" s="145">
        <v>8</v>
      </c>
      <c r="J3" s="145">
        <v>8</v>
      </c>
      <c r="K3" s="143"/>
      <c r="L3" s="143"/>
      <c r="M3" s="145">
        <v>7.8000000000000007</v>
      </c>
      <c r="N3" s="145">
        <v>67</v>
      </c>
      <c r="O3" s="143"/>
    </row>
    <row r="4" spans="1:15" ht="18.75" x14ac:dyDescent="0.3">
      <c r="A4" s="143"/>
      <c r="B4" s="144">
        <v>9.1999999999999993</v>
      </c>
      <c r="C4" s="144">
        <v>70</v>
      </c>
      <c r="D4" s="143"/>
      <c r="E4" s="143"/>
      <c r="F4" s="144">
        <v>9</v>
      </c>
      <c r="G4" s="144">
        <v>70</v>
      </c>
      <c r="H4" s="143"/>
      <c r="I4" s="145">
        <v>8.3999999999999986</v>
      </c>
      <c r="J4" s="145">
        <v>67</v>
      </c>
      <c r="K4" s="143"/>
      <c r="L4" s="143"/>
      <c r="M4" s="145" t="s">
        <v>1407</v>
      </c>
      <c r="N4" s="145">
        <v>8</v>
      </c>
      <c r="O4" s="143"/>
    </row>
    <row r="5" spans="1:15" ht="18.75" x14ac:dyDescent="0.3">
      <c r="A5" s="143"/>
      <c r="B5" s="143"/>
      <c r="C5" s="143"/>
      <c r="D5" s="143">
        <f>SUM(C3:C4)</f>
        <v>80</v>
      </c>
      <c r="E5" s="143"/>
      <c r="F5" s="143"/>
      <c r="G5" s="143"/>
      <c r="H5" s="143">
        <f>SUM(G3:G4)</f>
        <v>80</v>
      </c>
      <c r="I5" s="143"/>
      <c r="J5" s="143"/>
      <c r="K5" s="143">
        <f>SUM(J3:J4)</f>
        <v>75</v>
      </c>
      <c r="L5" s="143"/>
      <c r="M5" s="143"/>
      <c r="N5" s="143"/>
      <c r="O5" s="143">
        <f>SUM(N3:N4)</f>
        <v>75</v>
      </c>
    </row>
    <row r="6" spans="1:15" ht="18.75" x14ac:dyDescent="0.3">
      <c r="A6" s="143"/>
      <c r="B6" s="143" t="s">
        <v>1358</v>
      </c>
      <c r="C6" s="143" t="s">
        <v>1398</v>
      </c>
      <c r="D6" s="143"/>
      <c r="E6" s="143"/>
      <c r="F6" s="143" t="s">
        <v>1358</v>
      </c>
      <c r="G6" s="143" t="s">
        <v>1402</v>
      </c>
      <c r="H6" s="143"/>
      <c r="I6" s="143" t="s">
        <v>1357</v>
      </c>
      <c r="J6" s="143" t="s">
        <v>1402</v>
      </c>
      <c r="K6" s="143"/>
      <c r="L6" s="143"/>
      <c r="M6" s="143" t="s">
        <v>1357</v>
      </c>
      <c r="N6" s="143" t="s">
        <v>1398</v>
      </c>
      <c r="O6" s="143"/>
    </row>
    <row r="7" spans="1:15" ht="18.75" x14ac:dyDescent="0.3">
      <c r="A7" s="143"/>
      <c r="B7" s="144">
        <v>8</v>
      </c>
      <c r="C7" s="144">
        <v>70</v>
      </c>
      <c r="D7" s="143"/>
      <c r="E7" s="143"/>
      <c r="F7" s="144">
        <v>7.8000000000000007</v>
      </c>
      <c r="G7" s="144">
        <v>10</v>
      </c>
      <c r="H7" s="143"/>
      <c r="I7" s="145">
        <v>8</v>
      </c>
      <c r="J7" s="145">
        <v>8</v>
      </c>
      <c r="K7" s="143"/>
      <c r="L7" s="143"/>
      <c r="M7" s="145">
        <v>6.8000000000000007</v>
      </c>
      <c r="N7" s="145">
        <v>8</v>
      </c>
      <c r="O7" s="143"/>
    </row>
    <row r="8" spans="1:15" ht="18.75" x14ac:dyDescent="0.3">
      <c r="A8" s="143"/>
      <c r="B8" s="144" t="s">
        <v>1414</v>
      </c>
      <c r="C8" s="144">
        <v>10</v>
      </c>
      <c r="D8" s="143"/>
      <c r="E8" s="143"/>
      <c r="F8" s="144">
        <v>8.7999999999999989</v>
      </c>
      <c r="G8" s="144">
        <v>70</v>
      </c>
      <c r="H8" s="143"/>
      <c r="I8" s="145">
        <v>8.3999999999999986</v>
      </c>
      <c r="J8" s="145">
        <v>67</v>
      </c>
      <c r="K8" s="143"/>
      <c r="L8" s="143"/>
      <c r="M8" s="145">
        <v>7.2</v>
      </c>
      <c r="N8" s="145">
        <v>67</v>
      </c>
      <c r="O8" s="143"/>
    </row>
    <row r="9" spans="1:15" ht="18.75" x14ac:dyDescent="0.3">
      <c r="A9" s="106"/>
      <c r="B9" s="106"/>
      <c r="C9" s="106"/>
      <c r="D9" s="143">
        <f>SUM(C7:C8)</f>
        <v>80</v>
      </c>
      <c r="E9" s="106"/>
      <c r="F9" s="106"/>
      <c r="G9" s="106"/>
      <c r="H9" s="143">
        <f>SUM(G7:G8)</f>
        <v>80</v>
      </c>
      <c r="I9" s="106"/>
      <c r="J9" s="106"/>
      <c r="K9" s="143">
        <f>SUM(J7:J8)</f>
        <v>75</v>
      </c>
      <c r="L9" s="106"/>
      <c r="M9" s="106"/>
      <c r="N9" s="106"/>
      <c r="O9" s="143">
        <f>SUM(N7:N8)</f>
        <v>75</v>
      </c>
    </row>
    <row r="10" spans="1:15" ht="18.75" x14ac:dyDescent="0.3">
      <c r="A10" s="106"/>
      <c r="B10" s="106"/>
      <c r="C10" s="106"/>
      <c r="D10" s="106"/>
      <c r="E10" s="106"/>
      <c r="F10" s="106"/>
      <c r="G10" s="106"/>
      <c r="H10" s="106"/>
      <c r="I10" s="106"/>
      <c r="J10" s="106"/>
      <c r="K10" s="106"/>
      <c r="L10" s="106"/>
      <c r="M10" s="106"/>
      <c r="N10" s="106"/>
      <c r="O10" s="106"/>
    </row>
    <row r="11" spans="1:15" ht="18.75" x14ac:dyDescent="0.3">
      <c r="A11" s="106"/>
      <c r="B11" s="106"/>
      <c r="C11" s="106"/>
      <c r="D11" s="106"/>
      <c r="E11" s="106"/>
      <c r="F11" s="106"/>
      <c r="G11" s="106"/>
      <c r="H11" s="106"/>
      <c r="I11" s="106"/>
      <c r="J11" s="106"/>
      <c r="K11" s="106"/>
      <c r="L11" s="106"/>
      <c r="M11" s="106"/>
      <c r="N11" s="106"/>
      <c r="O11" s="106"/>
    </row>
  </sheetData>
  <pageMargins left="0.7" right="0.7" top="0.75" bottom="0.75" header="0.3" footer="0.3"/>
  <pageSetup paperSize="9" scale="63"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A55E1-4BA9-4853-9904-2A4A594185B5}">
  <sheetPr>
    <pageSetUpPr fitToPage="1"/>
  </sheetPr>
  <dimension ref="A1:M17"/>
  <sheetViews>
    <sheetView topLeftCell="B1" zoomScale="70" zoomScaleNormal="70" workbookViewId="0">
      <selection activeCell="F17" sqref="F17"/>
    </sheetView>
  </sheetViews>
  <sheetFormatPr defaultRowHeight="45" customHeight="1" x14ac:dyDescent="0.25"/>
  <cols>
    <col min="1" max="1" width="3.28515625" hidden="1" customWidth="1"/>
    <col min="2" max="2" width="27.85546875" style="14" customWidth="1"/>
    <col min="3" max="3" width="26.5703125" style="163" customWidth="1"/>
    <col min="4" max="4" width="17.7109375" style="14" hidden="1" customWidth="1"/>
    <col min="5" max="5" width="5.140625" style="14" customWidth="1"/>
    <col min="6" max="6" width="38.28515625" style="163" customWidth="1"/>
    <col min="7" max="7" width="18.140625" style="14" customWidth="1"/>
    <col min="8" max="8" width="10" style="163" customWidth="1"/>
    <col min="9" max="9" width="9.140625" style="163"/>
    <col min="11" max="12" width="1.5703125" style="150" customWidth="1"/>
    <col min="13" max="13" width="1.7109375" style="150" customWidth="1"/>
  </cols>
  <sheetData>
    <row r="1" spans="1:13" ht="29.25" customHeight="1" x14ac:dyDescent="0.25">
      <c r="A1">
        <f>'Hybrid - IP - True - Stereo'!C1</f>
        <v>0</v>
      </c>
      <c r="B1" s="186" t="s">
        <v>1447</v>
      </c>
      <c r="C1" s="184"/>
      <c r="D1" s="184"/>
      <c r="E1" s="184"/>
      <c r="H1" s="163">
        <f>'Hybrid - IP - True - Stereo'!N1</f>
        <v>0</v>
      </c>
    </row>
    <row r="2" spans="1:13" ht="19.5" customHeight="1" x14ac:dyDescent="0.25">
      <c r="A2" t="str">
        <f>'Hybrid - IP - True - Stereo'!C2</f>
        <v>Stereo Staves - IP - True</v>
      </c>
      <c r="C2" s="14"/>
      <c r="D2" s="14">
        <f>'Hybrid - IP - True - Stereo'!F2</f>
        <v>0</v>
      </c>
      <c r="E2" s="14">
        <f>'Hybrid - IP - True - Stereo'!L2</f>
        <v>0</v>
      </c>
      <c r="F2" s="14"/>
      <c r="H2" s="14" t="str">
        <f>'Hybrid - IP - True - Stereo'!N2</f>
        <v>A-top</v>
      </c>
      <c r="I2" s="14" t="str">
        <f>'Hybrid - IP - True - Stereo'!O2</f>
        <v>C-bot</v>
      </c>
      <c r="K2" s="352" t="s">
        <v>1389</v>
      </c>
      <c r="L2" s="352"/>
      <c r="M2" s="352"/>
    </row>
    <row r="3" spans="1:13" ht="45" customHeight="1" x14ac:dyDescent="0.25">
      <c r="A3" t="str">
        <f>'Hybrid - IP - True - Stereo'!C3</f>
        <v>LVR Name</v>
      </c>
      <c r="B3" s="14" t="s">
        <v>1430</v>
      </c>
      <c r="C3" s="14" t="s">
        <v>1429</v>
      </c>
      <c r="D3" s="14" t="str">
        <f>'Hybrid - IP - True - Stereo'!F3</f>
        <v>LVR ID - Connector - Pin</v>
      </c>
      <c r="E3" s="14" t="str">
        <f>'Hybrid - IP - True - Stereo'!L3</f>
        <v>SBC section</v>
      </c>
      <c r="F3" s="14" t="s">
        <v>1431</v>
      </c>
      <c r="H3" s="14" t="str">
        <f>'Hybrid - IP - True - Stereo'!N3</f>
        <v>A L (m)</v>
      </c>
      <c r="I3" s="14" t="str">
        <f>'Hybrid - IP - True - Stereo'!O3</f>
        <v>C L (m)</v>
      </c>
    </row>
    <row r="4" spans="1:13" ht="45" customHeight="1" x14ac:dyDescent="0.25">
      <c r="A4" t="str">
        <f>'Hybrid - IP - True - Stereo'!C41</f>
        <v>PT_a_alpha_S0M_P4_LV_SRC/RET</v>
      </c>
      <c r="B4" s="14" t="str">
        <f t="shared" ref="B4:B7" si="0">IF(ISNUMBER(SEARCH("_LV",A4)),LEFT(A4,FIND("_LV",A4)-1),"")</f>
        <v>PT_a_alpha_S0M_P4</v>
      </c>
      <c r="C4" s="14" t="str">
        <f>'Hybrid - IP - True - Stereo'!E41</f>
        <v>P22 - 1/9</v>
      </c>
      <c r="D4" s="14" t="str">
        <f>'Hybrid - IP - True - Stereo'!F41</f>
        <v>47 - J12 - 8/7</v>
      </c>
      <c r="E4" s="14" t="str">
        <f>'Hybrid - IP - True - Stereo'!L41</f>
        <v>3c</v>
      </c>
      <c r="F4" s="14" t="str">
        <f t="shared" ref="F4:F13" si="1">CONCATENATE(D4,"   ",E4)</f>
        <v>47 - J12 - 8/7   3c</v>
      </c>
      <c r="H4" s="14">
        <f>'Hybrid - IP - True - Stereo'!N41</f>
        <v>8</v>
      </c>
      <c r="I4" s="14">
        <f>'Hybrid - IP - True - Stereo'!O41</f>
        <v>8</v>
      </c>
      <c r="K4" s="156"/>
      <c r="L4" s="153"/>
      <c r="M4" s="155"/>
    </row>
    <row r="5" spans="1:13" ht="45" customHeight="1" x14ac:dyDescent="0.25">
      <c r="A5" t="str">
        <f>'Hybrid - IP - True - Stereo'!C42</f>
        <v>PT_a_alpha_S1M_P4_LV_SRC/RET</v>
      </c>
      <c r="B5" s="14" t="str">
        <f t="shared" si="0"/>
        <v>PT_a_alpha_S1M_P4</v>
      </c>
      <c r="C5" s="14" t="str">
        <f>'Hybrid - IP - True - Stereo'!E42</f>
        <v>P22 - 2/10</v>
      </c>
      <c r="D5" s="14" t="str">
        <f>'Hybrid - IP - True - Stereo'!F42</f>
        <v>47 - J12 - 6/5</v>
      </c>
      <c r="E5" s="14" t="str">
        <f>'Hybrid - IP - True - Stereo'!L42</f>
        <v>3c</v>
      </c>
      <c r="F5" s="14" t="str">
        <f t="shared" si="1"/>
        <v>47 - J12 - 6/5   3c</v>
      </c>
      <c r="H5" s="14">
        <f>'Hybrid - IP - True - Stereo'!N42</f>
        <v>8</v>
      </c>
      <c r="I5" s="14">
        <f>'Hybrid - IP - True - Stereo'!O42</f>
        <v>8</v>
      </c>
      <c r="K5" s="187"/>
      <c r="L5" s="153"/>
      <c r="M5" s="188"/>
    </row>
    <row r="6" spans="1:13" ht="45" customHeight="1" x14ac:dyDescent="0.25">
      <c r="A6" t="str">
        <f>'Hybrid - IP - True - Stereo'!C43</f>
        <v>PT_a_alpha_S2M_P4_LV_SRC/RET</v>
      </c>
      <c r="B6" s="14" t="str">
        <f t="shared" si="0"/>
        <v>PT_a_alpha_S2M_P4</v>
      </c>
      <c r="C6" s="14" t="str">
        <f>'Hybrid - IP - True - Stereo'!E43</f>
        <v>P22 - 3/11</v>
      </c>
      <c r="D6" s="14" t="str">
        <f>'Hybrid - IP - True - Stereo'!F43</f>
        <v>47 - J13 - 8/7</v>
      </c>
      <c r="E6" s="14" t="str">
        <f>'Hybrid - IP - True - Stereo'!L43</f>
        <v>3c</v>
      </c>
      <c r="F6" s="14" t="str">
        <f t="shared" si="1"/>
        <v>47 - J13 - 8/7   3c</v>
      </c>
      <c r="H6" s="14">
        <f>'Hybrid - IP - True - Stereo'!N43</f>
        <v>8</v>
      </c>
      <c r="I6" s="14">
        <f>'Hybrid - IP - True - Stereo'!O43</f>
        <v>8</v>
      </c>
      <c r="K6" s="157"/>
      <c r="L6" s="153"/>
      <c r="M6" s="152"/>
    </row>
    <row r="7" spans="1:13" ht="45" customHeight="1" x14ac:dyDescent="0.25">
      <c r="A7" t="str">
        <f>'Hybrid - IP - True - Stereo'!C44</f>
        <v>PT_a_alpha_S2M_P3_LV_SRC/RET</v>
      </c>
      <c r="B7" s="14" t="str">
        <f t="shared" si="0"/>
        <v>PT_a_alpha_S2M_P3</v>
      </c>
      <c r="C7" s="14" t="str">
        <f>'Hybrid - IP - True - Stereo'!E44</f>
        <v>P22 - 4/12</v>
      </c>
      <c r="D7" s="14" t="str">
        <f>'Hybrid - IP - True - Stereo'!F44</f>
        <v>49 - J13 - 8/7</v>
      </c>
      <c r="E7" s="14" t="str">
        <f>'Hybrid - IP - True - Stereo'!L44</f>
        <v>4b</v>
      </c>
      <c r="F7" s="14" t="str">
        <f t="shared" si="1"/>
        <v>49 - J13 - 8/7   4b</v>
      </c>
      <c r="H7" s="14">
        <f>'Hybrid - IP - True - Stereo'!N44</f>
        <v>8</v>
      </c>
      <c r="I7" s="14">
        <f>'Hybrid - IP - True - Stereo'!O44</f>
        <v>8</v>
      </c>
      <c r="K7" s="156"/>
      <c r="L7" s="155"/>
      <c r="M7" s="155"/>
    </row>
    <row r="8" spans="1:13" ht="45" customHeight="1" x14ac:dyDescent="0.25">
      <c r="C8" s="14"/>
      <c r="F8" s="14"/>
      <c r="H8" s="14"/>
      <c r="I8" s="14"/>
      <c r="K8" s="153"/>
      <c r="L8" s="153"/>
      <c r="M8" s="153"/>
    </row>
    <row r="9" spans="1:13" ht="17.25" customHeight="1" x14ac:dyDescent="0.25">
      <c r="C9" s="14"/>
      <c r="F9" s="14"/>
      <c r="H9" s="14"/>
      <c r="I9" s="14"/>
      <c r="K9" s="153"/>
      <c r="L9" s="153"/>
      <c r="M9" s="153"/>
    </row>
    <row r="10" spans="1:13" ht="45" customHeight="1" x14ac:dyDescent="0.25">
      <c r="A10" t="str">
        <f>'Hybrid - IP - True - Stereo'!C77</f>
        <v>PT_a_beta_S0M_P4_LV_SRC/RET</v>
      </c>
      <c r="B10" s="14" t="str">
        <f t="shared" ref="B10:B13" si="2">IF(ISNUMBER(SEARCH("_LV",A10)),LEFT(A10,FIND("_LV",A10)-1),"")</f>
        <v>PT_a_beta_S0M_P4</v>
      </c>
      <c r="C10" s="14" t="str">
        <f>'Hybrid - IP - True - Stereo'!E77</f>
        <v>P28 - 1/9</v>
      </c>
      <c r="D10" s="14" t="str">
        <f>'Hybrid - IP - True - Stereo'!F77</f>
        <v>48 - J12 - 8/7</v>
      </c>
      <c r="E10" s="14" t="str">
        <f>'Hybrid - IP - True - Stereo'!L77</f>
        <v>3c</v>
      </c>
      <c r="F10" s="14" t="str">
        <f t="shared" si="1"/>
        <v>48 - J12 - 8/7   3c</v>
      </c>
      <c r="H10" s="14">
        <f>'Hybrid - IP - True - Stereo'!N77</f>
        <v>8</v>
      </c>
      <c r="I10" s="14">
        <f>'Hybrid - IP - True - Stereo'!O77</f>
        <v>8</v>
      </c>
      <c r="K10" s="156"/>
      <c r="L10" s="153"/>
      <c r="M10" s="155"/>
    </row>
    <row r="11" spans="1:13" ht="45" customHeight="1" x14ac:dyDescent="0.25">
      <c r="A11" t="str">
        <f>'Hybrid - IP - True - Stereo'!C78</f>
        <v>PT_a_beta_S1M_P4_LV_SRC/RET</v>
      </c>
      <c r="B11" s="14" t="str">
        <f t="shared" si="2"/>
        <v>PT_a_beta_S1M_P4</v>
      </c>
      <c r="C11" s="14" t="str">
        <f>'Hybrid - IP - True - Stereo'!E78</f>
        <v>P28 - 2/10</v>
      </c>
      <c r="D11" s="14" t="str">
        <f>'Hybrid - IP - True - Stereo'!F78</f>
        <v>48 - J12 - 6/5</v>
      </c>
      <c r="E11" s="14" t="str">
        <f>'Hybrid - IP - True - Stereo'!L78</f>
        <v>3c</v>
      </c>
      <c r="F11" s="14" t="str">
        <f t="shared" si="1"/>
        <v>48 - J12 - 6/5   3c</v>
      </c>
      <c r="H11" s="14">
        <f>'Hybrid - IP - True - Stereo'!N78</f>
        <v>8</v>
      </c>
      <c r="I11" s="14">
        <f>'Hybrid - IP - True - Stereo'!O78</f>
        <v>8</v>
      </c>
      <c r="K11" s="160"/>
      <c r="L11" s="153"/>
      <c r="M11" s="154"/>
    </row>
    <row r="12" spans="1:13" ht="45" customHeight="1" x14ac:dyDescent="0.25">
      <c r="A12" t="str">
        <f>'Hybrid - IP - True - Stereo'!C79</f>
        <v>PT_a_beta_S2M_P4_LV_SRC/RET</v>
      </c>
      <c r="B12" s="14" t="str">
        <f t="shared" si="2"/>
        <v>PT_a_beta_S2M_P4</v>
      </c>
      <c r="C12" s="14" t="str">
        <f>'Hybrid - IP - True - Stereo'!E79</f>
        <v>P28 - 3/11</v>
      </c>
      <c r="D12" s="14" t="str">
        <f>'Hybrid - IP - True - Stereo'!F79</f>
        <v>47 - J13 - 6/5</v>
      </c>
      <c r="E12" s="14" t="str">
        <f>'Hybrid - IP - True - Stereo'!L79</f>
        <v>3c</v>
      </c>
      <c r="F12" s="14" t="str">
        <f t="shared" si="1"/>
        <v>47 - J13 - 6/5   3c</v>
      </c>
      <c r="H12" s="14">
        <f>'Hybrid - IP - True - Stereo'!N79</f>
        <v>8</v>
      </c>
      <c r="I12" s="14">
        <f>'Hybrid - IP - True - Stereo'!O79</f>
        <v>8</v>
      </c>
      <c r="K12" s="157"/>
      <c r="L12" s="153"/>
      <c r="M12" s="152"/>
    </row>
    <row r="13" spans="1:13" ht="45" customHeight="1" x14ac:dyDescent="0.25">
      <c r="A13" t="str">
        <f>'Hybrid - IP - True - Stereo'!C80</f>
        <v>PT_a_beta_S2M_P3_LV_SRC/RET</v>
      </c>
      <c r="B13" s="14" t="str">
        <f t="shared" si="2"/>
        <v>PT_a_beta_S2M_P3</v>
      </c>
      <c r="C13" s="14" t="str">
        <f>'Hybrid - IP - True - Stereo'!E80</f>
        <v>P28 - 4/12</v>
      </c>
      <c r="D13" s="14" t="str">
        <f>'Hybrid - IP - True - Stereo'!F80</f>
        <v>49 - J13 - 6/5</v>
      </c>
      <c r="E13" s="14" t="str">
        <f>'Hybrid - IP - True - Stereo'!L80</f>
        <v>4b</v>
      </c>
      <c r="F13" s="14" t="str">
        <f t="shared" si="1"/>
        <v>49 - J13 - 6/5   4b</v>
      </c>
      <c r="H13" s="14">
        <f>'Hybrid - IP - True - Stereo'!N80</f>
        <v>8</v>
      </c>
      <c r="I13" s="14">
        <f>'Hybrid - IP - True - Stereo'!O80</f>
        <v>8</v>
      </c>
      <c r="K13" s="156"/>
      <c r="L13" s="155"/>
      <c r="M13" s="155"/>
    </row>
    <row r="14" spans="1:13" ht="15" customHeight="1" x14ac:dyDescent="0.25">
      <c r="K14" s="153"/>
      <c r="L14" s="153"/>
      <c r="M14" s="153"/>
    </row>
    <row r="16" spans="1:13" ht="45" customHeight="1" x14ac:dyDescent="0.25">
      <c r="K16" s="153"/>
      <c r="L16" s="153"/>
      <c r="M16" s="153"/>
    </row>
    <row r="17" spans="11:13" ht="45" customHeight="1" x14ac:dyDescent="0.25">
      <c r="K17" s="153"/>
      <c r="L17" s="153"/>
      <c r="M17" s="153"/>
    </row>
  </sheetData>
  <mergeCells count="1">
    <mergeCell ref="K2:M2"/>
  </mergeCells>
  <pageMargins left="0.25" right="0.25" top="0.75" bottom="0.75" header="0.3" footer="0.3"/>
  <pageSetup paperSize="9" scale="95" fitToHeight="0"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1BA0-6023-4544-AE90-99D3F38FE91C}">
  <sheetPr>
    <pageSetUpPr fitToPage="1"/>
  </sheetPr>
  <dimension ref="A1:N17"/>
  <sheetViews>
    <sheetView topLeftCell="B1" zoomScale="70" zoomScaleNormal="70" workbookViewId="0">
      <selection activeCell="Y16" sqref="Y16"/>
    </sheetView>
  </sheetViews>
  <sheetFormatPr defaultRowHeight="45.95" customHeight="1" x14ac:dyDescent="0.25"/>
  <cols>
    <col min="1" max="1" width="37.140625" hidden="1" customWidth="1"/>
    <col min="2" max="2" width="26.140625" style="159" customWidth="1"/>
    <col min="3" max="3" width="33.140625" style="14" customWidth="1"/>
    <col min="4" max="4" width="9.140625" hidden="1" customWidth="1"/>
    <col min="5" max="5" width="12.85546875" hidden="1" customWidth="1"/>
    <col min="6" max="6" width="31.42578125" style="163" customWidth="1"/>
    <col min="7" max="7" width="18" style="159" customWidth="1"/>
    <col min="8" max="8" width="9.140625" style="163" customWidth="1"/>
    <col min="9" max="9" width="9.140625" style="163"/>
    <col min="10" max="10" width="5.28515625" customWidth="1"/>
    <col min="11" max="12" width="1.5703125" style="14" customWidth="1"/>
    <col min="13" max="13" width="1.7109375" style="14" customWidth="1"/>
  </cols>
  <sheetData>
    <row r="1" spans="1:14" ht="24.75" customHeight="1" x14ac:dyDescent="0.25">
      <c r="A1">
        <f>'Hybrid - Mag - True - Stereo'!C1</f>
        <v>0</v>
      </c>
      <c r="B1" s="369" t="s">
        <v>1446</v>
      </c>
      <c r="C1" s="370"/>
      <c r="D1" s="343"/>
      <c r="E1" s="343"/>
      <c r="F1" s="343"/>
    </row>
    <row r="2" spans="1:14" ht="27" customHeight="1" x14ac:dyDescent="0.25">
      <c r="A2" t="str">
        <f>'Hybrid - Mag - True - Stereo'!C2</f>
        <v>Stereo Staves - Mag - True</v>
      </c>
      <c r="B2" s="21"/>
      <c r="C2" s="21"/>
      <c r="D2" s="59">
        <f>'Hybrid - Mag - True - Stereo'!F2</f>
        <v>0</v>
      </c>
      <c r="E2" s="59">
        <f>'Hybrid - Mag - True - Stereo'!L2</f>
        <v>0</v>
      </c>
      <c r="F2" s="21"/>
      <c r="G2" s="21"/>
      <c r="H2" s="21" t="str">
        <f>'Hybrid - Mag - True - Stereo'!N2</f>
        <v>A-bot</v>
      </c>
      <c r="I2" s="21" t="str">
        <f>'Hybrid - Mag - True - Stereo'!O2</f>
        <v>C-top</v>
      </c>
      <c r="J2" s="59"/>
      <c r="K2" s="339" t="s">
        <v>1389</v>
      </c>
      <c r="L2" s="339"/>
      <c r="M2" s="339"/>
      <c r="N2" s="59"/>
    </row>
    <row r="3" spans="1:14" ht="45.95" customHeight="1" x14ac:dyDescent="0.25">
      <c r="A3" t="str">
        <f>'Hybrid - Mag - True - Stereo'!C3</f>
        <v>LVR Name</v>
      </c>
      <c r="B3" s="21" t="s">
        <v>1433</v>
      </c>
      <c r="C3" s="21" t="s">
        <v>1429</v>
      </c>
      <c r="D3" s="59" t="str">
        <f>'Hybrid - Mag - True - Stereo'!F3</f>
        <v>LVR ID - Connector - Pin</v>
      </c>
      <c r="E3" s="59" t="str">
        <f>'Hybrid - Mag - True - Stereo'!L3</f>
        <v>SBC section</v>
      </c>
      <c r="F3" s="21" t="s">
        <v>1432</v>
      </c>
      <c r="G3" s="21"/>
      <c r="H3" s="21" t="str">
        <f>'Hybrid - Mag - True - Stereo'!N3</f>
        <v>A L (m)</v>
      </c>
      <c r="I3" s="21" t="str">
        <f>'Hybrid - Mag - True - Stereo'!O3</f>
        <v>C L (m)</v>
      </c>
      <c r="J3" s="59"/>
      <c r="K3" s="21"/>
      <c r="L3" s="21"/>
      <c r="M3" s="21"/>
      <c r="N3" s="59"/>
    </row>
    <row r="4" spans="1:14" ht="45.95" customHeight="1" x14ac:dyDescent="0.25">
      <c r="A4" t="str">
        <f>'Hybrid - Mag - True - Stereo'!C41</f>
        <v>PT_b_alpha_S0M_P4_LV_SRC/RET</v>
      </c>
      <c r="B4" s="14" t="str">
        <f t="shared" ref="B4:B8" si="0">IF(ISNUMBER(SEARCH("_LV",A4)),LEFT(A4,FIND("_LV",A4)-1),"")</f>
        <v>PT_b_alpha_S0M_P4</v>
      </c>
      <c r="C4" s="14" t="str">
        <f>'Hybrid - Mag - True - Stereo'!E41</f>
        <v>P22 - 1/9</v>
      </c>
      <c r="D4" t="str">
        <f>'Hybrid - Mag - True - Stereo'!F41</f>
        <v>13 - J12 - 8/7</v>
      </c>
      <c r="E4" t="str">
        <f>'Hybrid - Mag - True - Stereo'!L41</f>
        <v>2c</v>
      </c>
      <c r="F4" s="163" t="str">
        <f t="shared" ref="F4:F8" si="1">CONCATENATE(D4,"   ",E4)</f>
        <v>13 - J12 - 8/7   2c</v>
      </c>
      <c r="H4" s="14">
        <f>'Hybrid - Mag - True - Stereo'!N41</f>
        <v>8</v>
      </c>
      <c r="I4" s="14" t="str">
        <f>'Hybrid - Mag - True - Stereo'!O41</f>
        <v>|6.8|</v>
      </c>
      <c r="K4" s="69"/>
      <c r="L4" s="2"/>
      <c r="M4" s="93"/>
    </row>
    <row r="5" spans="1:14" ht="45.95" customHeight="1" x14ac:dyDescent="0.25">
      <c r="A5" t="str">
        <f>'Hybrid - Mag - True - Stereo'!C42</f>
        <v>PT_b_alpha_S1M_P4_LV_SRC/RET</v>
      </c>
      <c r="B5" s="14" t="str">
        <f t="shared" si="0"/>
        <v>PT_b_alpha_S1M_P4</v>
      </c>
      <c r="C5" s="14" t="str">
        <f>'Hybrid - Mag - True - Stereo'!E42</f>
        <v>P22 - 2/10</v>
      </c>
      <c r="D5" t="str">
        <f>'Hybrid - Mag - True - Stereo'!F42</f>
        <v>13 - J12 - 6/5</v>
      </c>
      <c r="E5" t="str">
        <f>'Hybrid - Mag - True - Stereo'!L42</f>
        <v>2c</v>
      </c>
      <c r="F5" s="163" t="str">
        <f t="shared" si="1"/>
        <v>13 - J12 - 6/5   2c</v>
      </c>
      <c r="H5" s="14">
        <f>'Hybrid - Mag - True - Stereo'!N42</f>
        <v>8</v>
      </c>
      <c r="I5" s="14" t="str">
        <f>'Hybrid - Mag - True - Stereo'!O42</f>
        <v>|6.8|</v>
      </c>
      <c r="K5" s="69"/>
      <c r="L5" s="2"/>
      <c r="M5" s="93"/>
    </row>
    <row r="6" spans="1:14" ht="45.95" customHeight="1" x14ac:dyDescent="0.25">
      <c r="A6" t="str">
        <f>'Hybrid - Mag - True - Stereo'!C43</f>
        <v>PT_b_alpha_S2M_P4_LV_SRC/RET</v>
      </c>
      <c r="B6" s="14" t="str">
        <f t="shared" si="0"/>
        <v>PT_b_alpha_S2M_P4</v>
      </c>
      <c r="C6" s="14" t="str">
        <f>'Hybrid - Mag - True - Stereo'!E43</f>
        <v>P22 - 3/11</v>
      </c>
      <c r="D6" t="str">
        <f>'Hybrid - Mag - True - Stereo'!F43</f>
        <v>13 - J13 - 8/7</v>
      </c>
      <c r="E6" t="str">
        <f>'Hybrid - Mag - True - Stereo'!L43</f>
        <v>2c</v>
      </c>
      <c r="F6" s="163" t="str">
        <f t="shared" si="1"/>
        <v>13 - J13 - 8/7   2c</v>
      </c>
      <c r="H6" s="14">
        <f>'Hybrid - Mag - True - Stereo'!N43</f>
        <v>8</v>
      </c>
      <c r="I6" s="14" t="str">
        <f>'Hybrid - Mag - True - Stereo'!O43</f>
        <v>|6.8|</v>
      </c>
      <c r="K6" s="69"/>
      <c r="L6" s="2"/>
      <c r="M6" s="93"/>
    </row>
    <row r="7" spans="1:14" ht="45.95" customHeight="1" x14ac:dyDescent="0.25">
      <c r="A7" t="str">
        <f>'Hybrid - Mag - True - Stereo'!C44</f>
        <v>PT_b_alpha_S2M_P3_LV_SRC/RET</v>
      </c>
      <c r="B7" s="14" t="str">
        <f t="shared" si="0"/>
        <v>PT_b_alpha_S2M_P3</v>
      </c>
      <c r="C7" s="14" t="str">
        <f>'Hybrid - Mag - True - Stereo'!E44</f>
        <v>P22 - 4/12</v>
      </c>
      <c r="D7" t="str">
        <f>'Hybrid - Mag - True - Stereo'!F44</f>
        <v>15 - J13 - 8/7</v>
      </c>
      <c r="E7" t="str">
        <f>'Hybrid - Mag - True - Stereo'!L44</f>
        <v>2e</v>
      </c>
      <c r="F7" s="163" t="str">
        <f t="shared" si="1"/>
        <v>15 - J13 - 8/7   2e</v>
      </c>
      <c r="H7" s="14">
        <f>'Hybrid - Mag - True - Stereo'!N44</f>
        <v>8.1999999999999993</v>
      </c>
      <c r="I7" s="14">
        <f>'Hybrid - Mag - True - Stereo'!O44</f>
        <v>7.2</v>
      </c>
      <c r="K7" s="69"/>
      <c r="L7" s="93"/>
      <c r="M7" s="93"/>
    </row>
    <row r="8" spans="1:14" ht="45.95" customHeight="1" x14ac:dyDescent="0.25">
      <c r="A8" t="str">
        <f>'Hybrid - Mag - True - Stereo'!C45</f>
        <v>PT_b_alpha_S0S_P4_LV_SRC/RET</v>
      </c>
      <c r="B8" s="14" t="str">
        <f t="shared" si="0"/>
        <v>PT_b_alpha_S0S_P4</v>
      </c>
      <c r="C8" s="14" t="str">
        <f>'Hybrid - Mag - True - Stereo'!E45</f>
        <v>P22 - 5/13</v>
      </c>
      <c r="D8" t="str">
        <f>'Hybrid - Mag - True - Stereo'!F45</f>
        <v>13 - J13 - 4/3</v>
      </c>
      <c r="E8" t="str">
        <f>'Hybrid - Mag - True - Stereo'!L45</f>
        <v>2c</v>
      </c>
      <c r="F8" s="163" t="str">
        <f t="shared" si="1"/>
        <v>13 - J13 - 4/3   2c</v>
      </c>
      <c r="H8" s="14">
        <f>'Hybrid - Mag - True - Stereo'!N45</f>
        <v>8</v>
      </c>
      <c r="I8" s="14" t="str">
        <f>'Hybrid - Mag - True - Stereo'!O45</f>
        <v>|6.8|</v>
      </c>
      <c r="K8" s="69"/>
      <c r="L8" s="2"/>
      <c r="M8" s="93"/>
    </row>
    <row r="9" spans="1:14" ht="15" customHeight="1" x14ac:dyDescent="0.25">
      <c r="B9" s="14"/>
      <c r="H9" s="14"/>
      <c r="I9" s="14"/>
      <c r="K9" s="2"/>
      <c r="L9" s="2"/>
      <c r="M9" s="2"/>
    </row>
    <row r="10" spans="1:14" ht="45.95" customHeight="1" x14ac:dyDescent="0.25">
      <c r="A10" t="str">
        <f>'Hybrid - Mag - True - Stereo'!C113</f>
        <v>PT_b_gamma_S0M_P4_LV_SRC/RET</v>
      </c>
      <c r="B10" s="14" t="str">
        <f t="shared" ref="B10:B13" si="2">IF(ISNUMBER(SEARCH("_LV",A10)),LEFT(A10,FIND("_LV",A10)-1),"")</f>
        <v>PT_b_gamma_S0M_P4</v>
      </c>
      <c r="C10" s="14" t="str">
        <f>'Hybrid - Mag - True - Stereo'!E113</f>
        <v>P34 - 1/9</v>
      </c>
      <c r="D10" t="str">
        <f>'Hybrid - Mag - True - Stereo'!F113</f>
        <v>14 - J13 - 8/7</v>
      </c>
      <c r="E10" t="str">
        <f>'Hybrid - Mag - True - Stereo'!L113</f>
        <v>2c</v>
      </c>
      <c r="F10" s="163" t="str">
        <f t="shared" ref="F10:F13" si="3">CONCATENATE(D10,"   ",E10)</f>
        <v>14 - J13 - 8/7   2c</v>
      </c>
      <c r="H10" s="14">
        <f>'Hybrid - Mag - True - Stereo'!N113</f>
        <v>8</v>
      </c>
      <c r="I10" s="14" t="str">
        <f>'Hybrid - Mag - True - Stereo'!O113</f>
        <v>|6.8|</v>
      </c>
      <c r="K10" s="69"/>
      <c r="L10" s="2"/>
      <c r="M10" s="98"/>
    </row>
    <row r="11" spans="1:14" ht="45.95" customHeight="1" x14ac:dyDescent="0.25">
      <c r="A11" t="str">
        <f>'Hybrid - Mag - True - Stereo'!C114</f>
        <v>PT_b_gamma_S1M_P4_LV_SRC/RET</v>
      </c>
      <c r="B11" s="14" t="str">
        <f t="shared" si="2"/>
        <v>PT_b_gamma_S1M_P4</v>
      </c>
      <c r="C11" s="14" t="str">
        <f>'Hybrid - Mag - True - Stereo'!E114</f>
        <v>P34 - 2/10</v>
      </c>
      <c r="D11" t="str">
        <f>'Hybrid - Mag - True - Stereo'!F114</f>
        <v>14 - J13 - 6/5</v>
      </c>
      <c r="E11" t="str">
        <f>'Hybrid - Mag - True - Stereo'!L114</f>
        <v>2c</v>
      </c>
      <c r="F11" s="163" t="str">
        <f t="shared" si="3"/>
        <v>14 - J13 - 6/5   2c</v>
      </c>
      <c r="H11" s="14">
        <f>'Hybrid - Mag - True - Stereo'!N114</f>
        <v>8</v>
      </c>
      <c r="I11" s="14" t="str">
        <f>'Hybrid - Mag - True - Stereo'!O114</f>
        <v>|6.8|</v>
      </c>
      <c r="K11" s="69"/>
      <c r="L11" s="2"/>
      <c r="M11" s="98"/>
    </row>
    <row r="12" spans="1:14" ht="45.95" customHeight="1" x14ac:dyDescent="0.25">
      <c r="A12" t="str">
        <f>'Hybrid - Mag - True - Stereo'!C115</f>
        <v>PT_b_gamma_S2M_P4_LV_SRC/RET</v>
      </c>
      <c r="B12" s="14" t="str">
        <f t="shared" si="2"/>
        <v>PT_b_gamma_S2M_P4</v>
      </c>
      <c r="C12" s="14" t="str">
        <f>'Hybrid - Mag - True - Stereo'!E115</f>
        <v>P34 - 3/11</v>
      </c>
      <c r="D12" t="str">
        <f>'Hybrid - Mag - True - Stereo'!F115</f>
        <v>13 - J13 - 2/1</v>
      </c>
      <c r="E12" t="str">
        <f>'Hybrid - Mag - True - Stereo'!L115</f>
        <v>2c</v>
      </c>
      <c r="F12" s="163" t="str">
        <f t="shared" si="3"/>
        <v>13 - J13 - 2/1   2c</v>
      </c>
      <c r="H12" s="14">
        <f>'Hybrid - Mag - True - Stereo'!N115</f>
        <v>8</v>
      </c>
      <c r="I12" s="14" t="str">
        <f>'Hybrid - Mag - True - Stereo'!O115</f>
        <v>|6.8|</v>
      </c>
      <c r="K12" s="69"/>
      <c r="L12" s="2"/>
      <c r="M12" s="98"/>
    </row>
    <row r="13" spans="1:14" ht="45.95" customHeight="1" x14ac:dyDescent="0.25">
      <c r="A13" t="str">
        <f>'Hybrid - Mag - True - Stereo'!C116</f>
        <v>PT_b_gamma_S2M_P3_LV_SRC/RET</v>
      </c>
      <c r="B13" s="14" t="str">
        <f t="shared" si="2"/>
        <v>PT_b_gamma_S2M_P3</v>
      </c>
      <c r="C13" s="14" t="str">
        <f>'Hybrid - Mag - True - Stereo'!E116</f>
        <v>P34 - 4/12</v>
      </c>
      <c r="D13" t="str">
        <f>'Hybrid - Mag - True - Stereo'!F116</f>
        <v>17 - J13 - 8/7</v>
      </c>
      <c r="E13" t="str">
        <f>'Hybrid - Mag - True - Stereo'!L116</f>
        <v>2e</v>
      </c>
      <c r="F13" s="163" t="str">
        <f t="shared" si="3"/>
        <v>17 - J13 - 8/7   2e</v>
      </c>
      <c r="H13" s="14">
        <f>'Hybrid - Mag - True - Stereo'!N116</f>
        <v>8.1999999999999993</v>
      </c>
      <c r="I13" s="14">
        <f>'Hybrid - Mag - True - Stereo'!O116</f>
        <v>7.2</v>
      </c>
      <c r="K13" s="69"/>
      <c r="L13" s="98"/>
      <c r="M13" s="98"/>
    </row>
    <row r="14" spans="1:14" ht="45.95" customHeight="1" x14ac:dyDescent="0.25">
      <c r="K14" s="2"/>
      <c r="L14" s="2"/>
      <c r="M14" s="2"/>
    </row>
    <row r="15" spans="1:14" ht="45.95" customHeight="1" x14ac:dyDescent="0.25">
      <c r="K15" s="2"/>
      <c r="L15" s="2"/>
      <c r="M15" s="2"/>
    </row>
    <row r="16" spans="1:14" ht="45.95" customHeight="1" x14ac:dyDescent="0.25">
      <c r="K16" s="2"/>
      <c r="L16" s="2"/>
      <c r="M16" s="2"/>
    </row>
    <row r="17" spans="11:11" ht="45.95" customHeight="1" x14ac:dyDescent="0.25">
      <c r="K17" s="2"/>
    </row>
  </sheetData>
  <mergeCells count="2">
    <mergeCell ref="K2:M2"/>
    <mergeCell ref="B1:F1"/>
  </mergeCells>
  <pageMargins left="0.25" right="0.25" top="0.75" bottom="0.75" header="0.3" footer="0.3"/>
  <pageSetup paperSize="9" scale="95" fitToWidth="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AC90-E825-4D08-BD1D-C3F365F790A1}">
  <sheetPr>
    <pageSetUpPr fitToPage="1"/>
  </sheetPr>
  <dimension ref="A1:M19"/>
  <sheetViews>
    <sheetView topLeftCell="B1" zoomScale="70" zoomScaleNormal="70" workbookViewId="0">
      <selection activeCell="R15" sqref="R15"/>
    </sheetView>
  </sheetViews>
  <sheetFormatPr defaultRowHeight="45" customHeight="1" x14ac:dyDescent="0.25"/>
  <cols>
    <col min="1" max="1" width="36.85546875" hidden="1" customWidth="1"/>
    <col min="2" max="2" width="36.85546875" style="14" customWidth="1"/>
    <col min="3" max="3" width="30.28515625" style="162" customWidth="1"/>
    <col min="4" max="4" width="18.28515625" style="162" hidden="1" customWidth="1"/>
    <col min="5" max="5" width="0" style="162" hidden="1" customWidth="1"/>
    <col min="6" max="6" width="32.5703125" style="162" customWidth="1"/>
    <col min="7" max="7" width="6.140625" style="162" customWidth="1"/>
    <col min="8" max="8" width="8.85546875" style="162" customWidth="1"/>
    <col min="9" max="9" width="9.140625" style="162"/>
    <col min="11" max="12" width="1.5703125" style="14" customWidth="1"/>
    <col min="13" max="13" width="1.7109375" style="14" customWidth="1"/>
  </cols>
  <sheetData>
    <row r="1" spans="1:13" ht="24.75" customHeight="1" x14ac:dyDescent="0.35">
      <c r="A1" t="e">
        <f>'Hybrid - Mag - Mirror - Stereo'!#REF!</f>
        <v>#REF!</v>
      </c>
      <c r="B1" s="347" t="s">
        <v>1448</v>
      </c>
      <c r="C1" s="348"/>
      <c r="D1" s="162" t="e">
        <f>'Hybrid - Mag - Mirror - Stereo'!#REF!</f>
        <v>#REF!</v>
      </c>
      <c r="E1" s="162" t="e">
        <f>'Hybrid - Mag - Mirror - Stereo'!#REF!</f>
        <v>#REF!</v>
      </c>
      <c r="H1" s="162" t="e">
        <f>'Hybrid - Mag - Mirror - Stereo'!#REF!</f>
        <v>#REF!</v>
      </c>
    </row>
    <row r="2" spans="1:13" ht="10.5" customHeight="1" x14ac:dyDescent="0.25">
      <c r="A2" t="e">
        <f>'Hybrid - Mag - Mirror - Stereo'!#REF!</f>
        <v>#REF!</v>
      </c>
      <c r="D2" s="162" t="e">
        <f>'Hybrid - Mag - Mirror - Stereo'!#REF!</f>
        <v>#REF!</v>
      </c>
      <c r="E2" s="162" t="e">
        <f>'Hybrid - Mag - Mirror - Stereo'!#REF!</f>
        <v>#REF!</v>
      </c>
      <c r="H2" s="162" t="e">
        <f>'Hybrid - Mag - Mirror - Stereo'!#REF!</f>
        <v>#REF!</v>
      </c>
      <c r="I2" s="162" t="e">
        <f>'Hybrid - Mag - Mirror - Stereo'!#REF!</f>
        <v>#REF!</v>
      </c>
      <c r="K2" s="339" t="s">
        <v>1389</v>
      </c>
      <c r="L2" s="339"/>
      <c r="M2" s="339"/>
    </row>
    <row r="3" spans="1:13" s="56" customFormat="1" ht="45" customHeight="1" x14ac:dyDescent="0.25">
      <c r="A3" s="56" t="e">
        <f>'Hybrid - Mag - Mirror - Stereo'!#REF!</f>
        <v>#REF!</v>
      </c>
      <c r="B3" s="21" t="s">
        <v>1433</v>
      </c>
      <c r="C3" s="168" t="s">
        <v>1429</v>
      </c>
      <c r="D3" s="168" t="e">
        <f>'Hybrid - Mag - Mirror - Stereo'!#REF!</f>
        <v>#REF!</v>
      </c>
      <c r="E3" s="168" t="e">
        <f>'Hybrid - Mag - Mirror - Stereo'!#REF!</f>
        <v>#REF!</v>
      </c>
      <c r="F3" s="168" t="s">
        <v>1431</v>
      </c>
      <c r="G3" s="168"/>
      <c r="H3" s="168" t="e">
        <f>'Hybrid - Mag - Mirror - Stereo'!#REF!</f>
        <v>#REF!</v>
      </c>
      <c r="I3" s="168" t="e">
        <f>'Hybrid - Mag - Mirror - Stereo'!#REF!</f>
        <v>#REF!</v>
      </c>
      <c r="K3" s="14"/>
      <c r="L3" s="14"/>
      <c r="M3" s="14"/>
    </row>
    <row r="4" spans="1:13" ht="45" customHeight="1" x14ac:dyDescent="0.25">
      <c r="A4" t="e">
        <f>'Hybrid - Mag - Mirror - Stereo'!#REF!</f>
        <v>#REF!</v>
      </c>
      <c r="B4" s="14" t="str">
        <f t="shared" ref="B4:B12" si="0">IF(ISNUMBER(SEARCH("_LV",A4)),LEFT(A4,FIND("_LV",A4)-1),"")</f>
        <v/>
      </c>
      <c r="C4" s="14" t="e">
        <f>'Hybrid - Mag - Mirror - Stereo'!#REF!</f>
        <v>#REF!</v>
      </c>
      <c r="D4" s="14" t="e">
        <f>'Hybrid - Mag - Mirror - Stereo'!#REF!</f>
        <v>#REF!</v>
      </c>
      <c r="E4" s="14" t="e">
        <f>'Hybrid - Mag - Mirror - Stereo'!#REF!</f>
        <v>#REF!</v>
      </c>
      <c r="F4" s="14" t="e">
        <f t="shared" ref="F4:F12" si="1">CONCATENATE(D4,"   ",E4)</f>
        <v>#REF!</v>
      </c>
      <c r="G4" s="14"/>
      <c r="H4" s="14" t="e">
        <f>'Hybrid - Mag - Mirror - Stereo'!#REF!</f>
        <v>#REF!</v>
      </c>
      <c r="I4" s="14" t="e">
        <f>'Hybrid - Mag - Mirror - Stereo'!#REF!</f>
        <v>#REF!</v>
      </c>
      <c r="K4" s="69"/>
      <c r="L4" s="2"/>
      <c r="M4" s="94"/>
    </row>
    <row r="5" spans="1:13" ht="45" customHeight="1" x14ac:dyDescent="0.25">
      <c r="A5" t="e">
        <f>'Hybrid - Mag - Mirror - Stereo'!#REF!</f>
        <v>#REF!</v>
      </c>
      <c r="B5" s="14" t="str">
        <f t="shared" si="0"/>
        <v/>
      </c>
      <c r="C5" s="14" t="e">
        <f>'Hybrid - Mag - Mirror - Stereo'!#REF!</f>
        <v>#REF!</v>
      </c>
      <c r="D5" s="14" t="e">
        <f>'Hybrid - Mag - Mirror - Stereo'!#REF!</f>
        <v>#REF!</v>
      </c>
      <c r="E5" s="14" t="e">
        <f>'Hybrid - Mag - Mirror - Stereo'!#REF!</f>
        <v>#REF!</v>
      </c>
      <c r="F5" s="14" t="e">
        <f t="shared" si="1"/>
        <v>#REF!</v>
      </c>
      <c r="G5" s="14"/>
      <c r="H5" s="14" t="e">
        <f>'Hybrid - Mag - Mirror - Stereo'!#REF!</f>
        <v>#REF!</v>
      </c>
      <c r="I5" s="14" t="e">
        <f>'Hybrid - Mag - Mirror - Stereo'!#REF!</f>
        <v>#REF!</v>
      </c>
      <c r="K5" s="86"/>
      <c r="L5" s="2"/>
      <c r="M5" s="94"/>
    </row>
    <row r="6" spans="1:13" ht="45" customHeight="1" x14ac:dyDescent="0.25">
      <c r="A6" t="e">
        <f>'Hybrid - Mag - Mirror - Stereo'!#REF!</f>
        <v>#REF!</v>
      </c>
      <c r="B6" s="14" t="str">
        <f t="shared" si="0"/>
        <v/>
      </c>
      <c r="C6" s="14" t="e">
        <f>'Hybrid - Mag - Mirror - Stereo'!#REF!</f>
        <v>#REF!</v>
      </c>
      <c r="D6" s="14" t="e">
        <f>'Hybrid - Mag - Mirror - Stereo'!#REF!</f>
        <v>#REF!</v>
      </c>
      <c r="E6" s="14" t="e">
        <f>'Hybrid - Mag - Mirror - Stereo'!#REF!</f>
        <v>#REF!</v>
      </c>
      <c r="F6" s="14" t="e">
        <f t="shared" si="1"/>
        <v>#REF!</v>
      </c>
      <c r="G6" s="14"/>
      <c r="H6" s="14" t="e">
        <f>'Hybrid - Mag - Mirror - Stereo'!#REF!</f>
        <v>#REF!</v>
      </c>
      <c r="I6" s="14" t="e">
        <f>'Hybrid - Mag - Mirror - Stereo'!#REF!</f>
        <v>#REF!</v>
      </c>
      <c r="K6" s="69"/>
      <c r="L6" s="2"/>
      <c r="M6" s="93"/>
    </row>
    <row r="7" spans="1:13" ht="45" customHeight="1" x14ac:dyDescent="0.25">
      <c r="A7" t="e">
        <f>'Hybrid - Mag - Mirror - Stereo'!#REF!</f>
        <v>#REF!</v>
      </c>
      <c r="B7" s="14" t="str">
        <f t="shared" si="0"/>
        <v/>
      </c>
      <c r="C7" s="14" t="e">
        <f>'Hybrid - Mag - Mirror - Stereo'!#REF!</f>
        <v>#REF!</v>
      </c>
      <c r="D7" s="14" t="e">
        <f>'Hybrid - Mag - Mirror - Stereo'!#REF!</f>
        <v>#REF!</v>
      </c>
      <c r="E7" s="14" t="e">
        <f>'Hybrid - Mag - Mirror - Stereo'!#REF!</f>
        <v>#REF!</v>
      </c>
      <c r="F7" s="14" t="e">
        <f t="shared" si="1"/>
        <v>#REF!</v>
      </c>
      <c r="G7" s="14"/>
      <c r="H7" s="14" t="e">
        <f>'Hybrid - Mag - Mirror - Stereo'!#REF!</f>
        <v>#REF!</v>
      </c>
      <c r="I7" s="14" t="e">
        <f>'Hybrid - Mag - Mirror - Stereo'!#REF!</f>
        <v>#REF!</v>
      </c>
      <c r="K7" s="69"/>
      <c r="L7" s="93"/>
      <c r="M7" s="93"/>
    </row>
    <row r="8" spans="1:13" ht="45" customHeight="1" x14ac:dyDescent="0.25">
      <c r="C8" s="14"/>
      <c r="D8" s="14"/>
      <c r="E8" s="14"/>
      <c r="F8" s="14"/>
      <c r="G8" s="14"/>
      <c r="H8" s="14"/>
      <c r="I8" s="14"/>
    </row>
    <row r="9" spans="1:13" ht="45" customHeight="1" x14ac:dyDescent="0.25">
      <c r="A9" t="e">
        <f>'Hybrid - Mag - Mirror - Stereo'!#REF!</f>
        <v>#REF!</v>
      </c>
      <c r="B9" s="14" t="str">
        <f t="shared" si="0"/>
        <v/>
      </c>
      <c r="C9" s="14" t="e">
        <f>'Hybrid - Mag - Mirror - Stereo'!#REF!</f>
        <v>#REF!</v>
      </c>
      <c r="D9" s="14" t="e">
        <f>'Hybrid - Mag - Mirror - Stereo'!#REF!</f>
        <v>#REF!</v>
      </c>
      <c r="E9" s="14" t="e">
        <f>'Hybrid - Mag - Mirror - Stereo'!#REF!</f>
        <v>#REF!</v>
      </c>
      <c r="F9" s="14" t="e">
        <f t="shared" si="1"/>
        <v>#REF!</v>
      </c>
      <c r="G9" s="14"/>
      <c r="H9" s="14" t="e">
        <f>'Hybrid - Mag - Mirror - Stereo'!#REF!</f>
        <v>#REF!</v>
      </c>
      <c r="I9" s="14" t="e">
        <f>'Hybrid - Mag - Mirror - Stereo'!#REF!</f>
        <v>#REF!</v>
      </c>
      <c r="K9" s="69"/>
      <c r="M9" s="94"/>
    </row>
    <row r="10" spans="1:13" ht="45" customHeight="1" x14ac:dyDescent="0.25">
      <c r="A10" t="e">
        <f>'Hybrid - Mag - Mirror - Stereo'!#REF!</f>
        <v>#REF!</v>
      </c>
      <c r="B10" s="14" t="str">
        <f t="shared" si="0"/>
        <v/>
      </c>
      <c r="C10" s="14" t="e">
        <f>'Hybrid - Mag - Mirror - Stereo'!#REF!</f>
        <v>#REF!</v>
      </c>
      <c r="D10" s="14" t="e">
        <f>'Hybrid - Mag - Mirror - Stereo'!#REF!</f>
        <v>#REF!</v>
      </c>
      <c r="E10" s="14" t="e">
        <f>'Hybrid - Mag - Mirror - Stereo'!#REF!</f>
        <v>#REF!</v>
      </c>
      <c r="F10" s="14" t="e">
        <f t="shared" si="1"/>
        <v>#REF!</v>
      </c>
      <c r="G10" s="14"/>
      <c r="H10" s="14" t="e">
        <f>'Hybrid - Mag - Mirror - Stereo'!#REF!</f>
        <v>#REF!</v>
      </c>
      <c r="I10" s="14" t="e">
        <f>'Hybrid - Mag - Mirror - Stereo'!#REF!</f>
        <v>#REF!</v>
      </c>
      <c r="K10" s="69"/>
      <c r="M10" s="94"/>
    </row>
    <row r="11" spans="1:13" ht="45" customHeight="1" x14ac:dyDescent="0.25">
      <c r="A11" t="e">
        <f>'Hybrid - Mag - Mirror - Stereo'!#REF!</f>
        <v>#REF!</v>
      </c>
      <c r="B11" s="14" t="str">
        <f t="shared" si="0"/>
        <v/>
      </c>
      <c r="C11" s="14" t="e">
        <f>'Hybrid - Mag - Mirror - Stereo'!#REF!</f>
        <v>#REF!</v>
      </c>
      <c r="D11" s="14" t="e">
        <f>'Hybrid - Mag - Mirror - Stereo'!#REF!</f>
        <v>#REF!</v>
      </c>
      <c r="E11" s="14" t="e">
        <f>'Hybrid - Mag - Mirror - Stereo'!#REF!</f>
        <v>#REF!</v>
      </c>
      <c r="F11" s="14" t="e">
        <f t="shared" si="1"/>
        <v>#REF!</v>
      </c>
      <c r="G11" s="14"/>
      <c r="H11" s="14" t="e">
        <f>'Hybrid - Mag - Mirror - Stereo'!#REF!</f>
        <v>#REF!</v>
      </c>
      <c r="I11" s="14" t="e">
        <f>'Hybrid - Mag - Mirror - Stereo'!#REF!</f>
        <v>#REF!</v>
      </c>
      <c r="K11" s="69"/>
      <c r="M11" s="94"/>
    </row>
    <row r="12" spans="1:13" ht="45" customHeight="1" x14ac:dyDescent="0.25">
      <c r="A12" t="e">
        <f>'Hybrid - Mag - Mirror - Stereo'!#REF!</f>
        <v>#REF!</v>
      </c>
      <c r="B12" s="14" t="str">
        <f t="shared" si="0"/>
        <v/>
      </c>
      <c r="C12" s="14" t="e">
        <f>'Hybrid - Mag - Mirror - Stereo'!#REF!</f>
        <v>#REF!</v>
      </c>
      <c r="D12" s="14" t="e">
        <f>'Hybrid - Mag - Mirror - Stereo'!#REF!</f>
        <v>#REF!</v>
      </c>
      <c r="E12" s="14" t="e">
        <f>'Hybrid - Mag - Mirror - Stereo'!#REF!</f>
        <v>#REF!</v>
      </c>
      <c r="F12" s="14" t="e">
        <f t="shared" si="1"/>
        <v>#REF!</v>
      </c>
      <c r="G12" s="14"/>
      <c r="H12" s="14" t="e">
        <f>'Hybrid - Mag - Mirror - Stereo'!#REF!</f>
        <v>#REF!</v>
      </c>
      <c r="I12" s="14" t="e">
        <f>'Hybrid - Mag - Mirror - Stereo'!#REF!</f>
        <v>#REF!</v>
      </c>
      <c r="K12" s="69"/>
      <c r="L12" s="94"/>
      <c r="M12" s="94"/>
    </row>
    <row r="15" spans="1:13" ht="45" customHeight="1" x14ac:dyDescent="0.25">
      <c r="K15" s="2"/>
    </row>
    <row r="16" spans="1:13" ht="45" customHeight="1" x14ac:dyDescent="0.25">
      <c r="K16" s="2"/>
    </row>
    <row r="17" spans="11:11" ht="45" customHeight="1" x14ac:dyDescent="0.25">
      <c r="K17" s="2"/>
    </row>
    <row r="18" spans="11:11" ht="45" customHeight="1" x14ac:dyDescent="0.25">
      <c r="K18" s="2"/>
    </row>
    <row r="19" spans="11:11" ht="45" customHeight="1" x14ac:dyDescent="0.25">
      <c r="K19" s="2"/>
    </row>
  </sheetData>
  <mergeCells count="2">
    <mergeCell ref="B1:C1"/>
    <mergeCell ref="K2:M2"/>
  </mergeCells>
  <pageMargins left="0.25" right="0.25" top="0.75" bottom="0.75" header="0.3" footer="0.3"/>
  <pageSetup paperSize="9" fitToHeight="0" orientation="landscape"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6A69-0745-4808-88A1-41ACDBCD1A37}">
  <dimension ref="A1:H1293"/>
  <sheetViews>
    <sheetView topLeftCell="A996" workbookViewId="0">
      <selection activeCell="I1014" sqref="I1014"/>
    </sheetView>
  </sheetViews>
  <sheetFormatPr defaultRowHeight="15" x14ac:dyDescent="0.25"/>
  <cols>
    <col min="1" max="1" width="17.28515625" style="2" customWidth="1"/>
    <col min="2" max="2" width="5.7109375" style="14" customWidth="1"/>
    <col min="3" max="3" width="5.5703125" style="14" customWidth="1"/>
    <col min="4" max="5" width="1.5703125" style="14" customWidth="1"/>
    <col min="6" max="6" width="1.7109375" style="14" customWidth="1"/>
  </cols>
  <sheetData>
    <row r="1" spans="1:8" x14ac:dyDescent="0.25">
      <c r="C1" s="336" t="s">
        <v>1391</v>
      </c>
      <c r="G1" t="s">
        <v>1434</v>
      </c>
    </row>
    <row r="2" spans="1:8" x14ac:dyDescent="0.25">
      <c r="A2"/>
      <c r="B2" s="21" t="s">
        <v>1363</v>
      </c>
      <c r="C2" s="336"/>
      <c r="D2" s="339" t="s">
        <v>1389</v>
      </c>
      <c r="E2" s="339"/>
      <c r="F2" s="339"/>
    </row>
    <row r="3" spans="1:8" ht="56.25" x14ac:dyDescent="0.3">
      <c r="A3" s="126" t="s">
        <v>240</v>
      </c>
      <c r="C3" s="336"/>
    </row>
    <row r="4" spans="1:8" ht="18.75" x14ac:dyDescent="0.3">
      <c r="A4" s="126"/>
      <c r="C4" s="189"/>
    </row>
    <row r="5" spans="1:8" x14ac:dyDescent="0.25">
      <c r="A5" s="6" t="s">
        <v>3</v>
      </c>
      <c r="B5" s="65" t="str">
        <f>IF(LEFT(A5,3)="2.5", MID(A5,7,2),LEFT(A5,2))</f>
        <v>23</v>
      </c>
      <c r="C5" s="14" t="s">
        <v>1359</v>
      </c>
      <c r="D5" s="92"/>
      <c r="G5" t="s">
        <v>1374</v>
      </c>
      <c r="H5" t="s">
        <v>1449</v>
      </c>
    </row>
    <row r="6" spans="1:8" x14ac:dyDescent="0.25">
      <c r="A6" s="8" t="s">
        <v>7</v>
      </c>
      <c r="B6" s="65" t="str">
        <f>IF(LEFT(A6,3)="2.5", MID(A6,7,2),LEFT(A6,2))</f>
        <v>18</v>
      </c>
      <c r="C6" s="2" t="s">
        <v>1359</v>
      </c>
      <c r="D6" s="94"/>
      <c r="E6" s="2"/>
      <c r="F6" s="2"/>
      <c r="G6" t="s">
        <v>1374</v>
      </c>
    </row>
    <row r="7" spans="1:8" x14ac:dyDescent="0.25">
      <c r="A7" s="8"/>
      <c r="B7" s="65"/>
      <c r="C7" s="2"/>
      <c r="D7" s="2"/>
      <c r="E7" s="2"/>
      <c r="F7" s="2"/>
    </row>
    <row r="8" spans="1:8" x14ac:dyDescent="0.25">
      <c r="A8" s="8" t="s">
        <v>11</v>
      </c>
      <c r="B8" s="65" t="str">
        <f>IF(LEFT(A8,3)="2.5", MID(A8,7,2),LEFT(A8,2))</f>
        <v>18</v>
      </c>
      <c r="C8" s="2" t="s">
        <v>1359</v>
      </c>
      <c r="D8" s="95"/>
      <c r="E8" s="2"/>
      <c r="F8" s="2"/>
      <c r="G8" t="s">
        <v>1374</v>
      </c>
    </row>
    <row r="9" spans="1:8" x14ac:dyDescent="0.25">
      <c r="A9" s="8" t="s">
        <v>15</v>
      </c>
      <c r="B9" s="65" t="str">
        <f>IF(LEFT(A9,3)="2.5", MID(A9,7,2),LEFT(A9,2))</f>
        <v>15</v>
      </c>
      <c r="C9" s="2" t="s">
        <v>1359</v>
      </c>
      <c r="D9" s="93"/>
      <c r="E9" s="2"/>
      <c r="G9" t="s">
        <v>1373</v>
      </c>
    </row>
    <row r="10" spans="1:8" x14ac:dyDescent="0.25">
      <c r="A10" s="8" t="s">
        <v>19</v>
      </c>
      <c r="B10" s="65" t="str">
        <f>IF(LEFT(A10,3)="2.5", MID(A10,7,2),LEFT(A10,2))</f>
        <v>13</v>
      </c>
      <c r="C10" s="2" t="s">
        <v>1359</v>
      </c>
      <c r="D10" s="93"/>
      <c r="E10" s="2"/>
      <c r="F10" s="69"/>
      <c r="G10" t="s">
        <v>1372</v>
      </c>
    </row>
    <row r="11" spans="1:8" x14ac:dyDescent="0.25">
      <c r="A11" s="8" t="s">
        <v>106</v>
      </c>
      <c r="B11" s="65" t="str">
        <f>IF(LEFT(A11,3)="2.5", MID(A11,7,2),LEFT(A11,2))</f>
        <v>23</v>
      </c>
      <c r="C11" s="2" t="s">
        <v>1359</v>
      </c>
      <c r="D11" s="94"/>
      <c r="E11" s="2"/>
      <c r="F11" s="2"/>
      <c r="G11" t="s">
        <v>1374</v>
      </c>
    </row>
    <row r="12" spans="1:8" x14ac:dyDescent="0.25">
      <c r="A12" s="43" t="s">
        <v>427</v>
      </c>
      <c r="B12" s="65" t="str">
        <f>IF(LEFT(A12,3)="2.5", MID(A12,7,2),LEFT(A12,2))</f>
        <v>23</v>
      </c>
      <c r="C12" s="2" t="s">
        <v>1359</v>
      </c>
      <c r="D12" s="93"/>
      <c r="E12" s="2"/>
      <c r="F12" s="2"/>
      <c r="G12" t="s">
        <v>1374</v>
      </c>
    </row>
    <row r="13" spans="1:8" x14ac:dyDescent="0.25">
      <c r="A13" s="45"/>
      <c r="B13" s="65"/>
      <c r="C13" s="2"/>
      <c r="D13" s="2"/>
      <c r="E13" s="2"/>
      <c r="F13" s="2"/>
    </row>
    <row r="14" spans="1:8" x14ac:dyDescent="0.25">
      <c r="B14" s="65"/>
      <c r="C14" s="2"/>
      <c r="D14" s="2"/>
      <c r="E14" s="2"/>
      <c r="F14" s="2"/>
    </row>
    <row r="15" spans="1:8" x14ac:dyDescent="0.25">
      <c r="A15" s="6" t="s">
        <v>22</v>
      </c>
      <c r="B15" s="65" t="str">
        <f t="shared" ref="B15:B26" si="0">IF(LEFT(A15,3)="2.5", MID(A15,7,2),LEFT(A15,2))</f>
        <v>23</v>
      </c>
      <c r="C15" s="2" t="s">
        <v>1359</v>
      </c>
      <c r="D15" s="93"/>
      <c r="E15" s="2"/>
      <c r="F15" s="2"/>
      <c r="G15" t="s">
        <v>1374</v>
      </c>
    </row>
    <row r="16" spans="1:8" x14ac:dyDescent="0.25">
      <c r="A16" s="43" t="s">
        <v>428</v>
      </c>
      <c r="B16" s="65" t="str">
        <f t="shared" si="0"/>
        <v>23</v>
      </c>
      <c r="C16" s="2" t="s">
        <v>1359</v>
      </c>
      <c r="D16" s="95"/>
      <c r="E16" s="2"/>
      <c r="F16" s="2"/>
      <c r="G16" t="s">
        <v>1374</v>
      </c>
    </row>
    <row r="17" spans="1:7" x14ac:dyDescent="0.25">
      <c r="A17" s="8" t="s">
        <v>26</v>
      </c>
      <c r="B17" s="65" t="str">
        <f t="shared" si="0"/>
        <v>18</v>
      </c>
      <c r="C17" s="2" t="s">
        <v>1359</v>
      </c>
      <c r="D17" s="93"/>
      <c r="E17" s="2"/>
      <c r="F17" s="2"/>
      <c r="G17" t="s">
        <v>1374</v>
      </c>
    </row>
    <row r="18" spans="1:7" x14ac:dyDescent="0.25">
      <c r="A18" s="8" t="s">
        <v>30</v>
      </c>
      <c r="B18" s="65" t="str">
        <f t="shared" si="0"/>
        <v>15</v>
      </c>
      <c r="C18" s="2" t="s">
        <v>1359</v>
      </c>
      <c r="D18" s="94"/>
      <c r="E18" s="2"/>
      <c r="F18" s="2"/>
      <c r="G18" t="s">
        <v>1373</v>
      </c>
    </row>
    <row r="19" spans="1:7" x14ac:dyDescent="0.25">
      <c r="A19" s="8" t="s">
        <v>34</v>
      </c>
      <c r="B19" s="65" t="str">
        <f t="shared" si="0"/>
        <v>21</v>
      </c>
      <c r="C19" s="2" t="s">
        <v>1359</v>
      </c>
      <c r="D19" s="93"/>
      <c r="E19" s="2"/>
      <c r="F19" s="2"/>
      <c r="G19" t="s">
        <v>1374</v>
      </c>
    </row>
    <row r="20" spans="1:7" x14ac:dyDescent="0.25">
      <c r="A20" s="43" t="s">
        <v>421</v>
      </c>
      <c r="B20" s="65" t="str">
        <f t="shared" si="0"/>
        <v>21</v>
      </c>
      <c r="C20" s="2" t="s">
        <v>1359</v>
      </c>
      <c r="D20" s="93"/>
      <c r="E20" s="2"/>
      <c r="F20" s="2"/>
      <c r="G20" t="s">
        <v>1374</v>
      </c>
    </row>
    <row r="21" spans="1:7" x14ac:dyDescent="0.25">
      <c r="A21" s="8" t="s">
        <v>38</v>
      </c>
      <c r="B21" s="65" t="str">
        <f t="shared" si="0"/>
        <v>15</v>
      </c>
      <c r="C21" s="2" t="s">
        <v>1359</v>
      </c>
      <c r="D21" s="93"/>
      <c r="E21" s="2"/>
      <c r="F21" s="2"/>
      <c r="G21" t="s">
        <v>1373</v>
      </c>
    </row>
    <row r="22" spans="1:7" x14ac:dyDescent="0.25">
      <c r="A22" s="8" t="s">
        <v>42</v>
      </c>
      <c r="B22" s="65" t="str">
        <f t="shared" si="0"/>
        <v>13</v>
      </c>
      <c r="C22" s="2" t="s">
        <v>1359</v>
      </c>
      <c r="D22" s="93"/>
      <c r="E22" s="2"/>
      <c r="F22" s="69"/>
      <c r="G22" t="s">
        <v>1372</v>
      </c>
    </row>
    <row r="23" spans="1:7" x14ac:dyDescent="0.25">
      <c r="A23" s="8" t="s">
        <v>90</v>
      </c>
      <c r="B23" s="65" t="str">
        <f t="shared" si="0"/>
        <v>21</v>
      </c>
      <c r="C23" s="2" t="s">
        <v>1359</v>
      </c>
      <c r="D23" s="93"/>
      <c r="E23" s="2"/>
      <c r="G23" t="s">
        <v>1374</v>
      </c>
    </row>
    <row r="24" spans="1:7" x14ac:dyDescent="0.25">
      <c r="A24" s="43" t="s">
        <v>419</v>
      </c>
      <c r="B24" s="65" t="str">
        <f t="shared" si="0"/>
        <v>21</v>
      </c>
      <c r="C24" s="2" t="s">
        <v>1359</v>
      </c>
      <c r="D24" s="93"/>
      <c r="E24" s="2"/>
      <c r="G24" t="s">
        <v>1374</v>
      </c>
    </row>
    <row r="25" spans="1:7" x14ac:dyDescent="0.25">
      <c r="A25" s="8" t="s">
        <v>94</v>
      </c>
      <c r="B25" s="65" t="str">
        <f t="shared" si="0"/>
        <v>21</v>
      </c>
      <c r="C25" s="2" t="s">
        <v>1359</v>
      </c>
      <c r="D25" s="93"/>
      <c r="E25" s="2"/>
      <c r="F25" s="2"/>
      <c r="G25" t="s">
        <v>1374</v>
      </c>
    </row>
    <row r="26" spans="1:7" x14ac:dyDescent="0.25">
      <c r="A26" s="45" t="s">
        <v>420</v>
      </c>
      <c r="B26" s="65" t="str">
        <f t="shared" si="0"/>
        <v>21</v>
      </c>
      <c r="C26" s="2" t="s">
        <v>1359</v>
      </c>
      <c r="D26" s="93"/>
      <c r="E26" s="2"/>
      <c r="F26" s="2"/>
      <c r="G26" t="s">
        <v>1374</v>
      </c>
    </row>
    <row r="27" spans="1:7" x14ac:dyDescent="0.25">
      <c r="B27" s="65"/>
      <c r="C27" s="2"/>
      <c r="D27" s="2"/>
      <c r="E27" s="2"/>
      <c r="F27" s="2"/>
    </row>
    <row r="28" spans="1:7" x14ac:dyDescent="0.25">
      <c r="A28" s="6" t="s">
        <v>46</v>
      </c>
      <c r="B28" s="65" t="str">
        <f t="shared" ref="B28:B40" si="1">IF(LEFT(A28,3)="2.5", MID(A28,7,2),LEFT(A28,2))</f>
        <v>22</v>
      </c>
      <c r="C28" s="2" t="s">
        <v>1359</v>
      </c>
      <c r="D28" s="93"/>
      <c r="E28" s="2"/>
      <c r="F28" s="2"/>
      <c r="G28" t="s">
        <v>1374</v>
      </c>
    </row>
    <row r="29" spans="1:7" x14ac:dyDescent="0.25">
      <c r="A29" s="43" t="s">
        <v>426</v>
      </c>
      <c r="B29" s="65" t="str">
        <f t="shared" si="1"/>
        <v>22</v>
      </c>
      <c r="C29" s="2" t="s">
        <v>1359</v>
      </c>
      <c r="D29" s="95"/>
      <c r="E29" s="2"/>
      <c r="F29" s="2"/>
      <c r="G29" t="s">
        <v>1374</v>
      </c>
    </row>
    <row r="30" spans="1:7" x14ac:dyDescent="0.25">
      <c r="A30" s="8" t="s">
        <v>50</v>
      </c>
      <c r="B30" s="65" t="str">
        <f t="shared" si="1"/>
        <v>18</v>
      </c>
      <c r="C30" s="2" t="s">
        <v>1359</v>
      </c>
      <c r="D30" s="93"/>
      <c r="E30" s="2"/>
      <c r="F30" s="2"/>
      <c r="G30" t="s">
        <v>1374</v>
      </c>
    </row>
    <row r="31" spans="1:7" x14ac:dyDescent="0.25">
      <c r="A31" s="8" t="s">
        <v>54</v>
      </c>
      <c r="B31" s="65" t="str">
        <f t="shared" si="1"/>
        <v>15</v>
      </c>
      <c r="C31" s="2" t="s">
        <v>1359</v>
      </c>
      <c r="D31" s="94"/>
      <c r="E31" s="2"/>
      <c r="F31" s="2"/>
      <c r="G31" t="s">
        <v>1373</v>
      </c>
    </row>
    <row r="32" spans="1:7" x14ac:dyDescent="0.25">
      <c r="A32" s="8" t="s">
        <v>58</v>
      </c>
      <c r="B32" s="65" t="str">
        <f t="shared" si="1"/>
        <v>22</v>
      </c>
      <c r="C32" s="2" t="s">
        <v>1359</v>
      </c>
      <c r="D32" s="93"/>
      <c r="E32" s="2"/>
      <c r="F32" s="2"/>
      <c r="G32" t="s">
        <v>1374</v>
      </c>
    </row>
    <row r="33" spans="1:7" x14ac:dyDescent="0.25">
      <c r="A33" s="43" t="s">
        <v>424</v>
      </c>
      <c r="B33" s="65" t="str">
        <f t="shared" si="1"/>
        <v>22</v>
      </c>
      <c r="C33" s="2" t="s">
        <v>1359</v>
      </c>
      <c r="D33" s="93"/>
      <c r="E33" s="2"/>
      <c r="F33" s="2"/>
      <c r="G33" t="s">
        <v>1374</v>
      </c>
    </row>
    <row r="34" spans="1:7" x14ac:dyDescent="0.25">
      <c r="A34" s="8" t="s">
        <v>62</v>
      </c>
      <c r="B34" s="65" t="str">
        <f t="shared" si="1"/>
        <v>21</v>
      </c>
      <c r="C34" s="2" t="s">
        <v>1359</v>
      </c>
      <c r="D34" s="93"/>
      <c r="E34" s="2"/>
      <c r="F34" s="2"/>
      <c r="G34" t="s">
        <v>1374</v>
      </c>
    </row>
    <row r="35" spans="1:7" x14ac:dyDescent="0.25">
      <c r="A35" s="43" t="s">
        <v>418</v>
      </c>
      <c r="B35" s="65" t="str">
        <f t="shared" si="1"/>
        <v>21</v>
      </c>
      <c r="C35" s="2" t="s">
        <v>1359</v>
      </c>
      <c r="D35" s="93"/>
      <c r="E35" s="2"/>
      <c r="F35" s="2"/>
      <c r="G35" t="s">
        <v>1374</v>
      </c>
    </row>
    <row r="36" spans="1:7" x14ac:dyDescent="0.25">
      <c r="A36" s="8" t="s">
        <v>66</v>
      </c>
      <c r="B36" s="65" t="str">
        <f t="shared" si="1"/>
        <v>15</v>
      </c>
      <c r="C36" s="2" t="s">
        <v>1359</v>
      </c>
      <c r="D36" s="93"/>
      <c r="E36" s="2"/>
      <c r="G36" t="s">
        <v>1373</v>
      </c>
    </row>
    <row r="37" spans="1:7" x14ac:dyDescent="0.25">
      <c r="A37" s="8" t="s">
        <v>98</v>
      </c>
      <c r="B37" s="65" t="str">
        <f t="shared" si="1"/>
        <v>22</v>
      </c>
      <c r="C37" s="2" t="s">
        <v>1359</v>
      </c>
      <c r="D37" s="93"/>
      <c r="E37" s="2"/>
      <c r="F37" s="2"/>
      <c r="G37" t="s">
        <v>1374</v>
      </c>
    </row>
    <row r="38" spans="1:7" x14ac:dyDescent="0.25">
      <c r="A38" s="43" t="s">
        <v>425</v>
      </c>
      <c r="B38" s="65" t="str">
        <f t="shared" si="1"/>
        <v>22</v>
      </c>
      <c r="C38" s="2" t="s">
        <v>1359</v>
      </c>
      <c r="D38" s="93"/>
      <c r="E38" s="2"/>
      <c r="F38" s="2"/>
      <c r="G38" t="s">
        <v>1374</v>
      </c>
    </row>
    <row r="39" spans="1:7" x14ac:dyDescent="0.25">
      <c r="A39" s="8" t="s">
        <v>102</v>
      </c>
      <c r="B39" s="65" t="str">
        <f t="shared" si="1"/>
        <v>22</v>
      </c>
      <c r="C39" s="2" t="s">
        <v>1359</v>
      </c>
      <c r="D39" s="94"/>
      <c r="E39" s="2"/>
      <c r="F39" s="2"/>
      <c r="G39" t="s">
        <v>1374</v>
      </c>
    </row>
    <row r="40" spans="1:7" x14ac:dyDescent="0.25">
      <c r="A40" s="45" t="s">
        <v>423</v>
      </c>
      <c r="B40" s="65" t="str">
        <f t="shared" si="1"/>
        <v>22</v>
      </c>
      <c r="C40" s="2" t="s">
        <v>1359</v>
      </c>
      <c r="D40" s="93"/>
      <c r="E40" s="2"/>
      <c r="F40" s="2"/>
      <c r="G40" t="s">
        <v>1374</v>
      </c>
    </row>
    <row r="41" spans="1:7" x14ac:dyDescent="0.25">
      <c r="B41" s="65"/>
      <c r="C41" s="2"/>
      <c r="D41" s="2"/>
      <c r="E41" s="2"/>
      <c r="F41" s="2"/>
    </row>
    <row r="42" spans="1:7" x14ac:dyDescent="0.25">
      <c r="A42" s="6" t="s">
        <v>70</v>
      </c>
      <c r="B42" s="65" t="str">
        <f>IF(LEFT(A42,3)="2.5", MID(A42,7,2),LEFT(A42,2))</f>
        <v>13</v>
      </c>
      <c r="C42" s="2" t="s">
        <v>1358</v>
      </c>
      <c r="D42" s="69"/>
      <c r="E42" s="2"/>
      <c r="F42" s="93"/>
      <c r="G42" t="s">
        <v>1371</v>
      </c>
    </row>
    <row r="43" spans="1:7" x14ac:dyDescent="0.25">
      <c r="A43" s="8" t="s">
        <v>74</v>
      </c>
      <c r="B43" s="65" t="str">
        <f>IF(LEFT(A43,3)="2.5", MID(A43,7,2),LEFT(A43,2))</f>
        <v>13</v>
      </c>
      <c r="C43" s="2" t="s">
        <v>1358</v>
      </c>
      <c r="D43" s="69"/>
      <c r="E43" s="2"/>
      <c r="F43" s="93"/>
      <c r="G43" t="s">
        <v>1371</v>
      </c>
    </row>
    <row r="44" spans="1:7" x14ac:dyDescent="0.25">
      <c r="A44" s="8" t="s">
        <v>78</v>
      </c>
      <c r="B44" s="65" t="str">
        <f>IF(LEFT(A44,3)="2.5", MID(A44,7,2),LEFT(A44,2))</f>
        <v>13</v>
      </c>
      <c r="C44" s="2" t="s">
        <v>1358</v>
      </c>
      <c r="D44" s="69"/>
      <c r="E44" s="2"/>
      <c r="F44" s="93"/>
      <c r="G44" t="s">
        <v>1371</v>
      </c>
    </row>
    <row r="45" spans="1:7" x14ac:dyDescent="0.25">
      <c r="A45" s="8" t="s">
        <v>82</v>
      </c>
      <c r="B45" s="65" t="str">
        <f>IF(LEFT(A45,3)="2.5", MID(A45,7,2),LEFT(A45,2))</f>
        <v>15</v>
      </c>
      <c r="C45" s="2" t="s">
        <v>1358</v>
      </c>
      <c r="D45" s="69"/>
      <c r="E45" s="93"/>
      <c r="F45" s="93"/>
      <c r="G45" t="s">
        <v>1396</v>
      </c>
    </row>
    <row r="46" spans="1:7" x14ac:dyDescent="0.25">
      <c r="A46" s="8" t="s">
        <v>86</v>
      </c>
      <c r="B46" s="65" t="str">
        <f>IF(LEFT(A46,3)="2.5", MID(A46,7,2),LEFT(A46,2))</f>
        <v>13</v>
      </c>
      <c r="C46" s="2" t="s">
        <v>1358</v>
      </c>
      <c r="D46" s="69"/>
      <c r="E46" s="2"/>
      <c r="F46" s="93"/>
      <c r="G46" t="s">
        <v>1371</v>
      </c>
    </row>
    <row r="47" spans="1:7" x14ac:dyDescent="0.25">
      <c r="A47" s="8"/>
      <c r="B47" s="65"/>
      <c r="C47" s="2"/>
      <c r="D47" s="2"/>
      <c r="E47" s="2"/>
      <c r="F47" s="2"/>
    </row>
    <row r="48" spans="1:7" x14ac:dyDescent="0.25">
      <c r="A48" s="8"/>
      <c r="B48" s="65"/>
      <c r="C48" s="2"/>
      <c r="D48" s="2"/>
      <c r="E48" s="2"/>
      <c r="F48" s="2"/>
    </row>
    <row r="49" spans="1:7" x14ac:dyDescent="0.25">
      <c r="A49" s="11"/>
      <c r="B49" s="65"/>
      <c r="C49" s="2"/>
      <c r="D49" s="2"/>
      <c r="E49" s="2"/>
      <c r="F49" s="2"/>
    </row>
    <row r="50" spans="1:7" x14ac:dyDescent="0.25">
      <c r="B50" s="65"/>
      <c r="C50" s="2"/>
      <c r="D50" s="2"/>
      <c r="E50" s="2"/>
      <c r="F50" s="2"/>
    </row>
    <row r="51" spans="1:7" x14ac:dyDescent="0.25">
      <c r="A51" s="6" t="s">
        <v>109</v>
      </c>
      <c r="B51" s="65" t="str">
        <f>IF(LEFT(A51,3)="2.5", MID(A51,7,2),LEFT(A51,2))</f>
        <v>24</v>
      </c>
      <c r="C51" s="2" t="s">
        <v>1359</v>
      </c>
      <c r="D51" s="98"/>
      <c r="E51" s="2"/>
      <c r="F51" s="2"/>
      <c r="G51" t="s">
        <v>1374</v>
      </c>
    </row>
    <row r="52" spans="1:7" x14ac:dyDescent="0.25">
      <c r="A52" s="8" t="s">
        <v>112</v>
      </c>
      <c r="B52" s="65" t="str">
        <f>IF(LEFT(A52,3)="2.5", MID(A52,7,2),LEFT(A52,2))</f>
        <v>19</v>
      </c>
      <c r="C52" s="2" t="s">
        <v>1359</v>
      </c>
      <c r="D52" s="98"/>
      <c r="E52" s="2"/>
      <c r="F52" s="2"/>
      <c r="G52" t="s">
        <v>1374</v>
      </c>
    </row>
    <row r="53" spans="1:7" x14ac:dyDescent="0.25">
      <c r="A53" s="8"/>
      <c r="B53" s="65"/>
      <c r="C53" s="2" t="s">
        <v>1359</v>
      </c>
      <c r="D53" s="98"/>
      <c r="E53" s="2"/>
      <c r="F53" s="2"/>
    </row>
    <row r="54" spans="1:7" x14ac:dyDescent="0.25">
      <c r="A54" s="8" t="s">
        <v>115</v>
      </c>
      <c r="B54" s="65" t="str">
        <f>IF(LEFT(A54,3)="2.5", MID(A54,7,2),LEFT(A54,2))</f>
        <v>19</v>
      </c>
      <c r="C54" s="2" t="s">
        <v>1359</v>
      </c>
      <c r="D54" s="98"/>
      <c r="E54" s="2"/>
      <c r="F54" s="2"/>
      <c r="G54" t="s">
        <v>1374</v>
      </c>
    </row>
    <row r="55" spans="1:7" x14ac:dyDescent="0.25">
      <c r="A55" s="8" t="s">
        <v>118</v>
      </c>
      <c r="B55" s="65" t="str">
        <f>IF(LEFT(A55,3)="2.5", MID(A55,7,2),LEFT(A55,2))</f>
        <v>16</v>
      </c>
      <c r="C55" s="2" t="s">
        <v>1359</v>
      </c>
      <c r="D55" s="101"/>
      <c r="E55" s="2"/>
      <c r="F55" s="2"/>
      <c r="G55" t="s">
        <v>1373</v>
      </c>
    </row>
    <row r="56" spans="1:7" x14ac:dyDescent="0.25">
      <c r="A56" s="8" t="s">
        <v>121</v>
      </c>
      <c r="B56" s="65" t="str">
        <f>IF(LEFT(A56,3)="2.5", MID(A56,7,2),LEFT(A56,2))</f>
        <v>14</v>
      </c>
      <c r="C56" s="2" t="s">
        <v>1359</v>
      </c>
      <c r="D56" s="98"/>
      <c r="E56" s="2"/>
      <c r="F56" s="69"/>
      <c r="G56" t="s">
        <v>1372</v>
      </c>
    </row>
    <row r="57" spans="1:7" x14ac:dyDescent="0.25">
      <c r="A57" s="8"/>
      <c r="B57" s="65"/>
      <c r="C57" s="2"/>
      <c r="D57" s="2"/>
      <c r="E57" s="2"/>
      <c r="F57" s="2"/>
    </row>
    <row r="58" spans="1:7" x14ac:dyDescent="0.25">
      <c r="A58" s="11"/>
      <c r="B58" s="65"/>
      <c r="C58" s="2"/>
      <c r="D58" s="2"/>
      <c r="E58" s="2"/>
      <c r="F58" s="2"/>
    </row>
    <row r="59" spans="1:7" x14ac:dyDescent="0.25">
      <c r="B59" s="65"/>
      <c r="C59" s="2"/>
      <c r="D59" s="2"/>
      <c r="E59" s="2"/>
      <c r="F59" s="2"/>
    </row>
    <row r="60" spans="1:7" x14ac:dyDescent="0.25">
      <c r="A60" s="6" t="s">
        <v>124</v>
      </c>
      <c r="B60" s="65" t="str">
        <f t="shared" ref="B60:B65" si="2">IF(LEFT(A60,3)="2.5", MID(A60,7,2),LEFT(A60,2))</f>
        <v>24</v>
      </c>
      <c r="C60" s="2" t="s">
        <v>1359</v>
      </c>
      <c r="D60" s="98"/>
      <c r="E60" s="2"/>
      <c r="F60" s="2"/>
      <c r="G60" t="s">
        <v>1374</v>
      </c>
    </row>
    <row r="61" spans="1:7" x14ac:dyDescent="0.25">
      <c r="A61" s="8" t="s">
        <v>127</v>
      </c>
      <c r="B61" s="65" t="str">
        <f t="shared" si="2"/>
        <v>19</v>
      </c>
      <c r="C61" s="2" t="s">
        <v>1359</v>
      </c>
      <c r="D61" s="98"/>
      <c r="E61" s="2"/>
      <c r="F61" s="2"/>
      <c r="G61" t="s">
        <v>1374</v>
      </c>
    </row>
    <row r="62" spans="1:7" x14ac:dyDescent="0.25">
      <c r="A62" s="8" t="s">
        <v>130</v>
      </c>
      <c r="B62" s="65" t="str">
        <f t="shared" si="2"/>
        <v>16</v>
      </c>
      <c r="C62" s="2" t="s">
        <v>1359</v>
      </c>
      <c r="D62" s="98"/>
      <c r="E62" s="2"/>
      <c r="F62" s="2"/>
      <c r="G62" t="s">
        <v>1373</v>
      </c>
    </row>
    <row r="63" spans="1:7" x14ac:dyDescent="0.25">
      <c r="A63" s="8" t="s">
        <v>133</v>
      </c>
      <c r="B63" s="65" t="str">
        <f t="shared" si="2"/>
        <v>19</v>
      </c>
      <c r="C63" s="2" t="s">
        <v>1359</v>
      </c>
      <c r="D63" s="98"/>
      <c r="E63" s="2"/>
      <c r="F63" s="2"/>
      <c r="G63" t="s">
        <v>1374</v>
      </c>
    </row>
    <row r="64" spans="1:7" x14ac:dyDescent="0.25">
      <c r="A64" s="8" t="s">
        <v>136</v>
      </c>
      <c r="B64" s="65" t="str">
        <f t="shared" si="2"/>
        <v>16</v>
      </c>
      <c r="C64" s="2" t="s">
        <v>1359</v>
      </c>
      <c r="D64" s="101"/>
      <c r="E64" s="2"/>
      <c r="F64" s="2"/>
      <c r="G64" t="s">
        <v>1373</v>
      </c>
    </row>
    <row r="65" spans="1:7" x14ac:dyDescent="0.25">
      <c r="A65" s="8" t="s">
        <v>139</v>
      </c>
      <c r="B65" s="65" t="str">
        <f t="shared" si="2"/>
        <v>14</v>
      </c>
      <c r="C65" s="2" t="s">
        <v>1359</v>
      </c>
      <c r="D65" s="98"/>
      <c r="E65" s="2"/>
      <c r="F65" s="69"/>
      <c r="G65" t="s">
        <v>1372</v>
      </c>
    </row>
    <row r="66" spans="1:7" x14ac:dyDescent="0.25">
      <c r="A66" s="8"/>
      <c r="B66" s="65"/>
      <c r="C66" s="2"/>
      <c r="D66" s="2"/>
      <c r="E66" s="2"/>
      <c r="F66" s="2"/>
    </row>
    <row r="67" spans="1:7" x14ac:dyDescent="0.25">
      <c r="A67" s="11"/>
      <c r="B67" s="65"/>
      <c r="C67" s="2"/>
      <c r="D67" s="2"/>
      <c r="E67" s="2"/>
      <c r="F67" s="2"/>
    </row>
    <row r="68" spans="1:7" x14ac:dyDescent="0.25">
      <c r="B68" s="65"/>
      <c r="C68" s="2"/>
      <c r="D68" s="2"/>
      <c r="E68" s="2"/>
      <c r="F68" s="2"/>
    </row>
    <row r="69" spans="1:7" x14ac:dyDescent="0.25">
      <c r="A69" s="6" t="s">
        <v>433</v>
      </c>
      <c r="B69" s="65" t="str">
        <f t="shared" ref="B69:B74" si="3">IF(LEFT(A69,3)="2.5", MID(A69,7,2),LEFT(A69,2))</f>
        <v>24</v>
      </c>
      <c r="C69" s="2" t="s">
        <v>1359</v>
      </c>
      <c r="D69" s="98"/>
      <c r="E69" s="2"/>
      <c r="F69" s="2"/>
      <c r="G69" t="s">
        <v>1374</v>
      </c>
    </row>
    <row r="70" spans="1:7" x14ac:dyDescent="0.25">
      <c r="A70" s="8" t="s">
        <v>146</v>
      </c>
      <c r="B70" s="65" t="str">
        <f t="shared" si="3"/>
        <v>19</v>
      </c>
      <c r="C70" s="2" t="s">
        <v>1359</v>
      </c>
      <c r="D70" s="98"/>
      <c r="E70" s="2"/>
      <c r="F70" s="2"/>
      <c r="G70" t="s">
        <v>1374</v>
      </c>
    </row>
    <row r="71" spans="1:7" x14ac:dyDescent="0.25">
      <c r="A71" s="8" t="s">
        <v>149</v>
      </c>
      <c r="B71" s="65" t="str">
        <f t="shared" si="3"/>
        <v>16</v>
      </c>
      <c r="C71" s="2" t="s">
        <v>1359</v>
      </c>
      <c r="D71" s="98"/>
      <c r="E71" s="2"/>
      <c r="F71" s="2"/>
      <c r="G71" t="s">
        <v>1373</v>
      </c>
    </row>
    <row r="72" spans="1:7" x14ac:dyDescent="0.25">
      <c r="A72" s="8" t="s">
        <v>152</v>
      </c>
      <c r="B72" s="65" t="str">
        <f t="shared" si="3"/>
        <v>19</v>
      </c>
      <c r="C72" s="2" t="s">
        <v>1359</v>
      </c>
      <c r="D72" s="98"/>
      <c r="E72" s="2"/>
      <c r="F72" s="2"/>
      <c r="G72" t="s">
        <v>1374</v>
      </c>
    </row>
    <row r="73" spans="1:7" x14ac:dyDescent="0.25">
      <c r="A73" s="8" t="s">
        <v>155</v>
      </c>
      <c r="B73" s="65" t="str">
        <f t="shared" si="3"/>
        <v>19</v>
      </c>
      <c r="C73" s="2" t="s">
        <v>1359</v>
      </c>
      <c r="D73" s="101"/>
      <c r="E73" s="2"/>
      <c r="F73" s="2"/>
      <c r="G73" t="s">
        <v>1374</v>
      </c>
    </row>
    <row r="74" spans="1:7" x14ac:dyDescent="0.25">
      <c r="A74" s="8" t="s">
        <v>158</v>
      </c>
      <c r="B74" s="65" t="str">
        <f t="shared" si="3"/>
        <v>16</v>
      </c>
      <c r="C74" s="2" t="s">
        <v>1359</v>
      </c>
      <c r="D74" s="98"/>
      <c r="E74" s="2"/>
      <c r="F74" s="2"/>
      <c r="G74" t="s">
        <v>1373</v>
      </c>
    </row>
    <row r="75" spans="1:7" x14ac:dyDescent="0.25">
      <c r="A75" s="8"/>
      <c r="B75" s="65"/>
      <c r="C75" s="2"/>
      <c r="D75" s="2"/>
      <c r="E75" s="2"/>
      <c r="F75" s="2"/>
    </row>
    <row r="76" spans="1:7" x14ac:dyDescent="0.25">
      <c r="A76" s="11"/>
      <c r="B76" s="65"/>
      <c r="C76" s="2"/>
      <c r="D76" s="2"/>
      <c r="E76" s="2"/>
      <c r="F76" s="2"/>
    </row>
    <row r="77" spans="1:7" x14ac:dyDescent="0.25">
      <c r="B77" s="65"/>
      <c r="C77" s="2"/>
      <c r="D77" s="2"/>
      <c r="E77" s="2"/>
      <c r="F77" s="2"/>
    </row>
    <row r="78" spans="1:7" x14ac:dyDescent="0.25">
      <c r="A78" s="6" t="s">
        <v>162</v>
      </c>
      <c r="B78" s="65" t="str">
        <f>IF(LEFT(A78,3)="2.5", MID(A78,7,2),LEFT(A78,2))</f>
        <v>14</v>
      </c>
      <c r="C78" s="2" t="s">
        <v>1358</v>
      </c>
      <c r="D78" s="69"/>
      <c r="E78" s="2"/>
      <c r="F78" s="98"/>
      <c r="G78" t="s">
        <v>1371</v>
      </c>
    </row>
    <row r="79" spans="1:7" x14ac:dyDescent="0.25">
      <c r="A79" s="8" t="s">
        <v>166</v>
      </c>
      <c r="B79" s="65" t="str">
        <f>IF(LEFT(A79,3)="2.5", MID(A79,7,2),LEFT(A79,2))</f>
        <v>14</v>
      </c>
      <c r="C79" s="2" t="s">
        <v>1358</v>
      </c>
      <c r="D79" s="69"/>
      <c r="E79" s="2"/>
      <c r="F79" s="98"/>
      <c r="G79" t="s">
        <v>1371</v>
      </c>
    </row>
    <row r="80" spans="1:7" x14ac:dyDescent="0.25">
      <c r="A80" s="8" t="s">
        <v>170</v>
      </c>
      <c r="B80" s="65" t="str">
        <f>IF(LEFT(A80,3)="2.5", MID(A80,7,2),LEFT(A80,2))</f>
        <v>13</v>
      </c>
      <c r="C80" s="2" t="s">
        <v>1358</v>
      </c>
      <c r="D80" s="69"/>
      <c r="E80" s="2"/>
      <c r="F80" s="98"/>
      <c r="G80" t="s">
        <v>1371</v>
      </c>
    </row>
    <row r="81" spans="1:8" x14ac:dyDescent="0.25">
      <c r="A81" s="8" t="s">
        <v>174</v>
      </c>
      <c r="B81" s="65" t="str">
        <f>IF(LEFT(A81,3)="2.5", MID(A81,7,2),LEFT(A81,2))</f>
        <v>16</v>
      </c>
      <c r="C81" s="2" t="s">
        <v>1358</v>
      </c>
      <c r="D81" s="69"/>
      <c r="E81" s="93"/>
      <c r="F81" s="98"/>
      <c r="G81" t="s">
        <v>1396</v>
      </c>
    </row>
    <row r="82" spans="1:8" x14ac:dyDescent="0.25">
      <c r="A82" s="8"/>
      <c r="B82" s="65"/>
      <c r="C82" s="2"/>
      <c r="D82" s="2"/>
      <c r="E82" s="2"/>
      <c r="F82" s="2"/>
    </row>
    <row r="83" spans="1:8" x14ac:dyDescent="0.25">
      <c r="A83" s="8"/>
      <c r="B83" s="65"/>
      <c r="C83" s="2"/>
      <c r="D83" s="2"/>
      <c r="E83" s="2"/>
      <c r="F83" s="2"/>
    </row>
    <row r="84" spans="1:8" x14ac:dyDescent="0.25">
      <c r="A84" s="8"/>
      <c r="B84" s="65"/>
      <c r="C84" s="2"/>
      <c r="D84" s="2"/>
      <c r="E84" s="2"/>
      <c r="F84" s="2"/>
    </row>
    <row r="85" spans="1:8" x14ac:dyDescent="0.25">
      <c r="A85" s="11"/>
      <c r="B85" s="65"/>
      <c r="C85" s="2"/>
      <c r="D85" s="2"/>
      <c r="E85" s="2"/>
      <c r="F85" s="2"/>
    </row>
    <row r="86" spans="1:8" x14ac:dyDescent="0.25">
      <c r="B86" s="65"/>
      <c r="C86" s="2"/>
      <c r="D86" s="2"/>
      <c r="E86" s="2"/>
      <c r="F86" s="2"/>
      <c r="H86" t="s">
        <v>1450</v>
      </c>
    </row>
    <row r="87" spans="1:8" x14ac:dyDescent="0.25">
      <c r="A87" s="6" t="s">
        <v>177</v>
      </c>
      <c r="B87" s="65" t="str">
        <f>IF(LEFT(A87,3)="2.5", MID(A87,7,2),LEFT(A87,2))</f>
        <v>24</v>
      </c>
      <c r="C87" s="2" t="s">
        <v>1359</v>
      </c>
      <c r="D87" s="101"/>
      <c r="E87" s="2"/>
      <c r="F87" s="2"/>
      <c r="G87" t="s">
        <v>1374</v>
      </c>
    </row>
    <row r="88" spans="1:8" x14ac:dyDescent="0.25">
      <c r="A88" s="8" t="s">
        <v>180</v>
      </c>
      <c r="B88" s="65" t="str">
        <f>IF(LEFT(A88,3)="2.5", MID(A88,7,2),LEFT(A88,2))</f>
        <v>20</v>
      </c>
      <c r="C88" s="2" t="s">
        <v>1359</v>
      </c>
      <c r="D88" s="98"/>
      <c r="E88" s="2"/>
      <c r="F88" s="2"/>
      <c r="G88" t="s">
        <v>1374</v>
      </c>
    </row>
    <row r="89" spans="1:8" x14ac:dyDescent="0.25">
      <c r="A89" s="8"/>
      <c r="B89" s="65"/>
      <c r="C89" s="2"/>
      <c r="D89" s="2"/>
      <c r="E89" s="2"/>
      <c r="F89" s="2"/>
    </row>
    <row r="90" spans="1:8" x14ac:dyDescent="0.25">
      <c r="A90" s="8" t="s">
        <v>183</v>
      </c>
      <c r="B90" s="65" t="str">
        <f>IF(LEFT(A90,3)="2.5", MID(A90,7,2),LEFT(A90,2))</f>
        <v>20</v>
      </c>
      <c r="C90" s="2" t="s">
        <v>1359</v>
      </c>
      <c r="D90" s="98"/>
      <c r="E90" s="2"/>
      <c r="F90" s="2"/>
      <c r="G90" t="s">
        <v>1374</v>
      </c>
    </row>
    <row r="91" spans="1:8" x14ac:dyDescent="0.25">
      <c r="A91" s="8" t="s">
        <v>186</v>
      </c>
      <c r="B91" s="65" t="str">
        <f>IF(LEFT(A91,3)="2.5", MID(A91,7,2),LEFT(A91,2))</f>
        <v>17</v>
      </c>
      <c r="C91" s="2" t="s">
        <v>1359</v>
      </c>
      <c r="D91" s="146"/>
      <c r="E91" s="2"/>
      <c r="F91" s="2"/>
      <c r="G91" t="s">
        <v>1373</v>
      </c>
    </row>
    <row r="92" spans="1:8" x14ac:dyDescent="0.25">
      <c r="A92" s="8" t="s">
        <v>189</v>
      </c>
      <c r="B92" s="65" t="str">
        <f>IF(LEFT(A92,3)="2.5", MID(A92,7,2),LEFT(A92,2))</f>
        <v>14</v>
      </c>
      <c r="C92" s="2" t="s">
        <v>1359</v>
      </c>
      <c r="D92" s="98"/>
      <c r="E92" s="2"/>
      <c r="F92" s="69"/>
      <c r="G92" t="s">
        <v>1372</v>
      </c>
    </row>
    <row r="93" spans="1:8" x14ac:dyDescent="0.25">
      <c r="A93" s="8"/>
      <c r="B93" s="65"/>
      <c r="C93" s="2"/>
      <c r="D93" s="2"/>
      <c r="E93" s="2"/>
      <c r="F93" s="2"/>
    </row>
    <row r="94" spans="1:8" x14ac:dyDescent="0.25">
      <c r="A94" s="11"/>
      <c r="B94" s="65"/>
      <c r="C94" s="2"/>
      <c r="D94" s="2"/>
      <c r="E94" s="2"/>
      <c r="F94" s="2"/>
    </row>
    <row r="95" spans="1:8" x14ac:dyDescent="0.25">
      <c r="B95" s="65"/>
      <c r="C95" s="2"/>
      <c r="D95" s="2"/>
      <c r="E95" s="2"/>
      <c r="F95" s="2"/>
    </row>
    <row r="96" spans="1:8" x14ac:dyDescent="0.25">
      <c r="A96" s="6" t="s">
        <v>434</v>
      </c>
      <c r="B96" s="65" t="str">
        <f t="shared" ref="B96:B101" si="4">IF(LEFT(A96,3)="2.5", MID(A96,7,2),LEFT(A96,2))</f>
        <v>24</v>
      </c>
      <c r="C96" s="2" t="s">
        <v>1359</v>
      </c>
      <c r="D96" s="98"/>
      <c r="E96" s="2"/>
      <c r="F96" s="2"/>
      <c r="G96" t="s">
        <v>1374</v>
      </c>
    </row>
    <row r="97" spans="1:7" x14ac:dyDescent="0.25">
      <c r="A97" s="8" t="s">
        <v>194</v>
      </c>
      <c r="B97" s="65" t="str">
        <f t="shared" si="4"/>
        <v>20</v>
      </c>
      <c r="C97" s="2" t="s">
        <v>1359</v>
      </c>
      <c r="D97" s="98"/>
      <c r="E97" s="2"/>
      <c r="F97" s="2"/>
      <c r="G97" t="s">
        <v>1374</v>
      </c>
    </row>
    <row r="98" spans="1:7" x14ac:dyDescent="0.25">
      <c r="A98" s="8" t="s">
        <v>197</v>
      </c>
      <c r="B98" s="65" t="str">
        <f t="shared" si="4"/>
        <v>17</v>
      </c>
      <c r="C98" s="2" t="s">
        <v>1359</v>
      </c>
      <c r="D98" s="98"/>
      <c r="E98" s="2"/>
      <c r="F98" s="2"/>
      <c r="G98" t="s">
        <v>1373</v>
      </c>
    </row>
    <row r="99" spans="1:7" x14ac:dyDescent="0.25">
      <c r="A99" s="8" t="s">
        <v>200</v>
      </c>
      <c r="B99" s="65" t="str">
        <f t="shared" si="4"/>
        <v>20</v>
      </c>
      <c r="C99" s="2" t="s">
        <v>1359</v>
      </c>
      <c r="D99" s="98"/>
      <c r="E99" s="2"/>
      <c r="F99" s="2"/>
      <c r="G99" t="s">
        <v>1374</v>
      </c>
    </row>
    <row r="100" spans="1:7" x14ac:dyDescent="0.25">
      <c r="A100" s="8" t="s">
        <v>203</v>
      </c>
      <c r="B100" s="65" t="str">
        <f t="shared" si="4"/>
        <v>17</v>
      </c>
      <c r="C100" s="2" t="s">
        <v>1359</v>
      </c>
      <c r="D100" s="101"/>
      <c r="E100" s="2"/>
      <c r="F100" s="2"/>
      <c r="G100" t="s">
        <v>1373</v>
      </c>
    </row>
    <row r="101" spans="1:7" x14ac:dyDescent="0.25">
      <c r="A101" s="8" t="s">
        <v>206</v>
      </c>
      <c r="B101" s="65" t="str">
        <f t="shared" si="4"/>
        <v>14</v>
      </c>
      <c r="C101" s="2" t="s">
        <v>1359</v>
      </c>
      <c r="D101" s="98"/>
      <c r="E101" s="2"/>
      <c r="F101" s="69"/>
      <c r="G101" t="s">
        <v>1372</v>
      </c>
    </row>
    <row r="102" spans="1:7" x14ac:dyDescent="0.25">
      <c r="A102" s="8"/>
      <c r="B102" s="65"/>
      <c r="C102" s="2"/>
      <c r="D102" s="2"/>
      <c r="E102" s="2"/>
      <c r="F102" s="2"/>
    </row>
    <row r="103" spans="1:7" x14ac:dyDescent="0.25">
      <c r="A103" s="11"/>
      <c r="B103" s="65"/>
      <c r="C103" s="2"/>
      <c r="D103" s="2"/>
      <c r="E103" s="2"/>
      <c r="F103" s="2"/>
    </row>
    <row r="104" spans="1:7" x14ac:dyDescent="0.25">
      <c r="B104" s="65"/>
      <c r="C104" s="2"/>
      <c r="D104" s="2"/>
      <c r="E104" s="2"/>
      <c r="F104" s="2"/>
    </row>
    <row r="105" spans="1:7" x14ac:dyDescent="0.25">
      <c r="A105" s="6" t="s">
        <v>435</v>
      </c>
      <c r="B105" s="65" t="str">
        <f t="shared" ref="B105:B110" si="5">IF(LEFT(A105,3)="2.5", MID(A105,7,2),LEFT(A105,2))</f>
        <v>24</v>
      </c>
      <c r="C105" s="2" t="s">
        <v>1359</v>
      </c>
      <c r="D105" s="98"/>
      <c r="E105" s="2"/>
      <c r="F105" s="2"/>
      <c r="G105" t="s">
        <v>1374</v>
      </c>
    </row>
    <row r="106" spans="1:7" x14ac:dyDescent="0.25">
      <c r="A106" s="8" t="s">
        <v>212</v>
      </c>
      <c r="B106" s="65" t="str">
        <f t="shared" si="5"/>
        <v>20</v>
      </c>
      <c r="C106" s="2" t="s">
        <v>1359</v>
      </c>
      <c r="D106" s="98"/>
      <c r="E106" s="2"/>
      <c r="F106" s="2"/>
      <c r="G106" t="s">
        <v>1374</v>
      </c>
    </row>
    <row r="107" spans="1:7" x14ac:dyDescent="0.25">
      <c r="A107" s="8" t="s">
        <v>215</v>
      </c>
      <c r="B107" s="65" t="str">
        <f t="shared" si="5"/>
        <v>17</v>
      </c>
      <c r="C107" s="2" t="s">
        <v>1359</v>
      </c>
      <c r="D107" s="98"/>
      <c r="E107" s="2"/>
      <c r="F107" s="2"/>
      <c r="G107" t="s">
        <v>1373</v>
      </c>
    </row>
    <row r="108" spans="1:7" x14ac:dyDescent="0.25">
      <c r="A108" s="8" t="s">
        <v>218</v>
      </c>
      <c r="B108" s="65" t="str">
        <f t="shared" si="5"/>
        <v>20</v>
      </c>
      <c r="C108" s="2" t="s">
        <v>1359</v>
      </c>
      <c r="D108" s="98"/>
      <c r="E108" s="2"/>
      <c r="F108" s="2"/>
      <c r="G108" t="s">
        <v>1374</v>
      </c>
    </row>
    <row r="109" spans="1:7" x14ac:dyDescent="0.25">
      <c r="A109" s="8" t="s">
        <v>221</v>
      </c>
      <c r="B109" s="65" t="str">
        <f t="shared" si="5"/>
        <v>20</v>
      </c>
      <c r="C109" s="2" t="s">
        <v>1359</v>
      </c>
      <c r="D109" s="101"/>
      <c r="E109" s="2"/>
      <c r="F109" s="2"/>
      <c r="G109" t="s">
        <v>1374</v>
      </c>
    </row>
    <row r="110" spans="1:7" x14ac:dyDescent="0.25">
      <c r="A110" s="8" t="s">
        <v>224</v>
      </c>
      <c r="B110" s="65" t="str">
        <f t="shared" si="5"/>
        <v>17</v>
      </c>
      <c r="C110" s="2" t="s">
        <v>1359</v>
      </c>
      <c r="D110" s="98"/>
      <c r="E110" s="2"/>
      <c r="F110" s="2"/>
      <c r="G110" t="s">
        <v>1373</v>
      </c>
    </row>
    <row r="111" spans="1:7" x14ac:dyDescent="0.25">
      <c r="A111" s="8"/>
      <c r="B111" s="65"/>
      <c r="D111" s="2"/>
      <c r="F111" s="2"/>
    </row>
    <row r="112" spans="1:7" x14ac:dyDescent="0.25">
      <c r="A112" s="11"/>
      <c r="B112" s="65"/>
      <c r="D112" s="2"/>
      <c r="F112" s="2"/>
    </row>
    <row r="113" spans="1:7" x14ac:dyDescent="0.25">
      <c r="B113" s="65"/>
      <c r="D113" s="2"/>
      <c r="F113" s="2"/>
    </row>
    <row r="114" spans="1:7" x14ac:dyDescent="0.25">
      <c r="A114" s="6" t="s">
        <v>227</v>
      </c>
      <c r="B114" s="65" t="str">
        <f>IF(LEFT(A114,3)="2.5", MID(A114,7,2),LEFT(A114,2))</f>
        <v>14</v>
      </c>
      <c r="C114" s="2" t="s">
        <v>1358</v>
      </c>
      <c r="D114" s="69"/>
      <c r="E114" s="2"/>
      <c r="F114" s="98"/>
      <c r="G114" t="s">
        <v>1371</v>
      </c>
    </row>
    <row r="115" spans="1:7" x14ac:dyDescent="0.25">
      <c r="A115" s="8" t="s">
        <v>230</v>
      </c>
      <c r="B115" s="65" t="str">
        <f>IF(LEFT(A115,3)="2.5", MID(A115,7,2),LEFT(A115,2))</f>
        <v>14</v>
      </c>
      <c r="C115" s="2" t="s">
        <v>1358</v>
      </c>
      <c r="D115" s="69"/>
      <c r="E115" s="2"/>
      <c r="F115" s="98"/>
      <c r="G115" t="s">
        <v>1371</v>
      </c>
    </row>
    <row r="116" spans="1:7" x14ac:dyDescent="0.25">
      <c r="A116" s="8" t="s">
        <v>233</v>
      </c>
      <c r="B116" s="65" t="str">
        <f>IF(LEFT(A116,3)="2.5", MID(A116,7,2),LEFT(A116,2))</f>
        <v>13</v>
      </c>
      <c r="C116" s="2" t="s">
        <v>1358</v>
      </c>
      <c r="D116" s="69"/>
      <c r="E116" s="2"/>
      <c r="F116" s="98"/>
      <c r="G116" t="s">
        <v>1371</v>
      </c>
    </row>
    <row r="117" spans="1:7" x14ac:dyDescent="0.25">
      <c r="A117" s="8" t="s">
        <v>236</v>
      </c>
      <c r="B117" s="65" t="str">
        <f>IF(LEFT(A117,3)="2.5", MID(A117,7,2),LEFT(A117,2))</f>
        <v>17</v>
      </c>
      <c r="C117" s="2" t="s">
        <v>1358</v>
      </c>
      <c r="D117" s="69"/>
      <c r="E117" s="98"/>
      <c r="F117" s="98"/>
      <c r="G117" t="s">
        <v>1396</v>
      </c>
    </row>
    <row r="118" spans="1:7" x14ac:dyDescent="0.25">
      <c r="A118" s="8"/>
      <c r="B118" s="65"/>
      <c r="C118" s="2"/>
      <c r="D118" s="2"/>
      <c r="E118" s="2"/>
      <c r="F118" s="2"/>
    </row>
    <row r="119" spans="1:7" x14ac:dyDescent="0.25">
      <c r="A119" s="8"/>
      <c r="B119" s="65"/>
      <c r="C119" s="2"/>
      <c r="D119" s="2"/>
      <c r="E119" s="2"/>
      <c r="F119" s="2"/>
    </row>
    <row r="120" spans="1:7" x14ac:dyDescent="0.25">
      <c r="A120" s="6" t="s">
        <v>502</v>
      </c>
      <c r="B120" s="65" t="str">
        <f t="shared" ref="B120:B127" si="6">IF(LEFT(A120,3)="2.5", MID(A120,7,2),LEFT(A120,2))</f>
        <v>11</v>
      </c>
      <c r="C120" s="14" t="s">
        <v>1359</v>
      </c>
      <c r="D120" s="92"/>
    </row>
    <row r="121" spans="1:7" x14ac:dyDescent="0.25">
      <c r="A121" s="8" t="s">
        <v>473</v>
      </c>
      <c r="B121" s="65" t="str">
        <f t="shared" si="6"/>
        <v xml:space="preserve">6 </v>
      </c>
      <c r="C121" s="2" t="s">
        <v>1359</v>
      </c>
      <c r="D121" s="93"/>
      <c r="E121" s="2"/>
      <c r="F121" s="2"/>
    </row>
    <row r="122" spans="1:7" x14ac:dyDescent="0.25">
      <c r="A122" s="8" t="s">
        <v>457</v>
      </c>
      <c r="B122" s="65" t="str">
        <f t="shared" si="6"/>
        <v xml:space="preserve">3 </v>
      </c>
      <c r="C122" s="2" t="s">
        <v>1359</v>
      </c>
      <c r="D122" s="93"/>
      <c r="E122" s="2"/>
      <c r="F122" s="2"/>
    </row>
    <row r="123" spans="1:7" x14ac:dyDescent="0.25">
      <c r="A123" s="8" t="s">
        <v>472</v>
      </c>
      <c r="B123" s="65" t="str">
        <f t="shared" si="6"/>
        <v xml:space="preserve">6 </v>
      </c>
      <c r="C123" s="2" t="s">
        <v>1359</v>
      </c>
      <c r="D123" s="93"/>
      <c r="E123" s="2"/>
      <c r="F123" s="2"/>
    </row>
    <row r="124" spans="1:7" x14ac:dyDescent="0.25">
      <c r="A124" s="8" t="s">
        <v>458</v>
      </c>
      <c r="B124" s="65" t="str">
        <f t="shared" si="6"/>
        <v xml:space="preserve">3 </v>
      </c>
      <c r="C124" s="2" t="s">
        <v>1359</v>
      </c>
      <c r="D124" s="93"/>
      <c r="E124" s="2"/>
    </row>
    <row r="125" spans="1:7" x14ac:dyDescent="0.25">
      <c r="A125" s="8" t="s">
        <v>440</v>
      </c>
      <c r="B125" s="65" t="str">
        <f t="shared" si="6"/>
        <v xml:space="preserve">1 </v>
      </c>
      <c r="C125" s="2" t="s">
        <v>1359</v>
      </c>
      <c r="D125" s="93"/>
      <c r="E125" s="2"/>
      <c r="F125" s="69"/>
    </row>
    <row r="126" spans="1:7" x14ac:dyDescent="0.25">
      <c r="A126" s="8" t="s">
        <v>501</v>
      </c>
      <c r="B126" s="65" t="str">
        <f t="shared" si="6"/>
        <v>11</v>
      </c>
      <c r="C126" s="2" t="s">
        <v>1359</v>
      </c>
      <c r="D126" s="94"/>
      <c r="E126" s="2"/>
      <c r="F126" s="2"/>
    </row>
    <row r="127" spans="1:7" x14ac:dyDescent="0.25">
      <c r="A127" s="43" t="s">
        <v>529</v>
      </c>
      <c r="B127" s="65" t="str">
        <f t="shared" si="6"/>
        <v>11</v>
      </c>
      <c r="C127" s="2" t="s">
        <v>1359</v>
      </c>
      <c r="D127" s="93"/>
      <c r="E127" s="2"/>
      <c r="F127" s="2"/>
    </row>
    <row r="128" spans="1:7" x14ac:dyDescent="0.25">
      <c r="A128" s="47"/>
      <c r="B128" s="65"/>
      <c r="C128" s="2"/>
      <c r="D128" s="2"/>
      <c r="E128" s="2"/>
      <c r="F128" s="2"/>
    </row>
    <row r="129" spans="1:6" x14ac:dyDescent="0.25">
      <c r="B129" s="65"/>
      <c r="C129" s="2"/>
      <c r="D129" s="2"/>
      <c r="E129" s="2"/>
      <c r="F129" s="2"/>
    </row>
    <row r="130" spans="1:6" x14ac:dyDescent="0.25">
      <c r="A130" s="6" t="s">
        <v>500</v>
      </c>
      <c r="B130" s="65" t="str">
        <f t="shared" ref="B130:B141" si="7">IF(LEFT(A130,3)="2.5", MID(A130,7,2),LEFT(A130,2))</f>
        <v>11</v>
      </c>
      <c r="C130" s="2" t="s">
        <v>1359</v>
      </c>
      <c r="D130" s="93"/>
      <c r="E130" s="2"/>
      <c r="F130" s="2"/>
    </row>
    <row r="131" spans="1:6" x14ac:dyDescent="0.25">
      <c r="A131" s="43" t="s">
        <v>528</v>
      </c>
      <c r="B131" s="65" t="str">
        <f t="shared" si="7"/>
        <v>11</v>
      </c>
      <c r="C131" s="2" t="s">
        <v>1359</v>
      </c>
      <c r="D131" s="95"/>
      <c r="E131" s="2"/>
      <c r="F131" s="2"/>
    </row>
    <row r="132" spans="1:6" x14ac:dyDescent="0.25">
      <c r="A132" s="8" t="s">
        <v>474</v>
      </c>
      <c r="B132" s="65" t="str">
        <f t="shared" si="7"/>
        <v xml:space="preserve">6 </v>
      </c>
      <c r="C132" s="2" t="s">
        <v>1359</v>
      </c>
      <c r="D132" s="93"/>
      <c r="E132" s="2"/>
      <c r="F132" s="2"/>
    </row>
    <row r="133" spans="1:6" x14ac:dyDescent="0.25">
      <c r="A133" s="8" t="s">
        <v>454</v>
      </c>
      <c r="B133" s="65" t="str">
        <f t="shared" si="7"/>
        <v xml:space="preserve">3 </v>
      </c>
      <c r="C133" s="2" t="s">
        <v>1359</v>
      </c>
      <c r="D133" s="94"/>
      <c r="E133" s="2"/>
      <c r="F133" s="2"/>
    </row>
    <row r="134" spans="1:6" x14ac:dyDescent="0.25">
      <c r="A134" s="8" t="s">
        <v>497</v>
      </c>
      <c r="B134" s="65" t="str">
        <f t="shared" si="7"/>
        <v xml:space="preserve">9 </v>
      </c>
      <c r="C134" s="2" t="s">
        <v>1359</v>
      </c>
      <c r="D134" s="93"/>
      <c r="E134" s="2"/>
      <c r="F134" s="2"/>
    </row>
    <row r="135" spans="1:6" x14ac:dyDescent="0.25">
      <c r="A135" s="43" t="s">
        <v>523</v>
      </c>
      <c r="B135" s="65" t="str">
        <f t="shared" si="7"/>
        <v xml:space="preserve">9 </v>
      </c>
      <c r="C135" s="2" t="s">
        <v>1359</v>
      </c>
      <c r="D135" s="93"/>
      <c r="E135" s="2"/>
      <c r="F135" s="2"/>
    </row>
    <row r="136" spans="1:6" x14ac:dyDescent="0.25">
      <c r="A136" s="8" t="s">
        <v>456</v>
      </c>
      <c r="B136" s="65" t="str">
        <f t="shared" si="7"/>
        <v xml:space="preserve">3 </v>
      </c>
      <c r="C136" s="2" t="s">
        <v>1359</v>
      </c>
      <c r="D136" s="93"/>
      <c r="E136" s="2"/>
      <c r="F136" s="2"/>
    </row>
    <row r="137" spans="1:6" x14ac:dyDescent="0.25">
      <c r="A137" s="8" t="s">
        <v>439</v>
      </c>
      <c r="B137" s="65" t="str">
        <f t="shared" si="7"/>
        <v xml:space="preserve">1 </v>
      </c>
      <c r="C137" s="2" t="s">
        <v>1359</v>
      </c>
      <c r="D137" s="93"/>
      <c r="E137" s="2"/>
      <c r="F137" s="69"/>
    </row>
    <row r="138" spans="1:6" x14ac:dyDescent="0.25">
      <c r="A138" s="8" t="s">
        <v>494</v>
      </c>
      <c r="B138" s="65" t="str">
        <f t="shared" si="7"/>
        <v xml:space="preserve">9 </v>
      </c>
      <c r="C138" s="2" t="s">
        <v>1359</v>
      </c>
      <c r="D138" s="93"/>
      <c r="E138" s="2"/>
    </row>
    <row r="139" spans="1:6" x14ac:dyDescent="0.25">
      <c r="A139" s="43" t="s">
        <v>521</v>
      </c>
      <c r="B139" s="65" t="str">
        <f t="shared" si="7"/>
        <v xml:space="preserve">9 </v>
      </c>
      <c r="C139" s="2" t="s">
        <v>1359</v>
      </c>
      <c r="D139" s="93"/>
      <c r="E139" s="2"/>
    </row>
    <row r="140" spans="1:6" x14ac:dyDescent="0.25">
      <c r="A140" s="8" t="s">
        <v>496</v>
      </c>
      <c r="B140" s="65" t="str">
        <f t="shared" si="7"/>
        <v xml:space="preserve">9 </v>
      </c>
      <c r="C140" s="2" t="s">
        <v>1359</v>
      </c>
      <c r="D140" s="93"/>
      <c r="E140" s="2"/>
      <c r="F140" s="2"/>
    </row>
    <row r="141" spans="1:6" x14ac:dyDescent="0.25">
      <c r="A141" s="45" t="s">
        <v>522</v>
      </c>
      <c r="B141" s="65" t="str">
        <f t="shared" si="7"/>
        <v xml:space="preserve">9 </v>
      </c>
      <c r="C141" s="2" t="s">
        <v>1359</v>
      </c>
      <c r="D141" s="93"/>
      <c r="E141" s="2"/>
      <c r="F141" s="2"/>
    </row>
    <row r="142" spans="1:6" x14ac:dyDescent="0.25">
      <c r="B142" s="65"/>
      <c r="C142" s="2"/>
      <c r="D142" s="2"/>
      <c r="E142" s="2"/>
      <c r="F142" s="2"/>
    </row>
    <row r="143" spans="1:6" x14ac:dyDescent="0.25">
      <c r="A143" s="6" t="s">
        <v>498</v>
      </c>
      <c r="B143" s="65" t="str">
        <f t="shared" ref="B143:B155" si="8">IF(LEFT(A143,3)="2.5", MID(A143,7,2),LEFT(A143,2))</f>
        <v>10</v>
      </c>
      <c r="C143" s="2" t="s">
        <v>1359</v>
      </c>
      <c r="D143" s="93"/>
      <c r="E143" s="2"/>
      <c r="F143" s="2"/>
    </row>
    <row r="144" spans="1:6" x14ac:dyDescent="0.25">
      <c r="A144" s="43" t="s">
        <v>527</v>
      </c>
      <c r="B144" s="65" t="str">
        <f t="shared" si="8"/>
        <v>10</v>
      </c>
      <c r="C144" s="2" t="s">
        <v>1359</v>
      </c>
      <c r="D144" s="95"/>
      <c r="E144" s="2"/>
      <c r="F144" s="2"/>
    </row>
    <row r="145" spans="1:6" x14ac:dyDescent="0.25">
      <c r="A145" s="8" t="s">
        <v>475</v>
      </c>
      <c r="B145" s="65" t="str">
        <f t="shared" si="8"/>
        <v xml:space="preserve">6 </v>
      </c>
      <c r="C145" s="2" t="s">
        <v>1359</v>
      </c>
      <c r="D145" s="93"/>
      <c r="E145" s="2"/>
      <c r="F145" s="2"/>
    </row>
    <row r="146" spans="1:6" x14ac:dyDescent="0.25">
      <c r="A146" s="8" t="s">
        <v>453</v>
      </c>
      <c r="B146" s="65" t="str">
        <f t="shared" si="8"/>
        <v xml:space="preserve">3 </v>
      </c>
      <c r="C146" s="2" t="s">
        <v>1359</v>
      </c>
      <c r="D146" s="94"/>
      <c r="E146" s="2"/>
      <c r="F146" s="2"/>
    </row>
    <row r="147" spans="1:6" x14ac:dyDescent="0.25">
      <c r="A147" s="8" t="s">
        <v>490</v>
      </c>
      <c r="B147" s="65" t="str">
        <f t="shared" si="8"/>
        <v>10</v>
      </c>
      <c r="C147" s="2" t="s">
        <v>1359</v>
      </c>
      <c r="D147" s="93"/>
      <c r="E147" s="2"/>
      <c r="F147" s="2"/>
    </row>
    <row r="148" spans="1:6" x14ac:dyDescent="0.25">
      <c r="A148" s="43" t="s">
        <v>525</v>
      </c>
      <c r="B148" s="65" t="str">
        <f t="shared" si="8"/>
        <v>10</v>
      </c>
      <c r="C148" s="2" t="s">
        <v>1359</v>
      </c>
      <c r="D148" s="93"/>
      <c r="E148" s="2"/>
      <c r="F148" s="2"/>
    </row>
    <row r="149" spans="1:6" x14ac:dyDescent="0.25">
      <c r="A149" s="8" t="s">
        <v>495</v>
      </c>
      <c r="B149" s="65" t="str">
        <f t="shared" si="8"/>
        <v xml:space="preserve">9 </v>
      </c>
      <c r="C149" s="2" t="s">
        <v>1359</v>
      </c>
      <c r="D149" s="93"/>
      <c r="E149" s="2"/>
      <c r="F149" s="2"/>
    </row>
    <row r="150" spans="1:6" x14ac:dyDescent="0.25">
      <c r="A150" s="43" t="s">
        <v>520</v>
      </c>
      <c r="B150" s="65" t="str">
        <f t="shared" si="8"/>
        <v xml:space="preserve">9 </v>
      </c>
      <c r="C150" s="2" t="s">
        <v>1359</v>
      </c>
      <c r="D150" s="93"/>
      <c r="E150" s="2"/>
      <c r="F150" s="2"/>
    </row>
    <row r="151" spans="1:6" x14ac:dyDescent="0.25">
      <c r="A151" s="8" t="s">
        <v>455</v>
      </c>
      <c r="B151" s="65" t="str">
        <f t="shared" si="8"/>
        <v xml:space="preserve">3 </v>
      </c>
      <c r="C151" s="2" t="s">
        <v>1359</v>
      </c>
      <c r="D151" s="93"/>
      <c r="E151" s="2"/>
    </row>
    <row r="152" spans="1:6" x14ac:dyDescent="0.25">
      <c r="A152" s="8" t="s">
        <v>499</v>
      </c>
      <c r="B152" s="65" t="str">
        <f t="shared" si="8"/>
        <v>10</v>
      </c>
      <c r="C152" s="2" t="s">
        <v>1359</v>
      </c>
      <c r="D152" s="93"/>
      <c r="E152" s="2"/>
      <c r="F152" s="2"/>
    </row>
    <row r="153" spans="1:6" x14ac:dyDescent="0.25">
      <c r="A153" s="43" t="s">
        <v>526</v>
      </c>
      <c r="B153" s="65" t="str">
        <f t="shared" si="8"/>
        <v>10</v>
      </c>
      <c r="C153" s="2" t="s">
        <v>1359</v>
      </c>
      <c r="D153" s="93"/>
      <c r="E153" s="2"/>
      <c r="F153" s="2"/>
    </row>
    <row r="154" spans="1:6" x14ac:dyDescent="0.25">
      <c r="A154" s="8" t="s">
        <v>493</v>
      </c>
      <c r="B154" s="65" t="str">
        <f t="shared" si="8"/>
        <v>10</v>
      </c>
      <c r="C154" s="2" t="s">
        <v>1359</v>
      </c>
      <c r="D154" s="94"/>
      <c r="E154" s="2"/>
      <c r="F154" s="2"/>
    </row>
    <row r="155" spans="1:6" x14ac:dyDescent="0.25">
      <c r="A155" s="45" t="s">
        <v>524</v>
      </c>
      <c r="B155" s="65" t="str">
        <f t="shared" si="8"/>
        <v>10</v>
      </c>
      <c r="C155" s="2" t="s">
        <v>1359</v>
      </c>
      <c r="D155" s="93"/>
      <c r="E155" s="2"/>
      <c r="F155" s="2"/>
    </row>
    <row r="156" spans="1:6" x14ac:dyDescent="0.25">
      <c r="B156" s="65"/>
      <c r="C156" s="2"/>
      <c r="D156" s="2"/>
      <c r="E156" s="2"/>
      <c r="F156" s="2"/>
    </row>
    <row r="157" spans="1:6" x14ac:dyDescent="0.25">
      <c r="A157" s="6" t="s">
        <v>437</v>
      </c>
      <c r="B157" s="65" t="str">
        <f>IF(LEFT(A157,3)="2.5", MID(A157,7,2),LEFT(A157,2))</f>
        <v xml:space="preserve">1 </v>
      </c>
      <c r="C157" s="2" t="s">
        <v>1358</v>
      </c>
      <c r="D157" s="69"/>
      <c r="E157" s="2"/>
      <c r="F157" s="93"/>
    </row>
    <row r="158" spans="1:6" x14ac:dyDescent="0.25">
      <c r="A158" s="8" t="s">
        <v>438</v>
      </c>
      <c r="B158" s="65" t="str">
        <f>IF(LEFT(A158,3)="2.5", MID(A158,7,2),LEFT(A158,2))</f>
        <v xml:space="preserve">1 </v>
      </c>
      <c r="C158" s="2" t="s">
        <v>1358</v>
      </c>
      <c r="D158" s="69"/>
      <c r="E158" s="2"/>
      <c r="F158" s="93"/>
    </row>
    <row r="159" spans="1:6" x14ac:dyDescent="0.25">
      <c r="A159" s="8" t="s">
        <v>441</v>
      </c>
      <c r="B159" s="65" t="str">
        <f>IF(LEFT(A159,3)="2.5", MID(A159,7,2),LEFT(A159,2))</f>
        <v xml:space="preserve">1 </v>
      </c>
      <c r="C159" s="2" t="s">
        <v>1358</v>
      </c>
      <c r="D159" s="69"/>
      <c r="E159" s="2"/>
      <c r="F159" s="93"/>
    </row>
    <row r="160" spans="1:6" x14ac:dyDescent="0.25">
      <c r="A160" s="8"/>
      <c r="B160" s="65"/>
      <c r="C160" s="2"/>
      <c r="D160" s="2"/>
      <c r="E160" s="2"/>
      <c r="F160" s="2"/>
    </row>
    <row r="161" spans="1:6" x14ac:dyDescent="0.25">
      <c r="A161" s="8" t="s">
        <v>443</v>
      </c>
      <c r="B161" s="65" t="str">
        <f>IF(LEFT(A161,3)="2.5", MID(A161,7,2),LEFT(A161,2))</f>
        <v xml:space="preserve">1 </v>
      </c>
      <c r="C161" s="2" t="s">
        <v>1358</v>
      </c>
      <c r="D161" s="69"/>
      <c r="E161" s="2"/>
      <c r="F161" s="93"/>
    </row>
    <row r="162" spans="1:6" x14ac:dyDescent="0.25">
      <c r="A162" s="8"/>
      <c r="B162" s="65"/>
      <c r="C162" s="2"/>
      <c r="D162" s="2"/>
      <c r="E162" s="2"/>
      <c r="F162" s="2"/>
    </row>
    <row r="163" spans="1:6" x14ac:dyDescent="0.25">
      <c r="A163" s="8"/>
      <c r="B163" s="65"/>
      <c r="C163" s="2"/>
      <c r="D163" s="2"/>
      <c r="E163" s="2"/>
      <c r="F163" s="2"/>
    </row>
    <row r="164" spans="1:6" x14ac:dyDescent="0.25">
      <c r="A164" s="11"/>
      <c r="B164" s="65"/>
      <c r="C164" s="2"/>
      <c r="D164" s="2"/>
      <c r="E164" s="2"/>
      <c r="F164" s="2"/>
    </row>
    <row r="165" spans="1:6" x14ac:dyDescent="0.25">
      <c r="B165" s="65"/>
      <c r="C165" s="2"/>
      <c r="D165" s="2"/>
      <c r="E165" s="2"/>
      <c r="F165" s="2"/>
    </row>
    <row r="166" spans="1:6" x14ac:dyDescent="0.25">
      <c r="A166" s="6" t="s">
        <v>507</v>
      </c>
      <c r="B166" s="65" t="str">
        <f t="shared" ref="B166:B171" si="9">IF(LEFT(A166,3)="2.5", MID(A166,7,2),LEFT(A166,2))</f>
        <v>12</v>
      </c>
      <c r="C166" s="2" t="s">
        <v>1359</v>
      </c>
      <c r="D166" s="98"/>
      <c r="E166" s="2"/>
      <c r="F166" s="2"/>
    </row>
    <row r="167" spans="1:6" x14ac:dyDescent="0.25">
      <c r="A167" s="8" t="s">
        <v>477</v>
      </c>
      <c r="B167" s="65" t="str">
        <f t="shared" si="9"/>
        <v xml:space="preserve">7 </v>
      </c>
      <c r="C167" s="2" t="s">
        <v>1359</v>
      </c>
      <c r="D167" s="98"/>
      <c r="E167" s="2"/>
      <c r="F167" s="2"/>
    </row>
    <row r="168" spans="1:6" x14ac:dyDescent="0.25">
      <c r="A168" s="8" t="s">
        <v>463</v>
      </c>
      <c r="B168" s="65" t="str">
        <f t="shared" si="9"/>
        <v xml:space="preserve">4 </v>
      </c>
      <c r="C168" s="2" t="s">
        <v>1359</v>
      </c>
      <c r="D168" s="98"/>
      <c r="E168" s="2"/>
      <c r="F168" s="2"/>
    </row>
    <row r="169" spans="1:6" x14ac:dyDescent="0.25">
      <c r="A169" s="8" t="s">
        <v>476</v>
      </c>
      <c r="B169" s="65" t="str">
        <f t="shared" si="9"/>
        <v xml:space="preserve">7 </v>
      </c>
      <c r="C169" s="2" t="s">
        <v>1359</v>
      </c>
      <c r="D169" s="98"/>
      <c r="E169" s="2"/>
      <c r="F169" s="2"/>
    </row>
    <row r="170" spans="1:6" x14ac:dyDescent="0.25">
      <c r="A170" s="8" t="s">
        <v>464</v>
      </c>
      <c r="B170" s="65" t="str">
        <f t="shared" si="9"/>
        <v xml:space="preserve">4 </v>
      </c>
      <c r="C170" s="2" t="s">
        <v>1359</v>
      </c>
      <c r="D170" s="101"/>
      <c r="E170" s="2"/>
      <c r="F170" s="2"/>
    </row>
    <row r="171" spans="1:6" x14ac:dyDescent="0.25">
      <c r="A171" s="8" t="s">
        <v>448</v>
      </c>
      <c r="B171" s="65" t="str">
        <f t="shared" si="9"/>
        <v xml:space="preserve">2 </v>
      </c>
      <c r="C171" s="2" t="s">
        <v>1359</v>
      </c>
      <c r="D171" s="98"/>
      <c r="E171" s="2"/>
      <c r="F171" s="69"/>
    </row>
    <row r="172" spans="1:6" x14ac:dyDescent="0.25">
      <c r="A172" s="8"/>
      <c r="B172" s="65"/>
      <c r="C172" s="2"/>
      <c r="D172" s="2"/>
      <c r="E172" s="2"/>
      <c r="F172" s="2"/>
    </row>
    <row r="173" spans="1:6" x14ac:dyDescent="0.25">
      <c r="A173" s="11"/>
      <c r="B173" s="65"/>
      <c r="C173" s="2"/>
      <c r="D173" s="2"/>
      <c r="E173" s="2"/>
      <c r="F173" s="2"/>
    </row>
    <row r="174" spans="1:6" x14ac:dyDescent="0.25">
      <c r="B174" s="65"/>
      <c r="C174" s="2"/>
      <c r="D174" s="2"/>
      <c r="E174" s="2"/>
      <c r="F174" s="2"/>
    </row>
    <row r="175" spans="1:6" x14ac:dyDescent="0.25">
      <c r="A175" s="6" t="s">
        <v>508</v>
      </c>
      <c r="B175" s="65" t="str">
        <f t="shared" ref="B175:B180" si="10">IF(LEFT(A175,3)="2.5", MID(A175,7,2),LEFT(A175,2))</f>
        <v>12</v>
      </c>
      <c r="C175" s="2" t="s">
        <v>1359</v>
      </c>
      <c r="D175" s="98"/>
      <c r="E175" s="2"/>
      <c r="F175" s="2"/>
    </row>
    <row r="176" spans="1:6" x14ac:dyDescent="0.25">
      <c r="A176" s="8" t="s">
        <v>478</v>
      </c>
      <c r="B176" s="65" t="str">
        <f t="shared" si="10"/>
        <v xml:space="preserve">7 </v>
      </c>
      <c r="C176" s="2" t="s">
        <v>1359</v>
      </c>
      <c r="D176" s="98"/>
      <c r="E176" s="2"/>
      <c r="F176" s="2"/>
    </row>
    <row r="177" spans="1:6" x14ac:dyDescent="0.25">
      <c r="A177" s="8" t="s">
        <v>460</v>
      </c>
      <c r="B177" s="65" t="str">
        <f t="shared" si="10"/>
        <v xml:space="preserve">4 </v>
      </c>
      <c r="C177" s="2" t="s">
        <v>1359</v>
      </c>
      <c r="D177" s="98"/>
      <c r="E177" s="2"/>
      <c r="F177" s="2"/>
    </row>
    <row r="178" spans="1:6" x14ac:dyDescent="0.25">
      <c r="A178" s="8" t="s">
        <v>481</v>
      </c>
      <c r="B178" s="65" t="str">
        <f t="shared" si="10"/>
        <v xml:space="preserve">7 </v>
      </c>
      <c r="C178" s="2" t="s">
        <v>1359</v>
      </c>
      <c r="D178" s="98"/>
      <c r="E178" s="2"/>
      <c r="F178" s="2"/>
    </row>
    <row r="179" spans="1:6" x14ac:dyDescent="0.25">
      <c r="A179" s="8" t="s">
        <v>462</v>
      </c>
      <c r="B179" s="65" t="str">
        <f t="shared" si="10"/>
        <v xml:space="preserve">4 </v>
      </c>
      <c r="C179" s="2" t="s">
        <v>1359</v>
      </c>
      <c r="D179" s="101"/>
      <c r="E179" s="2"/>
      <c r="F179" s="2"/>
    </row>
    <row r="180" spans="1:6" x14ac:dyDescent="0.25">
      <c r="A180" s="8" t="s">
        <v>447</v>
      </c>
      <c r="B180" s="65" t="str">
        <f t="shared" si="10"/>
        <v xml:space="preserve">2 </v>
      </c>
      <c r="C180" s="2" t="s">
        <v>1359</v>
      </c>
      <c r="D180" s="98"/>
      <c r="E180" s="2"/>
      <c r="F180" s="69"/>
    </row>
    <row r="181" spans="1:6" x14ac:dyDescent="0.25">
      <c r="A181" s="8"/>
      <c r="B181" s="65"/>
      <c r="C181" s="2"/>
      <c r="D181" s="2"/>
      <c r="E181" s="2"/>
      <c r="F181" s="2"/>
    </row>
    <row r="182" spans="1:6" x14ac:dyDescent="0.25">
      <c r="A182" s="11"/>
      <c r="B182" s="65"/>
      <c r="C182" s="2"/>
      <c r="D182" s="2"/>
      <c r="E182" s="2"/>
      <c r="F182" s="2"/>
    </row>
    <row r="183" spans="1:6" x14ac:dyDescent="0.25">
      <c r="B183" s="65"/>
      <c r="C183" s="2"/>
      <c r="D183" s="2"/>
      <c r="E183" s="2"/>
      <c r="F183" s="2"/>
    </row>
    <row r="184" spans="1:6" x14ac:dyDescent="0.25">
      <c r="A184" s="6" t="s">
        <v>506</v>
      </c>
      <c r="B184" s="65" t="str">
        <f t="shared" ref="B184:B189" si="11">IF(LEFT(A184,3)="2.5", MID(A184,7,2),LEFT(A184,2))</f>
        <v>12</v>
      </c>
      <c r="C184" s="2" t="s">
        <v>1359</v>
      </c>
      <c r="D184" s="98"/>
      <c r="E184" s="2"/>
      <c r="F184" s="2"/>
    </row>
    <row r="185" spans="1:6" x14ac:dyDescent="0.25">
      <c r="A185" s="8" t="s">
        <v>479</v>
      </c>
      <c r="B185" s="65" t="str">
        <f t="shared" si="11"/>
        <v xml:space="preserve">7 </v>
      </c>
      <c r="C185" s="2" t="s">
        <v>1359</v>
      </c>
      <c r="D185" s="98"/>
      <c r="E185" s="2"/>
      <c r="F185" s="2"/>
    </row>
    <row r="186" spans="1:6" x14ac:dyDescent="0.25">
      <c r="A186" s="8" t="s">
        <v>459</v>
      </c>
      <c r="B186" s="65" t="str">
        <f t="shared" si="11"/>
        <v xml:space="preserve">4 </v>
      </c>
      <c r="C186" s="2" t="s">
        <v>1359</v>
      </c>
      <c r="D186" s="98"/>
      <c r="E186" s="2"/>
      <c r="F186" s="2"/>
    </row>
    <row r="187" spans="1:6" x14ac:dyDescent="0.25">
      <c r="A187" s="8" t="s">
        <v>482</v>
      </c>
      <c r="B187" s="65" t="str">
        <f t="shared" si="11"/>
        <v xml:space="preserve">7 </v>
      </c>
      <c r="C187" s="2" t="s">
        <v>1359</v>
      </c>
      <c r="D187" s="98"/>
      <c r="E187" s="2"/>
      <c r="F187" s="2"/>
    </row>
    <row r="188" spans="1:6" x14ac:dyDescent="0.25">
      <c r="A188" s="8" t="s">
        <v>480</v>
      </c>
      <c r="B188" s="65" t="str">
        <f t="shared" si="11"/>
        <v xml:space="preserve">7 </v>
      </c>
      <c r="C188" s="2" t="s">
        <v>1359</v>
      </c>
      <c r="D188" s="101"/>
      <c r="E188" s="2"/>
      <c r="F188" s="2"/>
    </row>
    <row r="189" spans="1:6" x14ac:dyDescent="0.25">
      <c r="A189" s="8" t="s">
        <v>461</v>
      </c>
      <c r="B189" s="65" t="str">
        <f t="shared" si="11"/>
        <v xml:space="preserve">4 </v>
      </c>
      <c r="C189" s="2" t="s">
        <v>1359</v>
      </c>
      <c r="D189" s="98"/>
      <c r="E189" s="2"/>
      <c r="F189" s="2"/>
    </row>
    <row r="190" spans="1:6" x14ac:dyDescent="0.25">
      <c r="A190" s="8"/>
      <c r="B190" s="65"/>
      <c r="C190" s="2"/>
      <c r="D190" s="2"/>
      <c r="E190" s="2"/>
      <c r="F190" s="2"/>
    </row>
    <row r="191" spans="1:6" x14ac:dyDescent="0.25">
      <c r="A191" s="11"/>
      <c r="B191" s="65"/>
      <c r="C191" s="2"/>
      <c r="D191" s="2"/>
      <c r="E191" s="2"/>
      <c r="F191" s="2"/>
    </row>
    <row r="192" spans="1:6" x14ac:dyDescent="0.25">
      <c r="B192" s="65"/>
      <c r="C192" s="2"/>
      <c r="D192" s="2"/>
      <c r="E192" s="2"/>
      <c r="F192" s="2"/>
    </row>
    <row r="193" spans="1:6" x14ac:dyDescent="0.25">
      <c r="A193" s="6" t="s">
        <v>445</v>
      </c>
      <c r="B193" s="65" t="str">
        <f>IF(LEFT(A193,3)="2.5", MID(A193,7,2),LEFT(A193,2))</f>
        <v xml:space="preserve">2 </v>
      </c>
      <c r="C193" s="2" t="s">
        <v>1358</v>
      </c>
      <c r="D193" s="69"/>
      <c r="E193" s="2"/>
      <c r="F193" s="98"/>
    </row>
    <row r="194" spans="1:6" x14ac:dyDescent="0.25">
      <c r="A194" s="8" t="s">
        <v>446</v>
      </c>
      <c r="B194" s="65" t="str">
        <f>IF(LEFT(A194,3)="2.5", MID(A194,7,2),LEFT(A194,2))</f>
        <v xml:space="preserve">2 </v>
      </c>
      <c r="C194" s="2" t="s">
        <v>1358</v>
      </c>
      <c r="D194" s="69"/>
      <c r="E194" s="2"/>
      <c r="F194" s="98"/>
    </row>
    <row r="195" spans="1:6" x14ac:dyDescent="0.25">
      <c r="A195" s="8" t="s">
        <v>442</v>
      </c>
      <c r="B195" s="65" t="str">
        <f>IF(LEFT(A195,3)="2.5", MID(A195,7,2),LEFT(A195,2))</f>
        <v xml:space="preserve">1 </v>
      </c>
      <c r="C195" s="2" t="s">
        <v>1358</v>
      </c>
      <c r="D195" s="69"/>
      <c r="E195" s="2"/>
      <c r="F195" s="98"/>
    </row>
    <row r="196" spans="1:6" x14ac:dyDescent="0.25">
      <c r="A196" s="8"/>
      <c r="B196" s="65"/>
      <c r="C196" s="2"/>
      <c r="D196" s="2"/>
      <c r="E196" s="2"/>
      <c r="F196" s="2"/>
    </row>
    <row r="197" spans="1:6" x14ac:dyDescent="0.25">
      <c r="A197" s="8"/>
      <c r="B197" s="65"/>
      <c r="C197" s="2"/>
      <c r="D197" s="2"/>
      <c r="E197" s="2"/>
      <c r="F197" s="2"/>
    </row>
    <row r="198" spans="1:6" x14ac:dyDescent="0.25">
      <c r="A198" s="8"/>
      <c r="B198" s="65"/>
      <c r="C198" s="2"/>
      <c r="D198" s="2"/>
      <c r="E198" s="2"/>
      <c r="F198" s="2"/>
    </row>
    <row r="199" spans="1:6" x14ac:dyDescent="0.25">
      <c r="A199" s="8"/>
      <c r="B199" s="65"/>
      <c r="C199" s="2"/>
      <c r="D199" s="2"/>
      <c r="E199" s="2"/>
      <c r="F199" s="2"/>
    </row>
    <row r="200" spans="1:6" x14ac:dyDescent="0.25">
      <c r="A200" s="11"/>
      <c r="B200" s="65"/>
      <c r="C200" s="2"/>
      <c r="D200" s="2"/>
      <c r="E200" s="2"/>
      <c r="F200" s="2"/>
    </row>
    <row r="201" spans="1:6" x14ac:dyDescent="0.25">
      <c r="B201" s="65"/>
      <c r="C201" s="2"/>
      <c r="D201" s="2"/>
      <c r="E201" s="2"/>
      <c r="F201" s="2"/>
    </row>
    <row r="202" spans="1:6" x14ac:dyDescent="0.25">
      <c r="A202" s="6" t="s">
        <v>504</v>
      </c>
      <c r="B202" s="65" t="str">
        <f t="shared" ref="B202:B207" si="12">IF(LEFT(A202,3)="2.5", MID(A202,7,2),LEFT(A202,2))</f>
        <v>12</v>
      </c>
      <c r="C202" s="2" t="s">
        <v>1359</v>
      </c>
      <c r="D202" s="98"/>
      <c r="E202" s="2"/>
      <c r="F202" s="2"/>
    </row>
    <row r="203" spans="1:6" x14ac:dyDescent="0.25">
      <c r="A203" s="8" t="s">
        <v>484</v>
      </c>
      <c r="B203" s="65" t="str">
        <f t="shared" si="12"/>
        <v xml:space="preserve">8 </v>
      </c>
      <c r="C203" s="2" t="s">
        <v>1359</v>
      </c>
      <c r="D203" s="98"/>
      <c r="E203" s="2"/>
      <c r="F203" s="2"/>
    </row>
    <row r="204" spans="1:6" x14ac:dyDescent="0.25">
      <c r="A204" s="8" t="s">
        <v>469</v>
      </c>
      <c r="B204" s="65" t="str">
        <f t="shared" si="12"/>
        <v xml:space="preserve">5 </v>
      </c>
      <c r="C204" s="2" t="s">
        <v>1359</v>
      </c>
      <c r="D204" s="98"/>
      <c r="E204" s="2"/>
      <c r="F204" s="2"/>
    </row>
    <row r="205" spans="1:6" x14ac:dyDescent="0.25">
      <c r="A205" s="8" t="s">
        <v>483</v>
      </c>
      <c r="B205" s="65" t="str">
        <f t="shared" si="12"/>
        <v xml:space="preserve">8 </v>
      </c>
      <c r="C205" s="2" t="s">
        <v>1359</v>
      </c>
      <c r="D205" s="98"/>
      <c r="E205" s="2"/>
      <c r="F205" s="2"/>
    </row>
    <row r="206" spans="1:6" x14ac:dyDescent="0.25">
      <c r="A206" s="8" t="s">
        <v>471</v>
      </c>
      <c r="B206" s="65" t="str">
        <f t="shared" si="12"/>
        <v xml:space="preserve">5 </v>
      </c>
      <c r="C206" s="2" t="s">
        <v>1359</v>
      </c>
      <c r="D206" s="101"/>
      <c r="E206" s="2"/>
      <c r="F206" s="2"/>
    </row>
    <row r="207" spans="1:6" x14ac:dyDescent="0.25">
      <c r="A207" s="8" t="s">
        <v>452</v>
      </c>
      <c r="B207" s="65" t="str">
        <f t="shared" si="12"/>
        <v xml:space="preserve">2 </v>
      </c>
      <c r="C207" s="2" t="s">
        <v>1359</v>
      </c>
      <c r="D207" s="98"/>
      <c r="E207" s="2"/>
      <c r="F207" s="69"/>
    </row>
    <row r="208" spans="1:6" x14ac:dyDescent="0.25">
      <c r="A208" s="8"/>
      <c r="B208" s="65"/>
      <c r="C208" s="2"/>
      <c r="D208" s="2"/>
      <c r="E208" s="2"/>
      <c r="F208" s="2"/>
    </row>
    <row r="209" spans="1:6" x14ac:dyDescent="0.25">
      <c r="A209" s="11"/>
      <c r="B209" s="65"/>
      <c r="C209" s="2"/>
      <c r="D209" s="2"/>
      <c r="E209" s="2"/>
      <c r="F209" s="2"/>
    </row>
    <row r="210" spans="1:6" x14ac:dyDescent="0.25">
      <c r="B210" s="65"/>
      <c r="C210" s="2"/>
      <c r="D210" s="2"/>
      <c r="E210" s="2"/>
      <c r="F210" s="2"/>
    </row>
    <row r="211" spans="1:6" x14ac:dyDescent="0.25">
      <c r="A211" s="6" t="s">
        <v>505</v>
      </c>
      <c r="B211" s="65" t="str">
        <f t="shared" ref="B211:B216" si="13">IF(LEFT(A211,3)="2.5", MID(A211,7,2),LEFT(A211,2))</f>
        <v>12</v>
      </c>
      <c r="C211" s="2" t="s">
        <v>1359</v>
      </c>
      <c r="D211" s="98"/>
      <c r="E211" s="2"/>
      <c r="F211" s="2"/>
    </row>
    <row r="212" spans="1:6" x14ac:dyDescent="0.25">
      <c r="A212" s="8" t="s">
        <v>485</v>
      </c>
      <c r="B212" s="65" t="str">
        <f t="shared" si="13"/>
        <v xml:space="preserve">8 </v>
      </c>
      <c r="C212" s="2" t="s">
        <v>1359</v>
      </c>
      <c r="D212" s="98"/>
      <c r="E212" s="2"/>
      <c r="F212" s="2"/>
    </row>
    <row r="213" spans="1:6" x14ac:dyDescent="0.25">
      <c r="A213" s="8" t="s">
        <v>466</v>
      </c>
      <c r="B213" s="65" t="str">
        <f t="shared" si="13"/>
        <v xml:space="preserve">5 </v>
      </c>
      <c r="C213" s="2" t="s">
        <v>1359</v>
      </c>
      <c r="D213" s="98"/>
      <c r="E213" s="2"/>
      <c r="F213" s="2"/>
    </row>
    <row r="214" spans="1:6" x14ac:dyDescent="0.25">
      <c r="A214" s="8" t="s">
        <v>488</v>
      </c>
      <c r="B214" s="65" t="str">
        <f t="shared" si="13"/>
        <v xml:space="preserve">8 </v>
      </c>
      <c r="C214" s="2" t="s">
        <v>1359</v>
      </c>
      <c r="D214" s="98"/>
      <c r="E214" s="2"/>
      <c r="F214" s="2"/>
    </row>
    <row r="215" spans="1:6" x14ac:dyDescent="0.25">
      <c r="A215" s="8" t="s">
        <v>468</v>
      </c>
      <c r="B215" s="65" t="str">
        <f t="shared" si="13"/>
        <v xml:space="preserve">5 </v>
      </c>
      <c r="C215" s="2" t="s">
        <v>1359</v>
      </c>
      <c r="D215" s="101"/>
      <c r="E215" s="2"/>
      <c r="F215" s="2"/>
    </row>
    <row r="216" spans="1:6" x14ac:dyDescent="0.25">
      <c r="A216" s="8" t="s">
        <v>451</v>
      </c>
      <c r="B216" s="65" t="str">
        <f t="shared" si="13"/>
        <v xml:space="preserve">2 </v>
      </c>
      <c r="C216" s="2" t="s">
        <v>1359</v>
      </c>
      <c r="D216" s="98"/>
      <c r="E216" s="2"/>
      <c r="F216" s="69"/>
    </row>
    <row r="217" spans="1:6" x14ac:dyDescent="0.25">
      <c r="A217" s="8"/>
      <c r="B217" s="65"/>
      <c r="C217" s="2"/>
      <c r="D217" s="2"/>
      <c r="E217" s="2"/>
      <c r="F217" s="2"/>
    </row>
    <row r="218" spans="1:6" x14ac:dyDescent="0.25">
      <c r="A218" s="11"/>
      <c r="B218" s="65"/>
      <c r="C218" s="2"/>
      <c r="D218" s="2"/>
      <c r="E218" s="2"/>
      <c r="F218" s="2"/>
    </row>
    <row r="219" spans="1:6" x14ac:dyDescent="0.25">
      <c r="B219" s="65"/>
      <c r="C219" s="2"/>
      <c r="D219" s="2"/>
      <c r="E219" s="2"/>
      <c r="F219" s="2"/>
    </row>
    <row r="220" spans="1:6" x14ac:dyDescent="0.25">
      <c r="A220" s="6" t="s">
        <v>503</v>
      </c>
      <c r="B220" s="65" t="str">
        <f t="shared" ref="B220:B225" si="14">IF(LEFT(A220,3)="2.5", MID(A220,7,2),LEFT(A220,2))</f>
        <v>12</v>
      </c>
      <c r="C220" s="2" t="s">
        <v>1359</v>
      </c>
      <c r="D220" s="98"/>
      <c r="E220" s="2"/>
      <c r="F220" s="2"/>
    </row>
    <row r="221" spans="1:6" x14ac:dyDescent="0.25">
      <c r="A221" s="8" t="s">
        <v>486</v>
      </c>
      <c r="B221" s="65" t="str">
        <f t="shared" si="14"/>
        <v xml:space="preserve">8 </v>
      </c>
      <c r="C221" s="2" t="s">
        <v>1359</v>
      </c>
      <c r="D221" s="98"/>
      <c r="E221" s="2"/>
      <c r="F221" s="2"/>
    </row>
    <row r="222" spans="1:6" x14ac:dyDescent="0.25">
      <c r="A222" s="8" t="s">
        <v>465</v>
      </c>
      <c r="B222" s="65" t="str">
        <f t="shared" si="14"/>
        <v xml:space="preserve">5 </v>
      </c>
      <c r="C222" s="2" t="s">
        <v>1359</v>
      </c>
      <c r="D222" s="98"/>
      <c r="E222" s="2"/>
      <c r="F222" s="2"/>
    </row>
    <row r="223" spans="1:6" x14ac:dyDescent="0.25">
      <c r="A223" s="8" t="s">
        <v>489</v>
      </c>
      <c r="B223" s="65" t="str">
        <f t="shared" si="14"/>
        <v xml:space="preserve">8 </v>
      </c>
      <c r="C223" s="2" t="s">
        <v>1359</v>
      </c>
      <c r="D223" s="98"/>
      <c r="E223" s="2"/>
      <c r="F223" s="2"/>
    </row>
    <row r="224" spans="1:6" x14ac:dyDescent="0.25">
      <c r="A224" s="8" t="s">
        <v>487</v>
      </c>
      <c r="B224" s="65" t="str">
        <f t="shared" si="14"/>
        <v xml:space="preserve">8 </v>
      </c>
      <c r="C224" s="2" t="s">
        <v>1359</v>
      </c>
      <c r="D224" s="101"/>
      <c r="E224" s="2"/>
      <c r="F224" s="2"/>
    </row>
    <row r="225" spans="1:8" x14ac:dyDescent="0.25">
      <c r="A225" s="8" t="s">
        <v>467</v>
      </c>
      <c r="B225" s="65" t="str">
        <f t="shared" si="14"/>
        <v xml:space="preserve">5 </v>
      </c>
      <c r="C225" s="2" t="s">
        <v>1359</v>
      </c>
      <c r="D225" s="98"/>
      <c r="E225" s="2"/>
      <c r="F225" s="2"/>
    </row>
    <row r="226" spans="1:8" x14ac:dyDescent="0.25">
      <c r="A226" s="8"/>
      <c r="B226" s="65"/>
      <c r="D226" s="2"/>
      <c r="F226" s="2"/>
    </row>
    <row r="227" spans="1:8" x14ac:dyDescent="0.25">
      <c r="A227" s="11"/>
      <c r="B227" s="65"/>
      <c r="D227" s="2"/>
      <c r="F227" s="2"/>
    </row>
    <row r="228" spans="1:8" x14ac:dyDescent="0.25">
      <c r="B228" s="65"/>
      <c r="D228" s="2"/>
      <c r="F228" s="2"/>
    </row>
    <row r="229" spans="1:8" x14ac:dyDescent="0.25">
      <c r="B229" s="65"/>
      <c r="D229" s="2"/>
      <c r="F229" s="2"/>
    </row>
    <row r="230" spans="1:8" x14ac:dyDescent="0.25">
      <c r="A230" s="6" t="s">
        <v>449</v>
      </c>
      <c r="B230" s="65" t="str">
        <f>IF(LEFT(A230,3)="2.5", MID(A230,7,2),LEFT(A230,2))</f>
        <v xml:space="preserve">2 </v>
      </c>
      <c r="C230" s="2" t="s">
        <v>1358</v>
      </c>
      <c r="D230" s="69"/>
      <c r="E230" s="2"/>
      <c r="F230" s="98"/>
    </row>
    <row r="231" spans="1:8" x14ac:dyDescent="0.25">
      <c r="A231" s="8" t="s">
        <v>450</v>
      </c>
      <c r="B231" s="65" t="str">
        <f>IF(LEFT(A231,3)="2.5", MID(A231,7,2),LEFT(A231,2))</f>
        <v xml:space="preserve">2 </v>
      </c>
      <c r="C231" s="2" t="s">
        <v>1358</v>
      </c>
      <c r="D231" s="69"/>
      <c r="E231" s="2"/>
      <c r="F231" s="98"/>
    </row>
    <row r="232" spans="1:8" x14ac:dyDescent="0.25">
      <c r="A232" s="8" t="s">
        <v>444</v>
      </c>
      <c r="B232" s="65" t="str">
        <f>IF(LEFT(A232,3)="2.5", MID(A232,7,2),LEFT(A232,2))</f>
        <v xml:space="preserve">1 </v>
      </c>
      <c r="C232" s="2" t="s">
        <v>1358</v>
      </c>
      <c r="D232" s="69"/>
      <c r="E232" s="2"/>
      <c r="F232" s="98"/>
    </row>
    <row r="233" spans="1:8" x14ac:dyDescent="0.25">
      <c r="H233" t="s">
        <v>1451</v>
      </c>
    </row>
    <row r="234" spans="1:8" x14ac:dyDescent="0.25">
      <c r="A234" s="48" t="s">
        <v>3</v>
      </c>
      <c r="B234" s="65" t="str">
        <f t="shared" ref="B234:B274" si="15">IF(LEFT(A234,3)="2.5", MID(A234,7,2),LEFT(A234,2))</f>
        <v>23</v>
      </c>
      <c r="C234" s="14" t="s">
        <v>1359</v>
      </c>
      <c r="D234" s="92"/>
    </row>
    <row r="235" spans="1:8" x14ac:dyDescent="0.25">
      <c r="A235" s="49" t="s">
        <v>7</v>
      </c>
      <c r="B235" s="65" t="str">
        <f t="shared" si="15"/>
        <v>18</v>
      </c>
      <c r="C235" s="2" t="s">
        <v>1359</v>
      </c>
      <c r="D235" s="93"/>
      <c r="E235" s="2"/>
      <c r="F235" s="2"/>
    </row>
    <row r="236" spans="1:8" x14ac:dyDescent="0.25">
      <c r="A236" s="49" t="s">
        <v>11</v>
      </c>
      <c r="B236" s="65" t="str">
        <f t="shared" si="15"/>
        <v>18</v>
      </c>
      <c r="C236" s="2" t="s">
        <v>1359</v>
      </c>
      <c r="D236" s="93"/>
      <c r="E236" s="2"/>
      <c r="F236" s="2"/>
    </row>
    <row r="237" spans="1:8" x14ac:dyDescent="0.25">
      <c r="A237" s="49" t="s">
        <v>15</v>
      </c>
      <c r="B237" s="65" t="str">
        <f t="shared" si="15"/>
        <v>15</v>
      </c>
      <c r="C237" s="2" t="s">
        <v>1359</v>
      </c>
      <c r="D237" s="93"/>
      <c r="E237" s="2"/>
      <c r="F237" s="2"/>
    </row>
    <row r="238" spans="1:8" x14ac:dyDescent="0.25">
      <c r="A238" s="49" t="s">
        <v>19</v>
      </c>
      <c r="B238" s="65" t="str">
        <f t="shared" si="15"/>
        <v>13</v>
      </c>
      <c r="C238" s="2" t="s">
        <v>1359</v>
      </c>
      <c r="D238" s="93"/>
      <c r="E238" s="2"/>
      <c r="F238" s="87"/>
    </row>
    <row r="239" spans="1:8" x14ac:dyDescent="0.25">
      <c r="A239" s="49" t="s">
        <v>106</v>
      </c>
      <c r="B239" s="65" t="str">
        <f t="shared" si="15"/>
        <v>23</v>
      </c>
      <c r="C239" s="2" t="s">
        <v>1359</v>
      </c>
      <c r="D239" s="93"/>
      <c r="E239" s="2"/>
      <c r="F239" s="2"/>
    </row>
    <row r="240" spans="1:8" x14ac:dyDescent="0.25">
      <c r="A240" s="43" t="s">
        <v>427</v>
      </c>
      <c r="B240" s="65" t="str">
        <f t="shared" si="15"/>
        <v>23</v>
      </c>
      <c r="C240" s="2" t="s">
        <v>1359</v>
      </c>
      <c r="D240" s="94"/>
      <c r="E240" s="2"/>
      <c r="F240" s="2"/>
    </row>
    <row r="241" spans="1:6" x14ac:dyDescent="0.25">
      <c r="A241" s="47"/>
      <c r="B241" s="65" t="str">
        <f t="shared" si="15"/>
        <v/>
      </c>
      <c r="C241" s="2"/>
      <c r="D241" s="2"/>
      <c r="E241" s="2"/>
      <c r="F241" s="2"/>
    </row>
    <row r="242" spans="1:6" x14ac:dyDescent="0.25">
      <c r="A242" s="41"/>
      <c r="B242" s="65" t="str">
        <f t="shared" si="15"/>
        <v/>
      </c>
      <c r="C242" s="2"/>
      <c r="D242" s="2"/>
      <c r="E242" s="2"/>
      <c r="F242" s="2"/>
    </row>
    <row r="243" spans="1:6" x14ac:dyDescent="0.25">
      <c r="A243" s="48" t="s">
        <v>22</v>
      </c>
      <c r="B243" s="65" t="str">
        <f t="shared" si="15"/>
        <v>23</v>
      </c>
      <c r="C243" s="2" t="s">
        <v>1359</v>
      </c>
      <c r="D243" s="93"/>
      <c r="E243" s="2"/>
      <c r="F243" s="2"/>
    </row>
    <row r="244" spans="1:6" x14ac:dyDescent="0.25">
      <c r="A244" s="43" t="s">
        <v>428</v>
      </c>
      <c r="B244" s="65" t="str">
        <f t="shared" si="15"/>
        <v>23</v>
      </c>
      <c r="C244" s="2" t="s">
        <v>1359</v>
      </c>
      <c r="D244" s="95"/>
      <c r="E244" s="2"/>
      <c r="F244" s="2"/>
    </row>
    <row r="245" spans="1:6" x14ac:dyDescent="0.25">
      <c r="A245" s="49" t="s">
        <v>26</v>
      </c>
      <c r="B245" s="65" t="str">
        <f t="shared" si="15"/>
        <v>18</v>
      </c>
      <c r="C245" s="2" t="s">
        <v>1359</v>
      </c>
      <c r="D245" s="93"/>
      <c r="E245" s="2"/>
      <c r="F245" s="2"/>
    </row>
    <row r="246" spans="1:6" x14ac:dyDescent="0.25">
      <c r="A246" s="49" t="s">
        <v>30</v>
      </c>
      <c r="B246" s="65" t="str">
        <f t="shared" si="15"/>
        <v>15</v>
      </c>
      <c r="C246" s="2" t="s">
        <v>1359</v>
      </c>
      <c r="D246" s="94"/>
      <c r="E246" s="2"/>
      <c r="F246" s="2"/>
    </row>
    <row r="247" spans="1:6" x14ac:dyDescent="0.25">
      <c r="A247" s="49" t="s">
        <v>34</v>
      </c>
      <c r="B247" s="65" t="str">
        <f t="shared" si="15"/>
        <v>21</v>
      </c>
      <c r="C247" s="2" t="s">
        <v>1359</v>
      </c>
      <c r="D247" s="93"/>
      <c r="E247" s="2"/>
      <c r="F247" s="2"/>
    </row>
    <row r="248" spans="1:6" x14ac:dyDescent="0.25">
      <c r="A248" s="43" t="s">
        <v>421</v>
      </c>
      <c r="B248" s="65" t="str">
        <f t="shared" si="15"/>
        <v>21</v>
      </c>
      <c r="C248" s="2" t="s">
        <v>1359</v>
      </c>
      <c r="D248" s="93"/>
      <c r="E248" s="2"/>
      <c r="F248" s="2"/>
    </row>
    <row r="249" spans="1:6" x14ac:dyDescent="0.25">
      <c r="A249" s="49" t="s">
        <v>38</v>
      </c>
      <c r="B249" s="65" t="str">
        <f t="shared" si="15"/>
        <v>15</v>
      </c>
      <c r="C249" s="2" t="s">
        <v>1359</v>
      </c>
      <c r="D249" s="93"/>
      <c r="E249" s="2"/>
      <c r="F249" s="2"/>
    </row>
    <row r="250" spans="1:6" x14ac:dyDescent="0.25">
      <c r="A250" s="49" t="s">
        <v>42</v>
      </c>
      <c r="B250" s="65" t="str">
        <f t="shared" si="15"/>
        <v>13</v>
      </c>
      <c r="C250" s="2" t="s">
        <v>1359</v>
      </c>
      <c r="D250" s="93"/>
      <c r="E250" s="2"/>
      <c r="F250" s="2"/>
    </row>
    <row r="251" spans="1:6" x14ac:dyDescent="0.25">
      <c r="A251" s="49" t="s">
        <v>90</v>
      </c>
      <c r="B251" s="65" t="str">
        <f t="shared" si="15"/>
        <v>21</v>
      </c>
      <c r="C251" s="2" t="s">
        <v>1359</v>
      </c>
      <c r="D251" s="93"/>
      <c r="E251" s="2"/>
    </row>
    <row r="252" spans="1:6" x14ac:dyDescent="0.25">
      <c r="A252" s="43" t="s">
        <v>419</v>
      </c>
      <c r="B252" s="65" t="str">
        <f t="shared" si="15"/>
        <v>21</v>
      </c>
      <c r="C252" s="2" t="s">
        <v>1359</v>
      </c>
      <c r="D252" s="93"/>
      <c r="E252" s="2"/>
      <c r="F252" s="2"/>
    </row>
    <row r="253" spans="1:6" x14ac:dyDescent="0.25">
      <c r="A253" s="49" t="s">
        <v>94</v>
      </c>
      <c r="B253" s="65" t="str">
        <f t="shared" si="15"/>
        <v>21</v>
      </c>
      <c r="C253" s="2" t="s">
        <v>1359</v>
      </c>
      <c r="D253" s="93"/>
      <c r="E253" s="2"/>
      <c r="F253" s="2"/>
    </row>
    <row r="254" spans="1:6" x14ac:dyDescent="0.25">
      <c r="A254" s="45" t="s">
        <v>420</v>
      </c>
      <c r="B254" s="65" t="str">
        <f t="shared" si="15"/>
        <v>21</v>
      </c>
      <c r="C254" s="2" t="s">
        <v>1359</v>
      </c>
      <c r="D254" s="94"/>
      <c r="E254" s="2"/>
      <c r="F254" s="2"/>
    </row>
    <row r="255" spans="1:6" x14ac:dyDescent="0.25">
      <c r="A255" s="32"/>
      <c r="B255" s="65" t="str">
        <f t="shared" si="15"/>
        <v/>
      </c>
      <c r="C255" s="2"/>
      <c r="D255" s="2"/>
      <c r="E255" s="2"/>
      <c r="F255" s="2"/>
    </row>
    <row r="256" spans="1:6" x14ac:dyDescent="0.25">
      <c r="A256" s="48" t="s">
        <v>46</v>
      </c>
      <c r="B256" s="65" t="str">
        <f t="shared" si="15"/>
        <v>22</v>
      </c>
      <c r="C256" s="2" t="s">
        <v>1359</v>
      </c>
      <c r="D256" s="93"/>
      <c r="E256" s="2"/>
      <c r="F256" s="2"/>
    </row>
    <row r="257" spans="1:6" x14ac:dyDescent="0.25">
      <c r="A257" s="43" t="s">
        <v>426</v>
      </c>
      <c r="B257" s="65" t="str">
        <f t="shared" si="15"/>
        <v>22</v>
      </c>
      <c r="C257" s="2" t="s">
        <v>1359</v>
      </c>
      <c r="D257" s="93"/>
      <c r="E257" s="2"/>
      <c r="F257" s="2"/>
    </row>
    <row r="258" spans="1:6" x14ac:dyDescent="0.25">
      <c r="A258" s="49" t="s">
        <v>50</v>
      </c>
      <c r="B258" s="65" t="str">
        <f t="shared" si="15"/>
        <v>18</v>
      </c>
      <c r="C258" s="2" t="s">
        <v>1359</v>
      </c>
      <c r="D258" s="95"/>
      <c r="E258" s="2"/>
      <c r="F258" s="2"/>
    </row>
    <row r="259" spans="1:6" x14ac:dyDescent="0.25">
      <c r="A259" s="49" t="s">
        <v>54</v>
      </c>
      <c r="B259" s="65" t="str">
        <f t="shared" si="15"/>
        <v>15</v>
      </c>
      <c r="C259" s="2" t="s">
        <v>1359</v>
      </c>
      <c r="D259" s="93"/>
      <c r="E259" s="2"/>
      <c r="F259" s="2"/>
    </row>
    <row r="260" spans="1:6" x14ac:dyDescent="0.25">
      <c r="A260" s="49" t="s">
        <v>58</v>
      </c>
      <c r="B260" s="65" t="str">
        <f t="shared" si="15"/>
        <v>22</v>
      </c>
      <c r="C260" s="2" t="s">
        <v>1359</v>
      </c>
      <c r="D260" s="93"/>
      <c r="E260" s="2"/>
      <c r="F260" s="2"/>
    </row>
    <row r="261" spans="1:6" x14ac:dyDescent="0.25">
      <c r="A261" s="43" t="s">
        <v>424</v>
      </c>
      <c r="B261" s="65" t="str">
        <f t="shared" si="15"/>
        <v>22</v>
      </c>
      <c r="C261" s="2" t="s">
        <v>1359</v>
      </c>
      <c r="D261" s="93"/>
      <c r="E261" s="2"/>
      <c r="F261" s="2"/>
    </row>
    <row r="262" spans="1:6" x14ac:dyDescent="0.25">
      <c r="A262" s="49" t="s">
        <v>62</v>
      </c>
      <c r="B262" s="65" t="str">
        <f t="shared" si="15"/>
        <v>21</v>
      </c>
      <c r="C262" s="2" t="s">
        <v>1359</v>
      </c>
      <c r="D262" s="93"/>
      <c r="E262" s="2"/>
      <c r="F262" s="2"/>
    </row>
    <row r="263" spans="1:6" x14ac:dyDescent="0.25">
      <c r="A263" s="43" t="s">
        <v>418</v>
      </c>
      <c r="B263" s="65" t="str">
        <f t="shared" si="15"/>
        <v>21</v>
      </c>
      <c r="C263" s="2" t="s">
        <v>1359</v>
      </c>
      <c r="D263" s="93"/>
      <c r="E263" s="2"/>
      <c r="F263" s="2"/>
    </row>
    <row r="264" spans="1:6" x14ac:dyDescent="0.25">
      <c r="A264" s="49" t="s">
        <v>66</v>
      </c>
      <c r="B264" s="65" t="str">
        <f t="shared" si="15"/>
        <v>15</v>
      </c>
      <c r="C264" s="2" t="s">
        <v>1359</v>
      </c>
      <c r="D264" s="93"/>
      <c r="E264" s="2"/>
      <c r="F264" s="2"/>
    </row>
    <row r="265" spans="1:6" x14ac:dyDescent="0.25">
      <c r="A265" s="49" t="s">
        <v>98</v>
      </c>
      <c r="B265" s="65" t="str">
        <f t="shared" si="15"/>
        <v>22</v>
      </c>
      <c r="C265" s="2" t="s">
        <v>1359</v>
      </c>
      <c r="D265" s="93"/>
      <c r="E265" s="2"/>
      <c r="F265" s="2"/>
    </row>
    <row r="266" spans="1:6" x14ac:dyDescent="0.25">
      <c r="A266" s="43" t="s">
        <v>425</v>
      </c>
      <c r="B266" s="65" t="str">
        <f t="shared" si="15"/>
        <v>22</v>
      </c>
      <c r="C266" s="2" t="s">
        <v>1359</v>
      </c>
      <c r="D266" s="93"/>
      <c r="E266" s="2"/>
      <c r="F266" s="2"/>
    </row>
    <row r="267" spans="1:6" x14ac:dyDescent="0.25">
      <c r="A267" s="49" t="s">
        <v>102</v>
      </c>
      <c r="B267" s="65" t="str">
        <f t="shared" si="15"/>
        <v>22</v>
      </c>
      <c r="C267" s="2" t="s">
        <v>1359</v>
      </c>
      <c r="D267" s="93"/>
      <c r="E267" s="2"/>
      <c r="F267" s="2"/>
    </row>
    <row r="268" spans="1:6" x14ac:dyDescent="0.25">
      <c r="A268" s="45" t="s">
        <v>423</v>
      </c>
      <c r="B268" s="65" t="str">
        <f t="shared" si="15"/>
        <v>22</v>
      </c>
      <c r="C268" s="2" t="s">
        <v>1359</v>
      </c>
      <c r="D268" s="94"/>
      <c r="E268" s="2"/>
      <c r="F268" s="2"/>
    </row>
    <row r="269" spans="1:6" x14ac:dyDescent="0.25">
      <c r="A269" s="41"/>
      <c r="B269" s="65" t="str">
        <f t="shared" si="15"/>
        <v/>
      </c>
      <c r="C269" s="2"/>
      <c r="D269" s="2"/>
      <c r="E269" s="2"/>
      <c r="F269" s="2"/>
    </row>
    <row r="270" spans="1:6" x14ac:dyDescent="0.25">
      <c r="A270" s="48" t="s">
        <v>70</v>
      </c>
      <c r="B270" s="65" t="str">
        <f t="shared" si="15"/>
        <v>13</v>
      </c>
      <c r="C270" s="2" t="s">
        <v>1358</v>
      </c>
      <c r="D270" s="69"/>
      <c r="E270" s="2"/>
      <c r="F270" s="93"/>
    </row>
    <row r="271" spans="1:6" x14ac:dyDescent="0.25">
      <c r="A271" s="49" t="s">
        <v>74</v>
      </c>
      <c r="B271" s="65" t="str">
        <f t="shared" si="15"/>
        <v>13</v>
      </c>
      <c r="C271" s="2" t="s">
        <v>1358</v>
      </c>
      <c r="D271" s="69"/>
      <c r="E271" s="2"/>
      <c r="F271" s="93"/>
    </row>
    <row r="272" spans="1:6" x14ac:dyDescent="0.25">
      <c r="A272" s="49" t="s">
        <v>78</v>
      </c>
      <c r="B272" s="65" t="str">
        <f t="shared" si="15"/>
        <v>13</v>
      </c>
      <c r="C272" s="2" t="s">
        <v>1358</v>
      </c>
      <c r="D272" s="69"/>
      <c r="E272" s="2"/>
      <c r="F272" s="94"/>
    </row>
    <row r="273" spans="1:6" x14ac:dyDescent="0.25">
      <c r="A273" s="49" t="s">
        <v>82</v>
      </c>
      <c r="B273" s="65" t="str">
        <f t="shared" si="15"/>
        <v>15</v>
      </c>
      <c r="C273" s="2" t="s">
        <v>1358</v>
      </c>
      <c r="D273" s="69"/>
      <c r="E273" s="2"/>
      <c r="F273" s="93"/>
    </row>
    <row r="274" spans="1:6" x14ac:dyDescent="0.25">
      <c r="A274" s="49" t="s">
        <v>86</v>
      </c>
      <c r="B274" s="65" t="str">
        <f t="shared" si="15"/>
        <v>13</v>
      </c>
      <c r="C274" s="2" t="s">
        <v>1358</v>
      </c>
      <c r="D274" s="69"/>
      <c r="E274" s="2"/>
      <c r="F274" s="95"/>
    </row>
    <row r="275" spans="1:6" x14ac:dyDescent="0.25">
      <c r="A275" s="49"/>
      <c r="B275" s="65"/>
    </row>
    <row r="276" spans="1:6" x14ac:dyDescent="0.25">
      <c r="A276" s="49"/>
      <c r="B276" s="65"/>
      <c r="C276" s="2"/>
      <c r="D276" s="2"/>
      <c r="E276" s="2"/>
      <c r="F276" s="2"/>
    </row>
    <row r="277" spans="1:6" x14ac:dyDescent="0.25">
      <c r="A277" s="47"/>
      <c r="B277" s="65"/>
      <c r="C277" s="2"/>
      <c r="D277" s="2"/>
      <c r="E277" s="2"/>
      <c r="F277" s="2"/>
    </row>
    <row r="278" spans="1:6" x14ac:dyDescent="0.25">
      <c r="A278" s="32"/>
      <c r="B278" s="65" t="str">
        <f t="shared" ref="B278:B283" si="16">IF(LEFT(A278,3)="2.5", MID(A278,7,2),LEFT(A278,2))</f>
        <v/>
      </c>
      <c r="C278" s="2"/>
      <c r="D278" s="2"/>
      <c r="E278" s="2"/>
      <c r="F278" s="2"/>
    </row>
    <row r="279" spans="1:6" x14ac:dyDescent="0.25">
      <c r="A279" s="48" t="s">
        <v>109</v>
      </c>
      <c r="B279" s="65" t="str">
        <f t="shared" si="16"/>
        <v>24</v>
      </c>
      <c r="C279" s="2" t="s">
        <v>1359</v>
      </c>
      <c r="D279" s="98"/>
      <c r="E279" s="2"/>
      <c r="F279" s="2"/>
    </row>
    <row r="280" spans="1:6" x14ac:dyDescent="0.25">
      <c r="A280" s="49" t="s">
        <v>112</v>
      </c>
      <c r="B280" s="65" t="str">
        <f t="shared" si="16"/>
        <v>19</v>
      </c>
      <c r="C280" s="2" t="s">
        <v>1359</v>
      </c>
      <c r="D280" s="98"/>
      <c r="E280" s="2"/>
      <c r="F280" s="2"/>
    </row>
    <row r="281" spans="1:6" x14ac:dyDescent="0.25">
      <c r="A281" s="49" t="s">
        <v>115</v>
      </c>
      <c r="B281" s="65" t="str">
        <f t="shared" si="16"/>
        <v>19</v>
      </c>
      <c r="C281" s="2" t="s">
        <v>1359</v>
      </c>
      <c r="D281" s="98"/>
      <c r="E281" s="2"/>
      <c r="F281" s="2"/>
    </row>
    <row r="282" spans="1:6" x14ac:dyDescent="0.25">
      <c r="A282" s="49" t="s">
        <v>118</v>
      </c>
      <c r="B282" s="65" t="str">
        <f t="shared" si="16"/>
        <v>16</v>
      </c>
      <c r="C282" s="2" t="s">
        <v>1359</v>
      </c>
      <c r="D282" s="98"/>
      <c r="E282" s="2"/>
      <c r="F282" s="2"/>
    </row>
    <row r="283" spans="1:6" x14ac:dyDescent="0.25">
      <c r="A283" s="49" t="s">
        <v>121</v>
      </c>
      <c r="B283" s="65" t="str">
        <f t="shared" si="16"/>
        <v>14</v>
      </c>
      <c r="C283" s="2" t="s">
        <v>1359</v>
      </c>
      <c r="D283" s="101"/>
      <c r="E283" s="2"/>
      <c r="F283" s="2"/>
    </row>
    <row r="284" spans="1:6" x14ac:dyDescent="0.25">
      <c r="A284" s="49"/>
      <c r="B284" s="65"/>
      <c r="C284" s="2"/>
      <c r="D284" s="2"/>
      <c r="E284" s="2"/>
      <c r="F284" s="2"/>
    </row>
    <row r="285" spans="1:6" x14ac:dyDescent="0.25">
      <c r="A285" s="47"/>
      <c r="B285" s="65"/>
      <c r="C285" s="2"/>
      <c r="D285" s="2"/>
      <c r="E285" s="2"/>
      <c r="F285" s="2"/>
    </row>
    <row r="286" spans="1:6" x14ac:dyDescent="0.25">
      <c r="A286" s="32"/>
      <c r="B286" s="65"/>
      <c r="C286" s="2"/>
      <c r="D286" s="2"/>
      <c r="E286" s="2"/>
      <c r="F286" s="2"/>
    </row>
    <row r="287" spans="1:6" x14ac:dyDescent="0.25">
      <c r="A287" s="48" t="s">
        <v>124</v>
      </c>
      <c r="B287" s="65" t="str">
        <f t="shared" ref="B287:B292" si="17">IF(LEFT(A287,3)="2.5", MID(A287,7,2),LEFT(A287,2))</f>
        <v>24</v>
      </c>
      <c r="C287" s="2" t="s">
        <v>1359</v>
      </c>
      <c r="D287" s="94"/>
      <c r="E287" s="2"/>
      <c r="F287" s="2"/>
    </row>
    <row r="288" spans="1:6" x14ac:dyDescent="0.25">
      <c r="A288" s="49" t="s">
        <v>127</v>
      </c>
      <c r="B288" s="65" t="str">
        <f t="shared" si="17"/>
        <v>19</v>
      </c>
      <c r="C288" s="2" t="s">
        <v>1359</v>
      </c>
      <c r="D288" s="94"/>
      <c r="E288" s="2"/>
      <c r="F288" s="2"/>
    </row>
    <row r="289" spans="1:6" x14ac:dyDescent="0.25">
      <c r="A289" s="49" t="s">
        <v>130</v>
      </c>
      <c r="B289" s="65" t="str">
        <f t="shared" si="17"/>
        <v>16</v>
      </c>
      <c r="C289" s="2" t="s">
        <v>1359</v>
      </c>
      <c r="D289" s="94"/>
      <c r="E289" s="2"/>
      <c r="F289" s="2"/>
    </row>
    <row r="290" spans="1:6" x14ac:dyDescent="0.25">
      <c r="A290" s="49" t="s">
        <v>133</v>
      </c>
      <c r="B290" s="65" t="str">
        <f t="shared" si="17"/>
        <v>19</v>
      </c>
      <c r="C290" s="2" t="s">
        <v>1359</v>
      </c>
      <c r="D290" s="94"/>
      <c r="E290" s="2"/>
      <c r="F290" s="2"/>
    </row>
    <row r="291" spans="1:6" x14ac:dyDescent="0.25">
      <c r="A291" s="49" t="s">
        <v>136</v>
      </c>
      <c r="B291" s="65" t="str">
        <f t="shared" si="17"/>
        <v>16</v>
      </c>
      <c r="C291" s="2" t="s">
        <v>1359</v>
      </c>
      <c r="D291" s="94"/>
      <c r="E291" s="2"/>
      <c r="F291" s="2"/>
    </row>
    <row r="292" spans="1:6" x14ac:dyDescent="0.25">
      <c r="A292" s="49" t="s">
        <v>139</v>
      </c>
      <c r="B292" s="65" t="str">
        <f t="shared" si="17"/>
        <v>14</v>
      </c>
      <c r="C292" s="2" t="s">
        <v>1359</v>
      </c>
      <c r="D292" s="93"/>
      <c r="E292" s="2"/>
      <c r="F292" s="2"/>
    </row>
    <row r="293" spans="1:6" x14ac:dyDescent="0.25">
      <c r="A293" s="49"/>
      <c r="B293" s="65"/>
      <c r="E293" s="2"/>
      <c r="F293" s="2"/>
    </row>
    <row r="294" spans="1:6" x14ac:dyDescent="0.25">
      <c r="A294" s="47"/>
      <c r="B294" s="65"/>
      <c r="E294" s="2"/>
      <c r="F294" s="2"/>
    </row>
    <row r="295" spans="1:6" x14ac:dyDescent="0.25">
      <c r="A295" s="32"/>
      <c r="B295" s="65"/>
      <c r="C295" s="2"/>
      <c r="D295" s="2"/>
      <c r="E295" s="2"/>
      <c r="F295" s="2"/>
    </row>
    <row r="296" spans="1:6" x14ac:dyDescent="0.25">
      <c r="A296" s="48" t="s">
        <v>433</v>
      </c>
      <c r="B296" s="65" t="str">
        <f t="shared" ref="B296:B301" si="18">IF(LEFT(A296,3)="2.5", MID(A296,7,2),LEFT(A296,2))</f>
        <v>24</v>
      </c>
      <c r="C296" s="2" t="s">
        <v>1359</v>
      </c>
      <c r="D296" s="94"/>
      <c r="E296" s="2"/>
      <c r="F296" s="2"/>
    </row>
    <row r="297" spans="1:6" x14ac:dyDescent="0.25">
      <c r="A297" s="49" t="s">
        <v>146</v>
      </c>
      <c r="B297" s="65" t="str">
        <f t="shared" si="18"/>
        <v>19</v>
      </c>
      <c r="C297" s="2" t="s">
        <v>1359</v>
      </c>
      <c r="D297" s="94"/>
      <c r="E297" s="2"/>
      <c r="F297" s="2"/>
    </row>
    <row r="298" spans="1:6" x14ac:dyDescent="0.25">
      <c r="A298" s="49" t="s">
        <v>149</v>
      </c>
      <c r="B298" s="65" t="str">
        <f t="shared" si="18"/>
        <v>16</v>
      </c>
      <c r="C298" s="2" t="s">
        <v>1359</v>
      </c>
      <c r="D298" s="94"/>
      <c r="E298" s="2"/>
      <c r="F298" s="2"/>
    </row>
    <row r="299" spans="1:6" x14ac:dyDescent="0.25">
      <c r="A299" s="49" t="s">
        <v>152</v>
      </c>
      <c r="B299" s="65" t="str">
        <f t="shared" si="18"/>
        <v>19</v>
      </c>
      <c r="C299" s="2" t="s">
        <v>1359</v>
      </c>
      <c r="D299" s="94"/>
      <c r="E299" s="2"/>
      <c r="F299" s="2"/>
    </row>
    <row r="300" spans="1:6" x14ac:dyDescent="0.25">
      <c r="A300" s="49" t="s">
        <v>155</v>
      </c>
      <c r="B300" s="65" t="str">
        <f t="shared" si="18"/>
        <v>19</v>
      </c>
      <c r="C300" s="2" t="s">
        <v>1359</v>
      </c>
      <c r="D300" s="94"/>
      <c r="E300" s="2"/>
      <c r="F300" s="2"/>
    </row>
    <row r="301" spans="1:6" x14ac:dyDescent="0.25">
      <c r="A301" s="49" t="s">
        <v>158</v>
      </c>
      <c r="B301" s="65" t="str">
        <f t="shared" si="18"/>
        <v>16</v>
      </c>
      <c r="C301" s="2" t="s">
        <v>1359</v>
      </c>
      <c r="D301" s="93"/>
      <c r="E301" s="2"/>
      <c r="F301" s="2"/>
    </row>
    <row r="302" spans="1:6" x14ac:dyDescent="0.25">
      <c r="A302" s="49"/>
      <c r="B302" s="65"/>
      <c r="E302" s="2"/>
      <c r="F302" s="2"/>
    </row>
    <row r="303" spans="1:6" x14ac:dyDescent="0.25">
      <c r="A303" s="47"/>
      <c r="B303" s="65"/>
      <c r="E303" s="2"/>
      <c r="F303" s="2"/>
    </row>
    <row r="304" spans="1:6" x14ac:dyDescent="0.25">
      <c r="A304" s="32"/>
      <c r="B304" s="65" t="str">
        <f>IF(LEFT(A304,3)="2.5", MID(A304,7,2),LEFT(A304,2))</f>
        <v/>
      </c>
      <c r="C304" s="2"/>
      <c r="D304" s="2"/>
      <c r="E304" s="2"/>
      <c r="F304" s="2"/>
    </row>
    <row r="305" spans="1:6" x14ac:dyDescent="0.25">
      <c r="A305" s="48" t="s">
        <v>162</v>
      </c>
      <c r="B305" s="65" t="str">
        <f>IF(LEFT(A305,3)="2.5", MID(A305,7,2),LEFT(A305,2))</f>
        <v>14</v>
      </c>
      <c r="C305" s="2" t="s">
        <v>1358</v>
      </c>
      <c r="D305" s="69"/>
      <c r="E305" s="2"/>
      <c r="F305" s="94"/>
    </row>
    <row r="306" spans="1:6" x14ac:dyDescent="0.25">
      <c r="A306" s="49" t="s">
        <v>166</v>
      </c>
      <c r="B306" s="65" t="str">
        <f>IF(LEFT(A306,3)="2.5", MID(A306,7,2),LEFT(A306,2))</f>
        <v>14</v>
      </c>
      <c r="C306" s="2" t="s">
        <v>1358</v>
      </c>
      <c r="D306" s="86"/>
      <c r="E306" s="2"/>
      <c r="F306" s="94"/>
    </row>
    <row r="307" spans="1:6" x14ac:dyDescent="0.25">
      <c r="A307" s="49" t="s">
        <v>170</v>
      </c>
      <c r="B307" s="65" t="str">
        <f>IF(LEFT(A307,3)="2.5", MID(A307,7,2),LEFT(A307,2))</f>
        <v>13</v>
      </c>
      <c r="C307" s="2" t="s">
        <v>1358</v>
      </c>
      <c r="D307" s="69"/>
      <c r="E307" s="2"/>
      <c r="F307" s="93"/>
    </row>
    <row r="308" spans="1:6" x14ac:dyDescent="0.25">
      <c r="A308" s="49" t="s">
        <v>174</v>
      </c>
      <c r="B308" s="65" t="str">
        <f>IF(LEFT(A308,3)="2.5", MID(A308,7,2),LEFT(A308,2))</f>
        <v>16</v>
      </c>
      <c r="C308" s="2" t="s">
        <v>1358</v>
      </c>
      <c r="D308" s="69"/>
      <c r="E308" s="93"/>
      <c r="F308" s="93"/>
    </row>
    <row r="309" spans="1:6" x14ac:dyDescent="0.25">
      <c r="A309" s="49"/>
      <c r="B309" s="65"/>
    </row>
    <row r="310" spans="1:6" x14ac:dyDescent="0.25">
      <c r="A310" s="49"/>
      <c r="B310" s="65"/>
      <c r="C310" s="2"/>
      <c r="D310" s="2"/>
      <c r="E310" s="2"/>
      <c r="F310" s="2"/>
    </row>
    <row r="311" spans="1:6" x14ac:dyDescent="0.25">
      <c r="A311" s="49"/>
      <c r="B311" s="65"/>
      <c r="C311" s="2"/>
      <c r="D311" s="2"/>
      <c r="E311" s="2"/>
      <c r="F311" s="2"/>
    </row>
    <row r="312" spans="1:6" x14ac:dyDescent="0.25">
      <c r="A312" s="47"/>
      <c r="B312" s="65"/>
      <c r="C312" s="2"/>
      <c r="D312" s="2"/>
      <c r="E312" s="2"/>
      <c r="F312" s="2"/>
    </row>
    <row r="313" spans="1:6" x14ac:dyDescent="0.25">
      <c r="A313" s="32"/>
      <c r="B313" s="65"/>
      <c r="C313" s="2"/>
      <c r="D313" s="2"/>
      <c r="E313" s="2"/>
      <c r="F313" s="2"/>
    </row>
    <row r="314" spans="1:6" x14ac:dyDescent="0.25">
      <c r="A314" s="48" t="s">
        <v>177</v>
      </c>
      <c r="B314" s="65" t="str">
        <f>IF(LEFT(A314,3)="2.5", MID(A314,7,2),LEFT(A314,2))</f>
        <v>24</v>
      </c>
      <c r="C314" s="2" t="s">
        <v>1359</v>
      </c>
      <c r="D314" s="94"/>
      <c r="E314" s="2"/>
      <c r="F314" s="2"/>
    </row>
    <row r="315" spans="1:6" x14ac:dyDescent="0.25">
      <c r="A315" s="49" t="s">
        <v>180</v>
      </c>
      <c r="B315" s="65" t="str">
        <f>IF(LEFT(A315,3)="2.5", MID(A315,7,2),LEFT(A315,2))</f>
        <v>20</v>
      </c>
      <c r="C315" s="2" t="s">
        <v>1359</v>
      </c>
      <c r="D315" s="94"/>
      <c r="E315" s="2"/>
      <c r="F315" s="2"/>
    </row>
    <row r="316" spans="1:6" x14ac:dyDescent="0.25">
      <c r="A316" s="49" t="s">
        <v>183</v>
      </c>
      <c r="B316" s="65" t="str">
        <f>IF(LEFT(A316,3)="2.5", MID(A316,7,2),LEFT(A316,2))</f>
        <v>20</v>
      </c>
      <c r="C316" s="2" t="s">
        <v>1359</v>
      </c>
      <c r="D316" s="94"/>
      <c r="E316" s="2"/>
      <c r="F316" s="2"/>
    </row>
    <row r="317" spans="1:6" x14ac:dyDescent="0.25">
      <c r="A317" s="49" t="s">
        <v>186</v>
      </c>
      <c r="B317" s="65" t="str">
        <f>IF(LEFT(A317,3)="2.5", MID(A317,7,2),LEFT(A317,2))</f>
        <v>17</v>
      </c>
      <c r="C317" s="2" t="s">
        <v>1359</v>
      </c>
      <c r="D317" s="94"/>
      <c r="E317" s="2"/>
      <c r="F317" s="2"/>
    </row>
    <row r="318" spans="1:6" x14ac:dyDescent="0.25">
      <c r="A318" s="49" t="s">
        <v>189</v>
      </c>
      <c r="B318" s="65" t="str">
        <f>IF(LEFT(A318,3)="2.5", MID(A318,7,2),LEFT(A318,2))</f>
        <v>14</v>
      </c>
      <c r="C318" s="2" t="s">
        <v>1359</v>
      </c>
      <c r="D318" s="94"/>
      <c r="E318" s="2"/>
      <c r="F318" s="2"/>
    </row>
    <row r="319" spans="1:6" x14ac:dyDescent="0.25">
      <c r="A319" s="32"/>
      <c r="B319" s="65"/>
      <c r="C319" s="2"/>
      <c r="D319" s="2"/>
      <c r="E319" s="2"/>
      <c r="F319" s="2"/>
    </row>
    <row r="320" spans="1:6" x14ac:dyDescent="0.25">
      <c r="A320" s="47"/>
      <c r="B320" s="65"/>
    </row>
    <row r="321" spans="1:6" x14ac:dyDescent="0.25">
      <c r="A321" s="32"/>
      <c r="B321" s="65"/>
    </row>
    <row r="322" spans="1:6" x14ac:dyDescent="0.25">
      <c r="A322" s="48" t="s">
        <v>434</v>
      </c>
      <c r="B322" s="65" t="str">
        <f t="shared" ref="B322:B327" si="19">IF(LEFT(A322,3)="2.5", MID(A322,7,2),LEFT(A322,2))</f>
        <v>24</v>
      </c>
      <c r="C322" s="2" t="s">
        <v>1359</v>
      </c>
      <c r="D322" s="94"/>
      <c r="E322" s="2"/>
      <c r="F322" s="2"/>
    </row>
    <row r="323" spans="1:6" x14ac:dyDescent="0.25">
      <c r="A323" s="49" t="s">
        <v>194</v>
      </c>
      <c r="B323" s="65" t="str">
        <f t="shared" si="19"/>
        <v>20</v>
      </c>
      <c r="C323" s="2" t="s">
        <v>1359</v>
      </c>
      <c r="D323" s="94"/>
      <c r="E323" s="2"/>
      <c r="F323" s="2"/>
    </row>
    <row r="324" spans="1:6" x14ac:dyDescent="0.25">
      <c r="A324" s="49" t="s">
        <v>197</v>
      </c>
      <c r="B324" s="65" t="str">
        <f t="shared" si="19"/>
        <v>17</v>
      </c>
      <c r="C324" s="2" t="s">
        <v>1359</v>
      </c>
      <c r="D324" s="94"/>
      <c r="E324" s="2"/>
      <c r="F324" s="84"/>
    </row>
    <row r="325" spans="1:6" x14ac:dyDescent="0.25">
      <c r="A325" s="49" t="s">
        <v>200</v>
      </c>
      <c r="B325" s="65" t="str">
        <f t="shared" si="19"/>
        <v>20</v>
      </c>
      <c r="C325" s="2" t="s">
        <v>1359</v>
      </c>
      <c r="D325" s="94"/>
      <c r="E325" s="2"/>
      <c r="F325" s="2"/>
    </row>
    <row r="326" spans="1:6" x14ac:dyDescent="0.25">
      <c r="A326" s="49" t="s">
        <v>203</v>
      </c>
      <c r="B326" s="65" t="str">
        <f t="shared" si="19"/>
        <v>17</v>
      </c>
      <c r="C326" s="2" t="s">
        <v>1359</v>
      </c>
      <c r="D326" s="94"/>
      <c r="E326" s="2"/>
      <c r="F326" s="2"/>
    </row>
    <row r="327" spans="1:6" x14ac:dyDescent="0.25">
      <c r="A327" s="49" t="s">
        <v>206</v>
      </c>
      <c r="B327" s="65" t="str">
        <f t="shared" si="19"/>
        <v>14</v>
      </c>
      <c r="C327" s="2" t="s">
        <v>1359</v>
      </c>
      <c r="D327" s="94"/>
      <c r="E327" s="2"/>
      <c r="F327" s="2"/>
    </row>
    <row r="328" spans="1:6" x14ac:dyDescent="0.25">
      <c r="A328" s="49"/>
      <c r="B328" s="65"/>
    </row>
    <row r="329" spans="1:6" x14ac:dyDescent="0.25">
      <c r="A329" s="47"/>
      <c r="B329" s="65"/>
    </row>
    <row r="330" spans="1:6" x14ac:dyDescent="0.25">
      <c r="A330" s="32"/>
      <c r="B330" s="65"/>
    </row>
    <row r="331" spans="1:6" x14ac:dyDescent="0.25">
      <c r="A331" s="48" t="s">
        <v>435</v>
      </c>
      <c r="B331" s="65" t="str">
        <f t="shared" ref="B331:B336" si="20">IF(LEFT(A331,3)="2.5", MID(A331,7,2),LEFT(A331,2))</f>
        <v>24</v>
      </c>
      <c r="C331" s="2" t="s">
        <v>1359</v>
      </c>
      <c r="D331" s="94"/>
      <c r="E331" s="2"/>
      <c r="F331" s="2"/>
    </row>
    <row r="332" spans="1:6" x14ac:dyDescent="0.25">
      <c r="A332" s="49" t="s">
        <v>212</v>
      </c>
      <c r="B332" s="65" t="str">
        <f t="shared" si="20"/>
        <v>20</v>
      </c>
      <c r="C332" s="2" t="s">
        <v>1359</v>
      </c>
      <c r="D332" s="93"/>
      <c r="E332" s="2"/>
      <c r="F332" s="2"/>
    </row>
    <row r="333" spans="1:6" x14ac:dyDescent="0.25">
      <c r="A333" s="49" t="s">
        <v>215</v>
      </c>
      <c r="B333" s="65" t="str">
        <f t="shared" si="20"/>
        <v>17</v>
      </c>
      <c r="C333" s="2" t="s">
        <v>1359</v>
      </c>
      <c r="D333" s="93"/>
      <c r="E333" s="2"/>
      <c r="F333" s="2"/>
    </row>
    <row r="334" spans="1:6" x14ac:dyDescent="0.25">
      <c r="A334" s="49" t="s">
        <v>218</v>
      </c>
      <c r="B334" s="65" t="str">
        <f t="shared" si="20"/>
        <v>20</v>
      </c>
      <c r="C334" s="2" t="s">
        <v>1359</v>
      </c>
      <c r="D334" s="93"/>
      <c r="E334" s="2"/>
      <c r="F334" s="2"/>
    </row>
    <row r="335" spans="1:6" x14ac:dyDescent="0.25">
      <c r="A335" s="49" t="s">
        <v>221</v>
      </c>
      <c r="B335" s="65" t="str">
        <f t="shared" si="20"/>
        <v>20</v>
      </c>
      <c r="C335" s="2" t="s">
        <v>1359</v>
      </c>
      <c r="D335" s="93"/>
      <c r="E335" s="2"/>
      <c r="F335" s="2"/>
    </row>
    <row r="336" spans="1:6" x14ac:dyDescent="0.25">
      <c r="A336" s="49" t="s">
        <v>224</v>
      </c>
      <c r="B336" s="65" t="str">
        <f t="shared" si="20"/>
        <v>17</v>
      </c>
      <c r="C336" s="2" t="s">
        <v>1359</v>
      </c>
      <c r="D336" s="93"/>
      <c r="E336" s="2"/>
      <c r="F336" s="2"/>
    </row>
    <row r="337" spans="1:8" x14ac:dyDescent="0.25">
      <c r="A337" s="49"/>
      <c r="B337" s="65"/>
      <c r="E337" s="2"/>
      <c r="F337" s="2"/>
    </row>
    <row r="338" spans="1:8" x14ac:dyDescent="0.25">
      <c r="A338" s="47"/>
      <c r="B338" s="65"/>
      <c r="E338" s="2"/>
      <c r="F338" s="2"/>
    </row>
    <row r="339" spans="1:8" x14ac:dyDescent="0.25">
      <c r="A339" s="32"/>
      <c r="B339" s="65"/>
      <c r="E339" s="2"/>
      <c r="F339" s="2"/>
    </row>
    <row r="340" spans="1:8" x14ac:dyDescent="0.25">
      <c r="A340" s="48" t="s">
        <v>227</v>
      </c>
      <c r="B340" s="65" t="str">
        <f>IF(LEFT(A340,3)="2.5", MID(A340,7,2),LEFT(A340,2))</f>
        <v>14</v>
      </c>
      <c r="C340" s="14" t="s">
        <v>1358</v>
      </c>
      <c r="D340" s="69"/>
      <c r="F340" s="94"/>
    </row>
    <row r="341" spans="1:8" x14ac:dyDescent="0.25">
      <c r="A341" s="49" t="s">
        <v>230</v>
      </c>
      <c r="B341" s="65" t="str">
        <f>IF(LEFT(A341,3)="2.5", MID(A341,7,2),LEFT(A341,2))</f>
        <v>14</v>
      </c>
      <c r="C341" s="14" t="s">
        <v>1358</v>
      </c>
      <c r="D341" s="69"/>
      <c r="F341" s="94"/>
    </row>
    <row r="342" spans="1:8" x14ac:dyDescent="0.25">
      <c r="A342" s="49" t="s">
        <v>233</v>
      </c>
      <c r="B342" s="65" t="str">
        <f>IF(LEFT(A342,3)="2.5", MID(A342,7,2),LEFT(A342,2))</f>
        <v>13</v>
      </c>
      <c r="C342" s="14" t="s">
        <v>1358</v>
      </c>
      <c r="D342" s="69"/>
      <c r="F342" s="94"/>
    </row>
    <row r="343" spans="1:8" x14ac:dyDescent="0.25">
      <c r="A343" s="49" t="s">
        <v>236</v>
      </c>
      <c r="B343" s="65" t="str">
        <f>IF(LEFT(A343,3)="2.5", MID(A343,7,2),LEFT(A343,2))</f>
        <v>17</v>
      </c>
      <c r="C343" s="14" t="s">
        <v>1358</v>
      </c>
      <c r="D343" s="69"/>
      <c r="E343" s="94"/>
      <c r="F343" s="94"/>
    </row>
    <row r="344" spans="1:8" x14ac:dyDescent="0.25">
      <c r="H344" t="s">
        <v>1452</v>
      </c>
    </row>
    <row r="346" spans="1:8" x14ac:dyDescent="0.25">
      <c r="A346" s="6" t="s">
        <v>502</v>
      </c>
      <c r="B346" s="65" t="str">
        <f t="shared" ref="B346:B377" si="21">IF(LEFT(A346,3)="2.5", MID(A346,7,2),LEFT(A346,2))</f>
        <v>11</v>
      </c>
      <c r="C346" s="14" t="s">
        <v>1359</v>
      </c>
      <c r="D346" s="92"/>
    </row>
    <row r="347" spans="1:8" x14ac:dyDescent="0.25">
      <c r="A347" s="8" t="s">
        <v>473</v>
      </c>
      <c r="B347" s="65" t="str">
        <f t="shared" si="21"/>
        <v xml:space="preserve">6 </v>
      </c>
      <c r="C347" s="2" t="s">
        <v>1359</v>
      </c>
      <c r="D347" s="93"/>
      <c r="E347" s="2"/>
      <c r="F347" s="2"/>
    </row>
    <row r="348" spans="1:8" x14ac:dyDescent="0.25">
      <c r="A348" s="8" t="s">
        <v>457</v>
      </c>
      <c r="B348" s="65" t="str">
        <f t="shared" si="21"/>
        <v xml:space="preserve">3 </v>
      </c>
      <c r="C348" s="2" t="s">
        <v>1359</v>
      </c>
      <c r="D348" s="93"/>
      <c r="E348" s="2"/>
      <c r="F348" s="2"/>
    </row>
    <row r="349" spans="1:8" x14ac:dyDescent="0.25">
      <c r="A349" s="8" t="s">
        <v>472</v>
      </c>
      <c r="B349" s="65" t="str">
        <f t="shared" si="21"/>
        <v xml:space="preserve">6 </v>
      </c>
      <c r="C349" s="2" t="s">
        <v>1359</v>
      </c>
      <c r="D349" s="93"/>
      <c r="E349" s="2"/>
      <c r="F349" s="2"/>
    </row>
    <row r="350" spans="1:8" x14ac:dyDescent="0.25">
      <c r="A350" s="8" t="s">
        <v>458</v>
      </c>
      <c r="B350" s="65" t="str">
        <f t="shared" si="21"/>
        <v xml:space="preserve">3 </v>
      </c>
      <c r="C350" s="2" t="s">
        <v>1359</v>
      </c>
      <c r="D350" s="93"/>
      <c r="E350" s="2"/>
      <c r="F350" s="2"/>
    </row>
    <row r="351" spans="1:8" x14ac:dyDescent="0.25">
      <c r="A351" s="8" t="s">
        <v>440</v>
      </c>
      <c r="B351" s="65" t="str">
        <f t="shared" si="21"/>
        <v xml:space="preserve">1 </v>
      </c>
      <c r="C351" s="2" t="s">
        <v>1359</v>
      </c>
      <c r="D351" s="93"/>
      <c r="E351" s="2"/>
      <c r="F351" s="61"/>
    </row>
    <row r="352" spans="1:8" x14ac:dyDescent="0.25">
      <c r="A352" s="8" t="s">
        <v>501</v>
      </c>
      <c r="B352" s="65" t="str">
        <f t="shared" si="21"/>
        <v>11</v>
      </c>
      <c r="C352" s="2" t="s">
        <v>1359</v>
      </c>
      <c r="D352" s="94"/>
      <c r="E352" s="2"/>
      <c r="F352" s="2"/>
    </row>
    <row r="353" spans="1:6" x14ac:dyDescent="0.25">
      <c r="A353" s="43" t="s">
        <v>529</v>
      </c>
      <c r="B353" s="65" t="str">
        <f t="shared" si="21"/>
        <v>11</v>
      </c>
      <c r="C353" s="2" t="s">
        <v>1359</v>
      </c>
      <c r="D353" s="93"/>
      <c r="E353" s="2"/>
      <c r="F353" s="2"/>
    </row>
    <row r="354" spans="1:6" x14ac:dyDescent="0.25">
      <c r="A354" s="11"/>
      <c r="B354" s="65" t="str">
        <f t="shared" si="21"/>
        <v/>
      </c>
      <c r="C354" s="2"/>
      <c r="D354" s="2"/>
      <c r="E354" s="2"/>
      <c r="F354" s="2"/>
    </row>
    <row r="355" spans="1:6" x14ac:dyDescent="0.25">
      <c r="B355" s="65" t="str">
        <f t="shared" si="21"/>
        <v/>
      </c>
      <c r="C355" s="2"/>
      <c r="D355" s="2"/>
      <c r="E355" s="2"/>
      <c r="F355" s="2"/>
    </row>
    <row r="356" spans="1:6" x14ac:dyDescent="0.25">
      <c r="A356" s="6" t="s">
        <v>500</v>
      </c>
      <c r="B356" s="65" t="str">
        <f t="shared" si="21"/>
        <v>11</v>
      </c>
      <c r="C356" s="2" t="s">
        <v>1359</v>
      </c>
      <c r="D356" s="93"/>
      <c r="E356" s="2"/>
      <c r="F356" s="2"/>
    </row>
    <row r="357" spans="1:6" x14ac:dyDescent="0.25">
      <c r="A357" s="43" t="s">
        <v>528</v>
      </c>
      <c r="B357" s="65" t="str">
        <f t="shared" si="21"/>
        <v>11</v>
      </c>
      <c r="C357" s="2" t="s">
        <v>1359</v>
      </c>
      <c r="D357" s="95"/>
      <c r="E357" s="2"/>
      <c r="F357" s="2"/>
    </row>
    <row r="358" spans="1:6" x14ac:dyDescent="0.25">
      <c r="A358" s="8" t="s">
        <v>474</v>
      </c>
      <c r="B358" s="65" t="str">
        <f t="shared" si="21"/>
        <v xml:space="preserve">6 </v>
      </c>
      <c r="C358" s="2" t="s">
        <v>1359</v>
      </c>
      <c r="D358" s="93"/>
      <c r="E358" s="2"/>
      <c r="F358" s="2"/>
    </row>
    <row r="359" spans="1:6" x14ac:dyDescent="0.25">
      <c r="A359" s="8" t="s">
        <v>454</v>
      </c>
      <c r="B359" s="65" t="str">
        <f t="shared" si="21"/>
        <v xml:space="preserve">3 </v>
      </c>
      <c r="C359" s="2" t="s">
        <v>1359</v>
      </c>
      <c r="D359" s="93"/>
      <c r="E359" s="2"/>
      <c r="F359" s="2"/>
    </row>
    <row r="360" spans="1:6" x14ac:dyDescent="0.25">
      <c r="A360" s="8" t="s">
        <v>497</v>
      </c>
      <c r="B360" s="65" t="str">
        <f t="shared" si="21"/>
        <v xml:space="preserve">9 </v>
      </c>
      <c r="C360" s="2" t="s">
        <v>1359</v>
      </c>
      <c r="D360" s="93"/>
      <c r="E360" s="2"/>
      <c r="F360" s="2"/>
    </row>
    <row r="361" spans="1:6" x14ac:dyDescent="0.25">
      <c r="A361" s="43" t="s">
        <v>523</v>
      </c>
      <c r="B361" s="65" t="str">
        <f t="shared" si="21"/>
        <v xml:space="preserve">9 </v>
      </c>
      <c r="C361" s="2" t="s">
        <v>1359</v>
      </c>
      <c r="D361" s="93"/>
      <c r="E361" s="2"/>
      <c r="F361" s="2"/>
    </row>
    <row r="362" spans="1:6" x14ac:dyDescent="0.25">
      <c r="A362" s="8" t="s">
        <v>456</v>
      </c>
      <c r="B362" s="65" t="str">
        <f t="shared" si="21"/>
        <v xml:space="preserve">3 </v>
      </c>
      <c r="C362" s="2" t="s">
        <v>1359</v>
      </c>
      <c r="D362" s="93"/>
      <c r="E362" s="2"/>
      <c r="F362" s="2"/>
    </row>
    <row r="363" spans="1:6" x14ac:dyDescent="0.25">
      <c r="A363" s="8" t="s">
        <v>439</v>
      </c>
      <c r="B363" s="65" t="str">
        <f t="shared" si="21"/>
        <v xml:space="preserve">1 </v>
      </c>
      <c r="C363" s="2" t="s">
        <v>1359</v>
      </c>
      <c r="D363" s="93"/>
      <c r="E363" s="2"/>
      <c r="F363" s="69"/>
    </row>
    <row r="364" spans="1:6" x14ac:dyDescent="0.25">
      <c r="A364" s="8" t="s">
        <v>494</v>
      </c>
      <c r="B364" s="65" t="str">
        <f t="shared" si="21"/>
        <v xml:space="preserve">9 </v>
      </c>
      <c r="C364" s="2" t="s">
        <v>1359</v>
      </c>
      <c r="D364" s="93"/>
      <c r="E364" s="2"/>
      <c r="F364" s="2"/>
    </row>
    <row r="365" spans="1:6" x14ac:dyDescent="0.25">
      <c r="A365" s="43" t="s">
        <v>521</v>
      </c>
      <c r="B365" s="65" t="str">
        <f t="shared" si="21"/>
        <v xml:space="preserve">9 </v>
      </c>
      <c r="C365" s="2" t="s">
        <v>1359</v>
      </c>
      <c r="D365" s="93"/>
      <c r="E365" s="2"/>
      <c r="F365" s="2"/>
    </row>
    <row r="366" spans="1:6" x14ac:dyDescent="0.25">
      <c r="A366" s="8" t="s">
        <v>496</v>
      </c>
      <c r="B366" s="65" t="str">
        <f t="shared" si="21"/>
        <v xml:space="preserve">9 </v>
      </c>
      <c r="C366" s="2" t="s">
        <v>1359</v>
      </c>
      <c r="D366" s="94"/>
      <c r="E366" s="2"/>
      <c r="F366" s="2"/>
    </row>
    <row r="367" spans="1:6" x14ac:dyDescent="0.25">
      <c r="A367" s="45" t="s">
        <v>522</v>
      </c>
      <c r="B367" s="65" t="str">
        <f t="shared" si="21"/>
        <v xml:space="preserve">9 </v>
      </c>
      <c r="C367" s="2" t="s">
        <v>1359</v>
      </c>
      <c r="D367" s="93"/>
      <c r="E367" s="2"/>
      <c r="F367" s="2"/>
    </row>
    <row r="368" spans="1:6" x14ac:dyDescent="0.25">
      <c r="B368" s="65" t="str">
        <f t="shared" si="21"/>
        <v/>
      </c>
      <c r="C368" s="2"/>
      <c r="D368" s="2"/>
      <c r="E368" s="2"/>
      <c r="F368" s="2"/>
    </row>
    <row r="369" spans="1:6" x14ac:dyDescent="0.25">
      <c r="A369" s="6" t="s">
        <v>498</v>
      </c>
      <c r="B369" s="65" t="str">
        <f t="shared" si="21"/>
        <v>10</v>
      </c>
      <c r="C369" s="2" t="s">
        <v>1359</v>
      </c>
      <c r="D369" s="93"/>
      <c r="E369" s="2"/>
      <c r="F369" s="2"/>
    </row>
    <row r="370" spans="1:6" x14ac:dyDescent="0.25">
      <c r="A370" s="43" t="s">
        <v>527</v>
      </c>
      <c r="B370" s="65" t="str">
        <f t="shared" si="21"/>
        <v>10</v>
      </c>
      <c r="C370" s="2" t="s">
        <v>1359</v>
      </c>
      <c r="D370" s="95"/>
      <c r="E370" s="2"/>
      <c r="F370" s="2"/>
    </row>
    <row r="371" spans="1:6" x14ac:dyDescent="0.25">
      <c r="A371" s="8" t="s">
        <v>475</v>
      </c>
      <c r="B371" s="65" t="str">
        <f t="shared" si="21"/>
        <v xml:space="preserve">6 </v>
      </c>
      <c r="C371" s="2" t="s">
        <v>1359</v>
      </c>
      <c r="D371" s="93"/>
      <c r="E371" s="2"/>
      <c r="F371" s="2"/>
    </row>
    <row r="372" spans="1:6" x14ac:dyDescent="0.25">
      <c r="A372" s="8" t="s">
        <v>453</v>
      </c>
      <c r="B372" s="65" t="str">
        <f t="shared" si="21"/>
        <v xml:space="preserve">3 </v>
      </c>
      <c r="C372" s="2" t="s">
        <v>1359</v>
      </c>
      <c r="D372" s="93"/>
      <c r="E372" s="2"/>
      <c r="F372" s="2"/>
    </row>
    <row r="373" spans="1:6" x14ac:dyDescent="0.25">
      <c r="A373" s="8" t="s">
        <v>490</v>
      </c>
      <c r="B373" s="65" t="str">
        <f t="shared" si="21"/>
        <v>10</v>
      </c>
      <c r="C373" s="2" t="s">
        <v>1359</v>
      </c>
      <c r="D373" s="93"/>
      <c r="E373" s="2"/>
      <c r="F373" s="2"/>
    </row>
    <row r="374" spans="1:6" x14ac:dyDescent="0.25">
      <c r="A374" s="43" t="s">
        <v>525</v>
      </c>
      <c r="B374" s="65" t="str">
        <f t="shared" si="21"/>
        <v>10</v>
      </c>
      <c r="C374" s="2" t="s">
        <v>1359</v>
      </c>
      <c r="D374" s="93"/>
      <c r="E374" s="2"/>
      <c r="F374" s="2"/>
    </row>
    <row r="375" spans="1:6" x14ac:dyDescent="0.25">
      <c r="A375" s="8" t="s">
        <v>495</v>
      </c>
      <c r="B375" s="65" t="str">
        <f t="shared" si="21"/>
        <v xml:space="preserve">9 </v>
      </c>
      <c r="C375" s="2" t="s">
        <v>1359</v>
      </c>
      <c r="D375" s="93"/>
      <c r="E375" s="2"/>
      <c r="F375" s="2"/>
    </row>
    <row r="376" spans="1:6" x14ac:dyDescent="0.25">
      <c r="A376" s="43" t="s">
        <v>520</v>
      </c>
      <c r="B376" s="65" t="str">
        <f t="shared" si="21"/>
        <v xml:space="preserve">9 </v>
      </c>
      <c r="C376" s="2" t="s">
        <v>1359</v>
      </c>
      <c r="D376" s="93"/>
      <c r="E376" s="2"/>
      <c r="F376" s="2"/>
    </row>
    <row r="377" spans="1:6" x14ac:dyDescent="0.25">
      <c r="A377" s="8" t="s">
        <v>455</v>
      </c>
      <c r="B377" s="65" t="str">
        <f t="shared" si="21"/>
        <v xml:space="preserve">3 </v>
      </c>
      <c r="C377" s="2" t="s">
        <v>1359</v>
      </c>
      <c r="D377" s="93"/>
      <c r="E377" s="2"/>
      <c r="F377" s="2"/>
    </row>
    <row r="378" spans="1:6" x14ac:dyDescent="0.25">
      <c r="A378" s="8" t="s">
        <v>499</v>
      </c>
      <c r="B378" s="65" t="str">
        <f t="shared" ref="B378:B409" si="22">IF(LEFT(A378,3)="2.5", MID(A378,7,2),LEFT(A378,2))</f>
        <v>10</v>
      </c>
      <c r="C378" s="2" t="s">
        <v>1359</v>
      </c>
      <c r="D378" s="93"/>
      <c r="E378" s="2"/>
      <c r="F378" s="2"/>
    </row>
    <row r="379" spans="1:6" x14ac:dyDescent="0.25">
      <c r="A379" s="43" t="s">
        <v>526</v>
      </c>
      <c r="B379" s="65" t="str">
        <f t="shared" si="22"/>
        <v>10</v>
      </c>
      <c r="C379" s="2" t="s">
        <v>1359</v>
      </c>
      <c r="D379" s="93"/>
      <c r="E379" s="2"/>
      <c r="F379" s="2"/>
    </row>
    <row r="380" spans="1:6" x14ac:dyDescent="0.25">
      <c r="A380" s="8" t="s">
        <v>493</v>
      </c>
      <c r="B380" s="65" t="str">
        <f t="shared" si="22"/>
        <v>10</v>
      </c>
      <c r="C380" s="2" t="s">
        <v>1359</v>
      </c>
      <c r="D380" s="94"/>
      <c r="E380" s="2"/>
      <c r="F380" s="2"/>
    </row>
    <row r="381" spans="1:6" x14ac:dyDescent="0.25">
      <c r="A381" s="45" t="s">
        <v>524</v>
      </c>
      <c r="B381" s="65" t="str">
        <f t="shared" si="22"/>
        <v>10</v>
      </c>
      <c r="C381" s="2" t="s">
        <v>1359</v>
      </c>
      <c r="D381" s="93"/>
      <c r="E381" s="2"/>
      <c r="F381" s="2"/>
    </row>
    <row r="382" spans="1:6" x14ac:dyDescent="0.25">
      <c r="B382" s="65" t="str">
        <f t="shared" si="22"/>
        <v/>
      </c>
      <c r="C382" s="2"/>
      <c r="D382" s="2"/>
      <c r="E382" s="2"/>
      <c r="F382" s="2"/>
    </row>
    <row r="383" spans="1:6" x14ac:dyDescent="0.25">
      <c r="A383" s="6" t="s">
        <v>437</v>
      </c>
      <c r="B383" s="65" t="str">
        <f t="shared" si="22"/>
        <v xml:space="preserve">1 </v>
      </c>
      <c r="C383" s="2" t="s">
        <v>1358</v>
      </c>
      <c r="D383" s="69"/>
      <c r="E383" s="2"/>
      <c r="F383" s="98"/>
    </row>
    <row r="384" spans="1:6" x14ac:dyDescent="0.25">
      <c r="A384" s="8" t="s">
        <v>438</v>
      </c>
      <c r="B384" s="65" t="str">
        <f t="shared" si="22"/>
        <v xml:space="preserve">1 </v>
      </c>
      <c r="C384" s="2" t="s">
        <v>1358</v>
      </c>
      <c r="D384" s="86"/>
      <c r="E384" s="2"/>
      <c r="F384" s="98"/>
    </row>
    <row r="385" spans="1:6" x14ac:dyDescent="0.25">
      <c r="A385" s="8" t="s">
        <v>441</v>
      </c>
      <c r="B385" s="65" t="str">
        <f t="shared" si="22"/>
        <v xml:space="preserve">1 </v>
      </c>
      <c r="C385" s="2" t="s">
        <v>1358</v>
      </c>
      <c r="D385" s="69"/>
      <c r="E385" s="2"/>
      <c r="F385" s="98"/>
    </row>
    <row r="386" spans="1:6" x14ac:dyDescent="0.25">
      <c r="A386" s="8"/>
      <c r="B386" s="65" t="str">
        <f t="shared" si="22"/>
        <v/>
      </c>
      <c r="C386" s="2"/>
      <c r="D386" s="2"/>
      <c r="E386" s="2"/>
      <c r="F386" s="2"/>
    </row>
    <row r="387" spans="1:6" x14ac:dyDescent="0.25">
      <c r="A387" s="8" t="s">
        <v>443</v>
      </c>
      <c r="B387" s="65" t="str">
        <f t="shared" si="22"/>
        <v xml:space="preserve">1 </v>
      </c>
      <c r="C387" s="2" t="s">
        <v>1358</v>
      </c>
      <c r="D387" s="69"/>
      <c r="E387" s="2"/>
      <c r="F387" s="98"/>
    </row>
    <row r="388" spans="1:6" x14ac:dyDescent="0.25">
      <c r="A388" s="8"/>
      <c r="B388" s="65" t="str">
        <f t="shared" si="22"/>
        <v/>
      </c>
      <c r="C388" s="2"/>
      <c r="D388" s="2"/>
      <c r="E388" s="2"/>
      <c r="F388" s="2"/>
    </row>
    <row r="389" spans="1:6" x14ac:dyDescent="0.25">
      <c r="A389" s="8"/>
      <c r="B389" s="65" t="str">
        <f t="shared" si="22"/>
        <v/>
      </c>
      <c r="C389" s="2"/>
      <c r="D389" s="2"/>
      <c r="E389" s="2"/>
      <c r="F389" s="2"/>
    </row>
    <row r="390" spans="1:6" x14ac:dyDescent="0.25">
      <c r="A390" s="11"/>
      <c r="B390" s="65" t="str">
        <f t="shared" si="22"/>
        <v/>
      </c>
      <c r="C390" s="2"/>
      <c r="D390" s="2"/>
      <c r="E390" s="2"/>
      <c r="F390" s="2"/>
    </row>
    <row r="391" spans="1:6" x14ac:dyDescent="0.25">
      <c r="B391" s="65" t="str">
        <f t="shared" si="22"/>
        <v/>
      </c>
      <c r="C391" s="2"/>
      <c r="D391" s="2"/>
      <c r="E391" s="2"/>
      <c r="F391" s="2"/>
    </row>
    <row r="392" spans="1:6" x14ac:dyDescent="0.25">
      <c r="A392" s="6" t="s">
        <v>507</v>
      </c>
      <c r="B392" s="65" t="str">
        <f t="shared" si="22"/>
        <v>12</v>
      </c>
      <c r="C392" s="2" t="s">
        <v>1359</v>
      </c>
      <c r="D392" s="98"/>
      <c r="E392" s="2"/>
      <c r="F392" s="2"/>
    </row>
    <row r="393" spans="1:6" x14ac:dyDescent="0.25">
      <c r="A393" s="8" t="s">
        <v>477</v>
      </c>
      <c r="B393" s="65" t="str">
        <f t="shared" si="22"/>
        <v xml:space="preserve">7 </v>
      </c>
      <c r="C393" s="2" t="s">
        <v>1359</v>
      </c>
      <c r="D393" s="98"/>
      <c r="E393" s="2"/>
      <c r="F393" s="2"/>
    </row>
    <row r="394" spans="1:6" x14ac:dyDescent="0.25">
      <c r="A394" s="8" t="s">
        <v>463</v>
      </c>
      <c r="B394" s="65" t="str">
        <f t="shared" si="22"/>
        <v xml:space="preserve">4 </v>
      </c>
      <c r="C394" s="2" t="s">
        <v>1359</v>
      </c>
      <c r="D394" s="98"/>
      <c r="E394" s="2"/>
      <c r="F394" s="2"/>
    </row>
    <row r="395" spans="1:6" x14ac:dyDescent="0.25">
      <c r="A395" s="8" t="s">
        <v>476</v>
      </c>
      <c r="B395" s="65" t="str">
        <f t="shared" si="22"/>
        <v xml:space="preserve">7 </v>
      </c>
      <c r="C395" s="2" t="s">
        <v>1359</v>
      </c>
      <c r="D395" s="98"/>
      <c r="E395" s="2"/>
      <c r="F395" s="2"/>
    </row>
    <row r="396" spans="1:6" x14ac:dyDescent="0.25">
      <c r="A396" s="8" t="s">
        <v>464</v>
      </c>
      <c r="B396" s="65" t="str">
        <f t="shared" si="22"/>
        <v xml:space="preserve">4 </v>
      </c>
      <c r="C396" s="2" t="s">
        <v>1359</v>
      </c>
      <c r="D396" s="98"/>
      <c r="E396" s="2"/>
      <c r="F396" s="2"/>
    </row>
    <row r="397" spans="1:6" x14ac:dyDescent="0.25">
      <c r="A397" s="8" t="s">
        <v>448</v>
      </c>
      <c r="B397" s="65" t="str">
        <f t="shared" si="22"/>
        <v xml:space="preserve">2 </v>
      </c>
      <c r="C397" s="2" t="s">
        <v>1359</v>
      </c>
      <c r="D397" s="98"/>
      <c r="E397" s="2"/>
      <c r="F397" s="69"/>
    </row>
    <row r="398" spans="1:6" x14ac:dyDescent="0.25">
      <c r="A398" s="8"/>
      <c r="B398" s="65" t="str">
        <f t="shared" si="22"/>
        <v/>
      </c>
      <c r="C398" s="2"/>
      <c r="D398" s="2"/>
      <c r="E398" s="2"/>
      <c r="F398" s="2"/>
    </row>
    <row r="399" spans="1:6" x14ac:dyDescent="0.25">
      <c r="A399" s="11"/>
      <c r="B399" s="65" t="str">
        <f t="shared" si="22"/>
        <v/>
      </c>
      <c r="C399" s="2"/>
      <c r="D399" s="2"/>
      <c r="E399" s="2"/>
      <c r="F399" s="2"/>
    </row>
    <row r="400" spans="1:6" x14ac:dyDescent="0.25">
      <c r="B400" s="65" t="str">
        <f t="shared" si="22"/>
        <v/>
      </c>
      <c r="C400" s="2"/>
      <c r="D400" s="2"/>
      <c r="E400" s="2"/>
      <c r="F400" s="2"/>
    </row>
    <row r="401" spans="1:6" x14ac:dyDescent="0.25">
      <c r="A401" s="6" t="s">
        <v>508</v>
      </c>
      <c r="B401" s="65" t="str">
        <f t="shared" si="22"/>
        <v>12</v>
      </c>
      <c r="C401" s="2" t="s">
        <v>1359</v>
      </c>
      <c r="D401" s="94"/>
      <c r="E401" s="2"/>
      <c r="F401" s="2"/>
    </row>
    <row r="402" spans="1:6" x14ac:dyDescent="0.25">
      <c r="A402" s="8" t="s">
        <v>478</v>
      </c>
      <c r="B402" s="65" t="str">
        <f t="shared" si="22"/>
        <v xml:space="preserve">7 </v>
      </c>
      <c r="C402" s="2" t="s">
        <v>1359</v>
      </c>
      <c r="D402" s="94"/>
      <c r="E402" s="2"/>
      <c r="F402" s="2"/>
    </row>
    <row r="403" spans="1:6" x14ac:dyDescent="0.25">
      <c r="A403" s="8" t="s">
        <v>460</v>
      </c>
      <c r="B403" s="65" t="str">
        <f t="shared" si="22"/>
        <v xml:space="preserve">4 </v>
      </c>
      <c r="C403" s="2" t="s">
        <v>1359</v>
      </c>
      <c r="D403" s="94"/>
      <c r="E403" s="2"/>
      <c r="F403" s="2"/>
    </row>
    <row r="404" spans="1:6" x14ac:dyDescent="0.25">
      <c r="A404" s="8" t="s">
        <v>481</v>
      </c>
      <c r="B404" s="65" t="str">
        <f t="shared" si="22"/>
        <v xml:space="preserve">7 </v>
      </c>
      <c r="C404" s="2" t="s">
        <v>1359</v>
      </c>
      <c r="D404" s="94"/>
      <c r="E404" s="2"/>
      <c r="F404" s="2"/>
    </row>
    <row r="405" spans="1:6" x14ac:dyDescent="0.25">
      <c r="A405" s="8" t="s">
        <v>462</v>
      </c>
      <c r="B405" s="65" t="str">
        <f t="shared" si="22"/>
        <v xml:space="preserve">4 </v>
      </c>
      <c r="C405" s="2" t="s">
        <v>1359</v>
      </c>
      <c r="D405" s="94"/>
      <c r="E405" s="2"/>
      <c r="F405" s="2"/>
    </row>
    <row r="406" spans="1:6" x14ac:dyDescent="0.25">
      <c r="A406" s="8" t="s">
        <v>447</v>
      </c>
      <c r="B406" s="65" t="str">
        <f t="shared" si="22"/>
        <v xml:space="preserve">2 </v>
      </c>
      <c r="C406" s="2" t="s">
        <v>1359</v>
      </c>
      <c r="D406" s="93"/>
      <c r="E406" s="2"/>
      <c r="F406" s="69"/>
    </row>
    <row r="407" spans="1:6" x14ac:dyDescent="0.25">
      <c r="A407" s="8"/>
      <c r="B407" s="65" t="str">
        <f t="shared" si="22"/>
        <v/>
      </c>
      <c r="C407" s="2"/>
      <c r="D407" s="2"/>
      <c r="E407" s="2"/>
      <c r="F407" s="2"/>
    </row>
    <row r="408" spans="1:6" x14ac:dyDescent="0.25">
      <c r="A408" s="11"/>
      <c r="B408" s="65" t="str">
        <f t="shared" si="22"/>
        <v/>
      </c>
      <c r="C408" s="2"/>
      <c r="D408" s="2"/>
      <c r="E408" s="2"/>
      <c r="F408" s="2"/>
    </row>
    <row r="409" spans="1:6" x14ac:dyDescent="0.25">
      <c r="B409" s="65" t="str">
        <f t="shared" si="22"/>
        <v/>
      </c>
      <c r="C409" s="2"/>
      <c r="D409" s="2"/>
      <c r="E409" s="2"/>
      <c r="F409" s="2"/>
    </row>
    <row r="410" spans="1:6" x14ac:dyDescent="0.25">
      <c r="A410" s="6" t="s">
        <v>506</v>
      </c>
      <c r="B410" s="65" t="str">
        <f t="shared" ref="B410:B441" si="23">IF(LEFT(A410,3)="2.5", MID(A410,7,2),LEFT(A410,2))</f>
        <v>12</v>
      </c>
      <c r="C410" s="2" t="s">
        <v>1359</v>
      </c>
      <c r="D410" s="94"/>
      <c r="E410" s="2"/>
      <c r="F410" s="2"/>
    </row>
    <row r="411" spans="1:6" x14ac:dyDescent="0.25">
      <c r="A411" s="8" t="s">
        <v>479</v>
      </c>
      <c r="B411" s="65" t="str">
        <f t="shared" si="23"/>
        <v xml:space="preserve">7 </v>
      </c>
      <c r="C411" s="2" t="s">
        <v>1359</v>
      </c>
      <c r="D411" s="94"/>
      <c r="E411" s="2"/>
      <c r="F411" s="2"/>
    </row>
    <row r="412" spans="1:6" x14ac:dyDescent="0.25">
      <c r="A412" s="8" t="s">
        <v>459</v>
      </c>
      <c r="B412" s="65" t="str">
        <f t="shared" si="23"/>
        <v xml:space="preserve">4 </v>
      </c>
      <c r="C412" s="2" t="s">
        <v>1359</v>
      </c>
      <c r="D412" s="94"/>
      <c r="E412" s="2"/>
      <c r="F412" s="2"/>
    </row>
    <row r="413" spans="1:6" x14ac:dyDescent="0.25">
      <c r="A413" s="8" t="s">
        <v>482</v>
      </c>
      <c r="B413" s="65" t="str">
        <f t="shared" si="23"/>
        <v xml:space="preserve">7 </v>
      </c>
      <c r="C413" s="2" t="s">
        <v>1359</v>
      </c>
      <c r="D413" s="94"/>
      <c r="E413" s="2"/>
      <c r="F413" s="2"/>
    </row>
    <row r="414" spans="1:6" x14ac:dyDescent="0.25">
      <c r="A414" s="8" t="s">
        <v>480</v>
      </c>
      <c r="B414" s="65" t="str">
        <f t="shared" si="23"/>
        <v xml:space="preserve">7 </v>
      </c>
      <c r="C414" s="2" t="s">
        <v>1359</v>
      </c>
      <c r="D414" s="94"/>
      <c r="E414" s="2"/>
      <c r="F414" s="2"/>
    </row>
    <row r="415" spans="1:6" x14ac:dyDescent="0.25">
      <c r="A415" s="8" t="s">
        <v>461</v>
      </c>
      <c r="B415" s="65" t="str">
        <f t="shared" si="23"/>
        <v xml:space="preserve">4 </v>
      </c>
      <c r="C415" s="2" t="s">
        <v>1359</v>
      </c>
      <c r="D415" s="93"/>
      <c r="E415" s="2"/>
      <c r="F415" s="2"/>
    </row>
    <row r="416" spans="1:6" x14ac:dyDescent="0.25">
      <c r="A416" s="8"/>
      <c r="B416" s="65" t="str">
        <f t="shared" si="23"/>
        <v/>
      </c>
      <c r="C416" s="2"/>
      <c r="D416" s="2"/>
      <c r="E416" s="2"/>
      <c r="F416" s="2"/>
    </row>
    <row r="417" spans="1:6" x14ac:dyDescent="0.25">
      <c r="A417" s="11"/>
      <c r="B417" s="65" t="str">
        <f t="shared" si="23"/>
        <v/>
      </c>
      <c r="C417" s="2"/>
      <c r="D417" s="2"/>
      <c r="E417" s="2"/>
      <c r="F417" s="2"/>
    </row>
    <row r="418" spans="1:6" x14ac:dyDescent="0.25">
      <c r="B418" s="65" t="str">
        <f t="shared" si="23"/>
        <v/>
      </c>
      <c r="C418" s="2"/>
      <c r="D418" s="2"/>
      <c r="E418" s="2"/>
      <c r="F418" s="2"/>
    </row>
    <row r="419" spans="1:6" x14ac:dyDescent="0.25">
      <c r="A419" s="6" t="s">
        <v>445</v>
      </c>
      <c r="B419" s="65" t="str">
        <f t="shared" si="23"/>
        <v xml:space="preserve">2 </v>
      </c>
      <c r="C419" s="2" t="s">
        <v>1358</v>
      </c>
      <c r="D419" s="69"/>
      <c r="E419" s="2"/>
      <c r="F419" s="94"/>
    </row>
    <row r="420" spans="1:6" x14ac:dyDescent="0.25">
      <c r="A420" s="8" t="s">
        <v>446</v>
      </c>
      <c r="B420" s="65" t="str">
        <f t="shared" si="23"/>
        <v xml:space="preserve">2 </v>
      </c>
      <c r="C420" s="2" t="s">
        <v>1358</v>
      </c>
      <c r="D420" s="86"/>
      <c r="E420" s="2"/>
      <c r="F420" s="94"/>
    </row>
    <row r="421" spans="1:6" x14ac:dyDescent="0.25">
      <c r="A421" s="8" t="s">
        <v>442</v>
      </c>
      <c r="B421" s="65" t="str">
        <f t="shared" si="23"/>
        <v xml:space="preserve">1 </v>
      </c>
      <c r="C421" s="2" t="s">
        <v>1358</v>
      </c>
      <c r="D421" s="69"/>
      <c r="E421" s="2"/>
      <c r="F421" s="93"/>
    </row>
    <row r="422" spans="1:6" x14ac:dyDescent="0.25">
      <c r="A422" s="8"/>
      <c r="B422" s="65" t="str">
        <f t="shared" si="23"/>
        <v/>
      </c>
      <c r="C422" s="2"/>
      <c r="D422" s="2"/>
      <c r="E422" s="2"/>
      <c r="F422" s="2"/>
    </row>
    <row r="423" spans="1:6" x14ac:dyDescent="0.25">
      <c r="A423" s="8"/>
      <c r="B423" s="65" t="str">
        <f t="shared" si="23"/>
        <v/>
      </c>
      <c r="C423" s="2"/>
      <c r="D423" s="2"/>
      <c r="E423" s="2"/>
      <c r="F423" s="2"/>
    </row>
    <row r="424" spans="1:6" x14ac:dyDescent="0.25">
      <c r="A424" s="8"/>
      <c r="B424" s="65" t="str">
        <f t="shared" si="23"/>
        <v/>
      </c>
      <c r="C424" s="2"/>
      <c r="D424" s="2"/>
      <c r="E424" s="2"/>
      <c r="F424" s="2"/>
    </row>
    <row r="425" spans="1:6" x14ac:dyDescent="0.25">
      <c r="A425" s="8"/>
      <c r="B425" s="65" t="str">
        <f t="shared" si="23"/>
        <v/>
      </c>
      <c r="C425" s="2"/>
      <c r="D425" s="2"/>
      <c r="E425" s="2"/>
      <c r="F425" s="2"/>
    </row>
    <row r="426" spans="1:6" x14ac:dyDescent="0.25">
      <c r="A426" s="11"/>
      <c r="B426" s="65" t="str">
        <f t="shared" si="23"/>
        <v/>
      </c>
      <c r="C426" s="2"/>
      <c r="D426" s="2"/>
      <c r="E426" s="2"/>
      <c r="F426" s="2"/>
    </row>
    <row r="427" spans="1:6" x14ac:dyDescent="0.25">
      <c r="B427" s="65" t="str">
        <f t="shared" si="23"/>
        <v/>
      </c>
      <c r="C427" s="2"/>
      <c r="D427" s="2"/>
      <c r="E427" s="2"/>
      <c r="F427" s="2"/>
    </row>
    <row r="428" spans="1:6" x14ac:dyDescent="0.25">
      <c r="A428" s="6" t="s">
        <v>504</v>
      </c>
      <c r="B428" s="65" t="str">
        <f t="shared" si="23"/>
        <v>12</v>
      </c>
      <c r="C428" s="2" t="s">
        <v>1359</v>
      </c>
      <c r="D428" s="94"/>
      <c r="E428" s="2"/>
      <c r="F428" s="2"/>
    </row>
    <row r="429" spans="1:6" x14ac:dyDescent="0.25">
      <c r="A429" s="8" t="s">
        <v>484</v>
      </c>
      <c r="B429" s="65" t="str">
        <f t="shared" si="23"/>
        <v xml:space="preserve">8 </v>
      </c>
      <c r="C429" s="2" t="s">
        <v>1359</v>
      </c>
      <c r="D429" s="94"/>
      <c r="E429" s="2"/>
      <c r="F429" s="2"/>
    </row>
    <row r="430" spans="1:6" x14ac:dyDescent="0.25">
      <c r="A430" s="8" t="s">
        <v>469</v>
      </c>
      <c r="B430" s="65" t="str">
        <f t="shared" si="23"/>
        <v xml:space="preserve">5 </v>
      </c>
      <c r="C430" s="2" t="s">
        <v>1359</v>
      </c>
      <c r="D430" s="94"/>
      <c r="E430" s="2"/>
      <c r="F430" s="2"/>
    </row>
    <row r="431" spans="1:6" x14ac:dyDescent="0.25">
      <c r="A431" s="8" t="s">
        <v>483</v>
      </c>
      <c r="B431" s="65" t="str">
        <f t="shared" si="23"/>
        <v xml:space="preserve">8 </v>
      </c>
      <c r="C431" s="2" t="s">
        <v>1359</v>
      </c>
      <c r="D431" s="94"/>
      <c r="E431" s="2"/>
      <c r="F431" s="2"/>
    </row>
    <row r="432" spans="1:6" x14ac:dyDescent="0.25">
      <c r="A432" s="8" t="s">
        <v>471</v>
      </c>
      <c r="B432" s="65" t="str">
        <f t="shared" si="23"/>
        <v xml:space="preserve">5 </v>
      </c>
      <c r="C432" s="2" t="s">
        <v>1359</v>
      </c>
      <c r="D432" s="94"/>
      <c r="E432" s="2"/>
      <c r="F432" s="2"/>
    </row>
    <row r="433" spans="1:6" x14ac:dyDescent="0.25">
      <c r="A433" s="8" t="s">
        <v>452</v>
      </c>
      <c r="B433" s="65" t="str">
        <f t="shared" si="23"/>
        <v xml:space="preserve">2 </v>
      </c>
      <c r="C433" s="2" t="s">
        <v>1359</v>
      </c>
      <c r="D433" s="94"/>
      <c r="E433" s="2"/>
      <c r="F433" s="69"/>
    </row>
    <row r="434" spans="1:6" x14ac:dyDescent="0.25">
      <c r="A434" s="8"/>
      <c r="B434" s="65" t="str">
        <f t="shared" si="23"/>
        <v/>
      </c>
      <c r="C434" s="2"/>
      <c r="D434" s="2"/>
      <c r="E434" s="2"/>
      <c r="F434" s="2"/>
    </row>
    <row r="435" spans="1:6" x14ac:dyDescent="0.25">
      <c r="A435" s="11"/>
      <c r="B435" s="65" t="str">
        <f t="shared" si="23"/>
        <v/>
      </c>
      <c r="C435" s="2"/>
      <c r="D435" s="2"/>
      <c r="E435" s="2"/>
      <c r="F435" s="2"/>
    </row>
    <row r="436" spans="1:6" x14ac:dyDescent="0.25">
      <c r="B436" s="65" t="str">
        <f t="shared" si="23"/>
        <v/>
      </c>
      <c r="C436" s="2"/>
      <c r="D436" s="2"/>
      <c r="E436" s="2"/>
      <c r="F436" s="2"/>
    </row>
    <row r="437" spans="1:6" x14ac:dyDescent="0.25">
      <c r="A437" s="6" t="s">
        <v>505</v>
      </c>
      <c r="B437" s="65" t="str">
        <f t="shared" si="23"/>
        <v>12</v>
      </c>
      <c r="C437" s="2" t="s">
        <v>1359</v>
      </c>
      <c r="D437" s="94"/>
      <c r="E437" s="2"/>
      <c r="F437" s="2"/>
    </row>
    <row r="438" spans="1:6" x14ac:dyDescent="0.25">
      <c r="A438" s="8" t="s">
        <v>485</v>
      </c>
      <c r="B438" s="65" t="str">
        <f t="shared" si="23"/>
        <v xml:space="preserve">8 </v>
      </c>
      <c r="C438" s="2" t="s">
        <v>1359</v>
      </c>
      <c r="D438" s="94"/>
      <c r="E438" s="2"/>
      <c r="F438" s="2"/>
    </row>
    <row r="439" spans="1:6" x14ac:dyDescent="0.25">
      <c r="A439" s="8" t="s">
        <v>466</v>
      </c>
      <c r="B439" s="65" t="str">
        <f t="shared" si="23"/>
        <v xml:space="preserve">5 </v>
      </c>
      <c r="C439" s="2" t="s">
        <v>1359</v>
      </c>
      <c r="D439" s="94"/>
      <c r="E439" s="2"/>
      <c r="F439" s="84"/>
    </row>
    <row r="440" spans="1:6" x14ac:dyDescent="0.25">
      <c r="A440" s="8" t="s">
        <v>488</v>
      </c>
      <c r="B440" s="65" t="str">
        <f t="shared" si="23"/>
        <v xml:space="preserve">8 </v>
      </c>
      <c r="C440" s="2" t="s">
        <v>1359</v>
      </c>
      <c r="D440" s="94"/>
      <c r="E440" s="2"/>
      <c r="F440" s="2"/>
    </row>
    <row r="441" spans="1:6" x14ac:dyDescent="0.25">
      <c r="A441" s="8" t="s">
        <v>468</v>
      </c>
      <c r="B441" s="65" t="str">
        <f t="shared" si="23"/>
        <v xml:space="preserve">5 </v>
      </c>
      <c r="C441" s="2" t="s">
        <v>1359</v>
      </c>
      <c r="D441" s="94"/>
      <c r="E441" s="2"/>
      <c r="F441" s="2"/>
    </row>
    <row r="442" spans="1:6" x14ac:dyDescent="0.25">
      <c r="A442" s="8" t="s">
        <v>451</v>
      </c>
      <c r="B442" s="65" t="str">
        <f t="shared" ref="B442:B452" si="24">IF(LEFT(A442,3)="2.5", MID(A442,7,2),LEFT(A442,2))</f>
        <v xml:space="preserve">2 </v>
      </c>
      <c r="C442" s="2" t="s">
        <v>1359</v>
      </c>
      <c r="D442" s="94"/>
      <c r="E442" s="2"/>
      <c r="F442" s="69"/>
    </row>
    <row r="443" spans="1:6" x14ac:dyDescent="0.25">
      <c r="A443" s="8"/>
      <c r="B443" s="65" t="str">
        <f t="shared" si="24"/>
        <v/>
      </c>
      <c r="C443" s="2"/>
      <c r="D443" s="2"/>
      <c r="E443" s="2"/>
      <c r="F443" s="2"/>
    </row>
    <row r="444" spans="1:6" x14ac:dyDescent="0.25">
      <c r="A444" s="11"/>
      <c r="B444" s="65" t="str">
        <f t="shared" si="24"/>
        <v/>
      </c>
      <c r="C444" s="2"/>
      <c r="D444" s="2"/>
      <c r="E444" s="2"/>
      <c r="F444" s="2"/>
    </row>
    <row r="445" spans="1:6" x14ac:dyDescent="0.25">
      <c r="B445" s="65" t="str">
        <f t="shared" si="24"/>
        <v/>
      </c>
      <c r="C445" s="2"/>
      <c r="D445" s="2"/>
      <c r="E445" s="2"/>
      <c r="F445" s="2"/>
    </row>
    <row r="446" spans="1:6" x14ac:dyDescent="0.25">
      <c r="A446" s="6" t="s">
        <v>503</v>
      </c>
      <c r="B446" s="65" t="str">
        <f t="shared" si="24"/>
        <v>12</v>
      </c>
      <c r="C446" s="2" t="s">
        <v>1359</v>
      </c>
      <c r="D446" s="94"/>
      <c r="E446" s="2"/>
      <c r="F446" s="2"/>
    </row>
    <row r="447" spans="1:6" x14ac:dyDescent="0.25">
      <c r="A447" s="8" t="s">
        <v>486</v>
      </c>
      <c r="B447" s="65" t="str">
        <f t="shared" si="24"/>
        <v xml:space="preserve">8 </v>
      </c>
      <c r="C447" s="2" t="s">
        <v>1359</v>
      </c>
      <c r="D447" s="93"/>
      <c r="E447" s="2"/>
      <c r="F447" s="2"/>
    </row>
    <row r="448" spans="1:6" x14ac:dyDescent="0.25">
      <c r="A448" s="8" t="s">
        <v>465</v>
      </c>
      <c r="B448" s="65" t="str">
        <f t="shared" si="24"/>
        <v xml:space="preserve">5 </v>
      </c>
      <c r="C448" s="2" t="s">
        <v>1359</v>
      </c>
      <c r="D448" s="93"/>
      <c r="E448" s="2"/>
      <c r="F448" s="2"/>
    </row>
    <row r="449" spans="1:8" x14ac:dyDescent="0.25">
      <c r="A449" s="8" t="s">
        <v>489</v>
      </c>
      <c r="B449" s="65" t="str">
        <f t="shared" si="24"/>
        <v xml:space="preserve">8 </v>
      </c>
      <c r="C449" s="2" t="s">
        <v>1359</v>
      </c>
      <c r="D449" s="93"/>
      <c r="E449" s="2"/>
      <c r="F449" s="2"/>
    </row>
    <row r="450" spans="1:8" x14ac:dyDescent="0.25">
      <c r="A450" s="8" t="s">
        <v>487</v>
      </c>
      <c r="B450" s="65" t="str">
        <f t="shared" si="24"/>
        <v xml:space="preserve">8 </v>
      </c>
      <c r="C450" s="2" t="s">
        <v>1359</v>
      </c>
      <c r="D450" s="93"/>
      <c r="E450" s="2"/>
      <c r="F450" s="2"/>
    </row>
    <row r="451" spans="1:8" x14ac:dyDescent="0.25">
      <c r="A451" s="8" t="s">
        <v>467</v>
      </c>
      <c r="B451" s="65" t="str">
        <f t="shared" si="24"/>
        <v xml:space="preserve">5 </v>
      </c>
      <c r="C451" s="2" t="s">
        <v>1359</v>
      </c>
      <c r="D451" s="93"/>
      <c r="E451" s="2"/>
      <c r="F451" s="2"/>
    </row>
    <row r="452" spans="1:8" x14ac:dyDescent="0.25">
      <c r="A452" s="8"/>
      <c r="B452" s="65" t="str">
        <f t="shared" si="24"/>
        <v/>
      </c>
      <c r="C452" s="2"/>
      <c r="D452" s="2"/>
      <c r="E452" s="2"/>
      <c r="F452" s="2"/>
    </row>
    <row r="453" spans="1:8" x14ac:dyDescent="0.25">
      <c r="A453" s="11"/>
      <c r="B453" s="65"/>
    </row>
    <row r="454" spans="1:8" x14ac:dyDescent="0.25">
      <c r="B454" s="65"/>
    </row>
    <row r="455" spans="1:8" x14ac:dyDescent="0.25">
      <c r="A455" s="6" t="s">
        <v>449</v>
      </c>
      <c r="B455" s="65" t="str">
        <f>IF(LEFT(A455,3)="2.5", MID(A455,7,2),LEFT(A455,2))</f>
        <v xml:space="preserve">2 </v>
      </c>
      <c r="C455" s="14" t="s">
        <v>1358</v>
      </c>
      <c r="D455" s="69"/>
      <c r="F455" s="94"/>
    </row>
    <row r="456" spans="1:8" x14ac:dyDescent="0.25">
      <c r="A456" s="8" t="s">
        <v>450</v>
      </c>
      <c r="B456" s="65" t="str">
        <f>IF(LEFT(A456,3)="2.5", MID(A456,7,2),LEFT(A456,2))</f>
        <v xml:space="preserve">2 </v>
      </c>
      <c r="C456" s="14" t="s">
        <v>1358</v>
      </c>
      <c r="D456" s="69"/>
      <c r="F456" s="94"/>
    </row>
    <row r="457" spans="1:8" x14ac:dyDescent="0.25">
      <c r="A457" s="8" t="s">
        <v>444</v>
      </c>
      <c r="B457" s="65" t="str">
        <f>IF(LEFT(A457,3)="2.5", MID(A457,7,2),LEFT(A457,2))</f>
        <v xml:space="preserve">1 </v>
      </c>
      <c r="C457" s="14" t="s">
        <v>1358</v>
      </c>
      <c r="D457" s="69"/>
      <c r="F457" s="93"/>
    </row>
    <row r="459" spans="1:8" x14ac:dyDescent="0.25">
      <c r="H459" t="s">
        <v>1453</v>
      </c>
    </row>
    <row r="461" spans="1:8" x14ac:dyDescent="0.25">
      <c r="A461" s="23" t="s">
        <v>802</v>
      </c>
      <c r="B461" s="65" t="str">
        <f t="shared" ref="B461:B492" si="25">IF(LEFT(A461,3)="2.5", MID(A461,7,2),LEFT(A461,2))</f>
        <v>55</v>
      </c>
      <c r="C461" s="14" t="s">
        <v>1379</v>
      </c>
      <c r="D461" s="151"/>
      <c r="E461" s="150"/>
      <c r="F461" s="150"/>
    </row>
    <row r="462" spans="1:8" x14ac:dyDescent="0.25">
      <c r="A462" s="17" t="s">
        <v>780</v>
      </c>
      <c r="B462" s="65" t="str">
        <f t="shared" si="25"/>
        <v>51</v>
      </c>
      <c r="C462" s="2" t="s">
        <v>1379</v>
      </c>
      <c r="D462" s="152"/>
      <c r="E462" s="153"/>
      <c r="F462" s="153"/>
    </row>
    <row r="463" spans="1:8" x14ac:dyDescent="0.25">
      <c r="A463" s="17"/>
      <c r="B463" s="65" t="str">
        <f t="shared" si="25"/>
        <v/>
      </c>
      <c r="C463" s="2"/>
      <c r="D463" s="153"/>
      <c r="E463" s="153"/>
      <c r="F463" s="153"/>
    </row>
    <row r="464" spans="1:8" x14ac:dyDescent="0.25">
      <c r="A464" s="17" t="s">
        <v>779</v>
      </c>
      <c r="B464" s="65" t="str">
        <f t="shared" si="25"/>
        <v>51</v>
      </c>
      <c r="C464" s="2" t="s">
        <v>1379</v>
      </c>
      <c r="D464" s="154"/>
      <c r="E464" s="153"/>
      <c r="F464" s="153"/>
    </row>
    <row r="465" spans="1:6" x14ac:dyDescent="0.25">
      <c r="A465" s="17" t="s">
        <v>769</v>
      </c>
      <c r="B465" s="65" t="str">
        <f t="shared" si="25"/>
        <v>49</v>
      </c>
      <c r="C465" s="2" t="s">
        <v>1379</v>
      </c>
      <c r="D465" s="155"/>
      <c r="E465" s="153"/>
      <c r="F465" s="153"/>
    </row>
    <row r="466" spans="1:6" x14ac:dyDescent="0.25">
      <c r="A466" s="17" t="s">
        <v>738</v>
      </c>
      <c r="B466" s="65" t="str">
        <f t="shared" si="25"/>
        <v>47</v>
      </c>
      <c r="C466" s="2" t="s">
        <v>1379</v>
      </c>
      <c r="D466" s="155"/>
      <c r="E466" s="153"/>
      <c r="F466" s="153"/>
    </row>
    <row r="467" spans="1:6" x14ac:dyDescent="0.25">
      <c r="A467" s="17" t="s">
        <v>801</v>
      </c>
      <c r="B467" s="65" t="str">
        <f t="shared" si="25"/>
        <v>55</v>
      </c>
      <c r="C467" s="2" t="s">
        <v>1379</v>
      </c>
      <c r="D467" s="155"/>
      <c r="E467" s="153"/>
      <c r="F467" s="153"/>
    </row>
    <row r="468" spans="1:6" x14ac:dyDescent="0.25">
      <c r="A468" s="30" t="s">
        <v>1274</v>
      </c>
      <c r="B468" s="65" t="str">
        <f t="shared" si="25"/>
        <v>55</v>
      </c>
      <c r="C468" s="2" t="s">
        <v>1379</v>
      </c>
      <c r="D468" s="152"/>
      <c r="E468" s="153"/>
      <c r="F468" s="153"/>
    </row>
    <row r="469" spans="1:6" x14ac:dyDescent="0.25">
      <c r="A469" s="20"/>
      <c r="B469" s="65" t="str">
        <f t="shared" si="25"/>
        <v/>
      </c>
      <c r="C469" s="2"/>
      <c r="D469" s="153"/>
      <c r="E469" s="153"/>
      <c r="F469" s="153"/>
    </row>
    <row r="470" spans="1:6" x14ac:dyDescent="0.25">
      <c r="A470" s="14"/>
      <c r="B470" s="65" t="str">
        <f t="shared" si="25"/>
        <v/>
      </c>
      <c r="C470" s="2"/>
      <c r="D470" s="153"/>
      <c r="E470" s="153"/>
      <c r="F470" s="153"/>
    </row>
    <row r="471" spans="1:6" x14ac:dyDescent="0.25">
      <c r="A471" s="6" t="s">
        <v>800</v>
      </c>
      <c r="B471" s="65" t="str">
        <f t="shared" si="25"/>
        <v>55</v>
      </c>
      <c r="C471" s="2" t="s">
        <v>1379</v>
      </c>
      <c r="D471" s="154"/>
      <c r="E471" s="153"/>
      <c r="F471" s="153"/>
    </row>
    <row r="472" spans="1:6" x14ac:dyDescent="0.25">
      <c r="A472" s="43" t="s">
        <v>1275</v>
      </c>
      <c r="B472" s="65" t="str">
        <f t="shared" si="25"/>
        <v>55</v>
      </c>
      <c r="C472" s="2" t="s">
        <v>1379</v>
      </c>
      <c r="D472" s="155"/>
      <c r="E472" s="153"/>
      <c r="F472" s="153"/>
    </row>
    <row r="473" spans="1:6" x14ac:dyDescent="0.25">
      <c r="A473" s="8" t="s">
        <v>491</v>
      </c>
      <c r="B473" s="65" t="str">
        <f t="shared" si="25"/>
        <v>51</v>
      </c>
      <c r="C473" s="2" t="s">
        <v>1379</v>
      </c>
      <c r="D473" s="155"/>
      <c r="E473" s="153"/>
      <c r="F473" s="153"/>
    </row>
    <row r="474" spans="1:6" x14ac:dyDescent="0.25">
      <c r="A474" s="8" t="s">
        <v>764</v>
      </c>
      <c r="B474" s="65" t="str">
        <f t="shared" si="25"/>
        <v>49</v>
      </c>
      <c r="C474" s="2" t="s">
        <v>1379</v>
      </c>
      <c r="D474" s="155"/>
      <c r="E474" s="153"/>
      <c r="F474" s="153"/>
    </row>
    <row r="475" spans="1:6" x14ac:dyDescent="0.25">
      <c r="A475" s="8" t="s">
        <v>797</v>
      </c>
      <c r="B475" s="65" t="str">
        <f t="shared" si="25"/>
        <v>53</v>
      </c>
      <c r="C475" s="2" t="s">
        <v>1379</v>
      </c>
      <c r="D475" s="155"/>
      <c r="E475" s="153"/>
      <c r="F475" s="153"/>
    </row>
    <row r="476" spans="1:6" x14ac:dyDescent="0.25">
      <c r="A476" s="43" t="s">
        <v>1268</v>
      </c>
      <c r="B476" s="65" t="str">
        <f t="shared" si="25"/>
        <v>53</v>
      </c>
      <c r="C476" s="2" t="s">
        <v>1379</v>
      </c>
      <c r="D476" s="155"/>
      <c r="E476" s="153"/>
      <c r="F476" s="153"/>
    </row>
    <row r="477" spans="1:6" x14ac:dyDescent="0.25">
      <c r="A477" s="8" t="s">
        <v>766</v>
      </c>
      <c r="B477" s="65" t="str">
        <f t="shared" si="25"/>
        <v>49</v>
      </c>
      <c r="C477" s="2" t="s">
        <v>1379</v>
      </c>
      <c r="D477" s="155"/>
      <c r="E477" s="153"/>
      <c r="F477" s="153"/>
    </row>
    <row r="478" spans="1:6" x14ac:dyDescent="0.25">
      <c r="A478" s="8" t="s">
        <v>737</v>
      </c>
      <c r="B478" s="65" t="str">
        <f t="shared" si="25"/>
        <v>47</v>
      </c>
      <c r="C478" s="2" t="s">
        <v>1379</v>
      </c>
      <c r="D478" s="155"/>
      <c r="E478" s="153"/>
      <c r="F478" s="156"/>
    </row>
    <row r="479" spans="1:6" x14ac:dyDescent="0.25">
      <c r="A479" s="8" t="s">
        <v>794</v>
      </c>
      <c r="B479" s="65" t="str">
        <f t="shared" si="25"/>
        <v>53</v>
      </c>
      <c r="C479" s="2" t="s">
        <v>1379</v>
      </c>
      <c r="D479" s="155"/>
      <c r="E479" s="153"/>
      <c r="F479" s="153"/>
    </row>
    <row r="480" spans="1:6" x14ac:dyDescent="0.25">
      <c r="A480" s="43" t="s">
        <v>1267</v>
      </c>
      <c r="B480" s="65" t="str">
        <f t="shared" si="25"/>
        <v>53</v>
      </c>
      <c r="C480" s="2" t="s">
        <v>1379</v>
      </c>
      <c r="D480" s="155"/>
      <c r="E480" s="153"/>
      <c r="F480" s="153"/>
    </row>
    <row r="481" spans="1:6" x14ac:dyDescent="0.25">
      <c r="A481" s="8" t="s">
        <v>796</v>
      </c>
      <c r="B481" s="65" t="str">
        <f t="shared" si="25"/>
        <v>53</v>
      </c>
      <c r="C481" s="2" t="s">
        <v>1379</v>
      </c>
      <c r="D481" s="155"/>
      <c r="E481" s="153"/>
      <c r="F481" s="153"/>
    </row>
    <row r="482" spans="1:6" x14ac:dyDescent="0.25">
      <c r="A482" s="45" t="s">
        <v>1269</v>
      </c>
      <c r="B482" s="65" t="str">
        <f t="shared" si="25"/>
        <v>53</v>
      </c>
      <c r="C482" s="2" t="s">
        <v>1379</v>
      </c>
      <c r="D482" s="152"/>
      <c r="E482" s="153"/>
      <c r="F482" s="153"/>
    </row>
    <row r="483" spans="1:6" x14ac:dyDescent="0.25">
      <c r="B483" s="65" t="str">
        <f t="shared" si="25"/>
        <v/>
      </c>
      <c r="C483" s="2"/>
      <c r="D483" s="153"/>
      <c r="E483" s="153"/>
      <c r="F483" s="153"/>
    </row>
    <row r="484" spans="1:6" x14ac:dyDescent="0.25">
      <c r="A484" s="6" t="s">
        <v>810</v>
      </c>
      <c r="B484" s="65" t="str">
        <f t="shared" si="25"/>
        <v>54</v>
      </c>
      <c r="C484" s="2" t="s">
        <v>1379</v>
      </c>
      <c r="D484" s="154"/>
      <c r="E484" s="153"/>
      <c r="F484" s="153"/>
    </row>
    <row r="485" spans="1:6" x14ac:dyDescent="0.25">
      <c r="A485" s="43" t="s">
        <v>1272</v>
      </c>
      <c r="B485" s="65" t="str">
        <f t="shared" si="25"/>
        <v>54</v>
      </c>
      <c r="C485" s="2" t="s">
        <v>1379</v>
      </c>
      <c r="D485" s="155"/>
      <c r="E485" s="153"/>
      <c r="F485" s="153"/>
    </row>
    <row r="486" spans="1:6" x14ac:dyDescent="0.25">
      <c r="A486" s="8" t="s">
        <v>781</v>
      </c>
      <c r="B486" s="65" t="str">
        <f t="shared" si="25"/>
        <v>51</v>
      </c>
      <c r="C486" s="2" t="s">
        <v>1379</v>
      </c>
      <c r="D486" s="155"/>
      <c r="E486" s="153"/>
      <c r="F486" s="153"/>
    </row>
    <row r="487" spans="1:6" x14ac:dyDescent="0.25">
      <c r="A487" s="8" t="s">
        <v>763</v>
      </c>
      <c r="B487" s="65" t="str">
        <f t="shared" si="25"/>
        <v>49</v>
      </c>
      <c r="C487" s="2" t="s">
        <v>1379</v>
      </c>
      <c r="D487" s="155"/>
      <c r="E487" s="153"/>
      <c r="F487" s="153"/>
    </row>
    <row r="488" spans="1:6" x14ac:dyDescent="0.25">
      <c r="A488" s="8" t="s">
        <v>798</v>
      </c>
      <c r="B488" s="65" t="str">
        <f t="shared" si="25"/>
        <v>54</v>
      </c>
      <c r="C488" s="2" t="s">
        <v>1379</v>
      </c>
      <c r="D488" s="155"/>
      <c r="E488" s="153"/>
      <c r="F488" s="153"/>
    </row>
    <row r="489" spans="1:6" x14ac:dyDescent="0.25">
      <c r="A489" s="43" t="s">
        <v>1271</v>
      </c>
      <c r="B489" s="65" t="str">
        <f t="shared" si="25"/>
        <v>54</v>
      </c>
      <c r="C489" s="2" t="s">
        <v>1379</v>
      </c>
      <c r="D489" s="155"/>
      <c r="E489" s="153"/>
      <c r="F489" s="153"/>
    </row>
    <row r="490" spans="1:6" x14ac:dyDescent="0.25">
      <c r="A490" s="8" t="s">
        <v>795</v>
      </c>
      <c r="B490" s="65" t="str">
        <f t="shared" si="25"/>
        <v>53</v>
      </c>
      <c r="C490" s="2" t="s">
        <v>1379</v>
      </c>
      <c r="D490" s="155"/>
      <c r="E490" s="153"/>
      <c r="F490" s="153"/>
    </row>
    <row r="491" spans="1:6" x14ac:dyDescent="0.25">
      <c r="A491" s="43" t="s">
        <v>1266</v>
      </c>
      <c r="B491" s="65" t="str">
        <f t="shared" si="25"/>
        <v>53</v>
      </c>
      <c r="C491" s="2" t="s">
        <v>1379</v>
      </c>
      <c r="D491" s="155"/>
      <c r="E491" s="153"/>
      <c r="F491" s="153"/>
    </row>
    <row r="492" spans="1:6" x14ac:dyDescent="0.25">
      <c r="A492" s="8" t="s">
        <v>765</v>
      </c>
      <c r="B492" s="65" t="str">
        <f t="shared" si="25"/>
        <v>49</v>
      </c>
      <c r="C492" s="2" t="s">
        <v>1379</v>
      </c>
      <c r="D492" s="155"/>
      <c r="E492" s="153"/>
      <c r="F492" s="153"/>
    </row>
    <row r="493" spans="1:6" x14ac:dyDescent="0.25">
      <c r="A493" s="8" t="s">
        <v>811</v>
      </c>
      <c r="B493" s="65" t="str">
        <f t="shared" ref="B493:B524" si="26">IF(LEFT(A493,3)="2.5", MID(A493,7,2),LEFT(A493,2))</f>
        <v>54</v>
      </c>
      <c r="C493" s="2" t="s">
        <v>1379</v>
      </c>
      <c r="D493" s="155"/>
      <c r="E493" s="153"/>
      <c r="F493" s="153"/>
    </row>
    <row r="494" spans="1:6" x14ac:dyDescent="0.25">
      <c r="A494" s="43" t="s">
        <v>1273</v>
      </c>
      <c r="B494" s="65" t="str">
        <f t="shared" si="26"/>
        <v>54</v>
      </c>
      <c r="C494" s="2" t="s">
        <v>1379</v>
      </c>
      <c r="D494" s="155"/>
      <c r="E494" s="153"/>
      <c r="F494" s="153"/>
    </row>
    <row r="495" spans="1:6" x14ac:dyDescent="0.25">
      <c r="A495" s="8" t="s">
        <v>799</v>
      </c>
      <c r="B495" s="65" t="str">
        <f t="shared" si="26"/>
        <v>54</v>
      </c>
      <c r="C495" s="2" t="s">
        <v>1379</v>
      </c>
      <c r="D495" s="155"/>
      <c r="E495" s="153"/>
      <c r="F495" s="153"/>
    </row>
    <row r="496" spans="1:6" x14ac:dyDescent="0.25">
      <c r="A496" s="45" t="s">
        <v>1270</v>
      </c>
      <c r="B496" s="65" t="str">
        <f t="shared" si="26"/>
        <v>54</v>
      </c>
      <c r="C496" s="2" t="s">
        <v>1379</v>
      </c>
      <c r="D496" s="155"/>
      <c r="E496" s="153"/>
      <c r="F496" s="153"/>
    </row>
    <row r="497" spans="1:6" x14ac:dyDescent="0.25">
      <c r="B497" s="65" t="str">
        <f t="shared" si="26"/>
        <v/>
      </c>
      <c r="D497" s="150"/>
      <c r="E497" s="150"/>
      <c r="F497" s="150"/>
    </row>
    <row r="498" spans="1:6" x14ac:dyDescent="0.25">
      <c r="A498" s="6" t="s">
        <v>735</v>
      </c>
      <c r="B498" s="65" t="str">
        <f t="shared" si="26"/>
        <v>47</v>
      </c>
      <c r="C498" s="2" t="s">
        <v>1357</v>
      </c>
      <c r="D498" s="156"/>
      <c r="E498" s="153"/>
      <c r="F498" s="155"/>
    </row>
    <row r="499" spans="1:6" x14ac:dyDescent="0.25">
      <c r="A499" s="8" t="s">
        <v>736</v>
      </c>
      <c r="B499" s="65" t="str">
        <f t="shared" si="26"/>
        <v>47</v>
      </c>
      <c r="C499" s="2" t="s">
        <v>1357</v>
      </c>
      <c r="D499" s="157"/>
      <c r="E499" s="153"/>
      <c r="F499" s="152"/>
    </row>
    <row r="500" spans="1:6" x14ac:dyDescent="0.25">
      <c r="A500" s="8" t="s">
        <v>739</v>
      </c>
      <c r="B500" s="65" t="str">
        <f t="shared" si="26"/>
        <v>47</v>
      </c>
      <c r="C500" s="2" t="s">
        <v>1357</v>
      </c>
      <c r="D500" s="156"/>
      <c r="E500" s="153"/>
      <c r="F500" s="155"/>
    </row>
    <row r="501" spans="1:6" x14ac:dyDescent="0.25">
      <c r="A501" s="8" t="s">
        <v>767</v>
      </c>
      <c r="B501" s="65" t="str">
        <f t="shared" si="26"/>
        <v>49</v>
      </c>
      <c r="C501" s="2" t="s">
        <v>1379</v>
      </c>
      <c r="D501" s="156"/>
      <c r="E501" s="155"/>
      <c r="F501" s="155"/>
    </row>
    <row r="502" spans="1:6" x14ac:dyDescent="0.25">
      <c r="A502" s="8" t="s">
        <v>741</v>
      </c>
      <c r="B502" s="65" t="str">
        <f t="shared" si="26"/>
        <v>47</v>
      </c>
      <c r="C502" s="2" t="s">
        <v>1357</v>
      </c>
      <c r="D502" s="156"/>
      <c r="E502" s="153"/>
      <c r="F502" s="154"/>
    </row>
    <row r="503" spans="1:6" x14ac:dyDescent="0.25">
      <c r="A503" s="8"/>
      <c r="B503" s="65" t="str">
        <f t="shared" si="26"/>
        <v/>
      </c>
      <c r="C503" s="2"/>
      <c r="D503" s="153"/>
      <c r="E503" s="153"/>
      <c r="F503" s="153"/>
    </row>
    <row r="504" spans="1:6" x14ac:dyDescent="0.25">
      <c r="A504" s="8"/>
      <c r="B504" s="65" t="str">
        <f t="shared" si="26"/>
        <v/>
      </c>
      <c r="C504" s="2"/>
      <c r="D504" s="153"/>
      <c r="E504" s="153"/>
      <c r="F504" s="153"/>
    </row>
    <row r="505" spans="1:6" x14ac:dyDescent="0.25">
      <c r="A505" s="11"/>
      <c r="B505" s="65" t="str">
        <f t="shared" si="26"/>
        <v/>
      </c>
      <c r="C505" s="2"/>
      <c r="D505" s="153"/>
      <c r="E505" s="153"/>
      <c r="F505" s="153"/>
    </row>
    <row r="506" spans="1:6" x14ac:dyDescent="0.25">
      <c r="B506" s="65" t="str">
        <f t="shared" si="26"/>
        <v/>
      </c>
      <c r="C506" s="2"/>
      <c r="D506" s="153"/>
      <c r="E506" s="153"/>
      <c r="F506" s="153"/>
    </row>
    <row r="507" spans="1:6" x14ac:dyDescent="0.25">
      <c r="A507" s="6" t="s">
        <v>804</v>
      </c>
      <c r="B507" s="65" t="str">
        <f t="shared" si="26"/>
        <v>56</v>
      </c>
      <c r="C507" s="2" t="s">
        <v>1379</v>
      </c>
      <c r="D507" s="155"/>
      <c r="E507" s="153"/>
      <c r="F507" s="153"/>
    </row>
    <row r="508" spans="1:6" x14ac:dyDescent="0.25">
      <c r="A508" s="8" t="s">
        <v>783</v>
      </c>
      <c r="B508" s="65" t="str">
        <f t="shared" si="26"/>
        <v>51</v>
      </c>
      <c r="C508" s="2" t="s">
        <v>1379</v>
      </c>
      <c r="D508" s="152"/>
      <c r="E508" s="153"/>
      <c r="F508" s="153"/>
    </row>
    <row r="509" spans="1:6" x14ac:dyDescent="0.25">
      <c r="A509" s="8"/>
      <c r="B509" s="65" t="str">
        <f t="shared" si="26"/>
        <v/>
      </c>
      <c r="C509" s="2"/>
      <c r="D509" s="153"/>
      <c r="E509" s="153"/>
      <c r="F509" s="153"/>
    </row>
    <row r="510" spans="1:6" x14ac:dyDescent="0.25">
      <c r="A510" s="8" t="s">
        <v>782</v>
      </c>
      <c r="B510" s="65" t="str">
        <f t="shared" si="26"/>
        <v>51</v>
      </c>
      <c r="C510" s="2" t="s">
        <v>1379</v>
      </c>
      <c r="D510" s="154"/>
      <c r="E510" s="153"/>
      <c r="F510" s="153"/>
    </row>
    <row r="511" spans="1:6" x14ac:dyDescent="0.25">
      <c r="A511" s="8" t="s">
        <v>770</v>
      </c>
      <c r="B511" s="65" t="str">
        <f t="shared" si="26"/>
        <v>49</v>
      </c>
      <c r="C511" s="2" t="s">
        <v>1379</v>
      </c>
      <c r="D511" s="155"/>
      <c r="E511" s="153"/>
      <c r="F511" s="153"/>
    </row>
    <row r="512" spans="1:6" x14ac:dyDescent="0.25">
      <c r="A512" s="8" t="s">
        <v>745</v>
      </c>
      <c r="B512" s="65" t="str">
        <f t="shared" si="26"/>
        <v>48</v>
      </c>
      <c r="C512" s="2" t="s">
        <v>1379</v>
      </c>
      <c r="D512" s="155"/>
      <c r="E512" s="153"/>
      <c r="F512" s="156"/>
    </row>
    <row r="513" spans="1:6" x14ac:dyDescent="0.25">
      <c r="A513" s="8"/>
      <c r="B513" s="65" t="str">
        <f t="shared" si="26"/>
        <v/>
      </c>
      <c r="C513" s="2"/>
      <c r="D513" s="153"/>
      <c r="E513" s="153"/>
      <c r="F513" s="153"/>
    </row>
    <row r="514" spans="1:6" x14ac:dyDescent="0.25">
      <c r="A514" s="11"/>
      <c r="B514" s="65" t="str">
        <f t="shared" si="26"/>
        <v/>
      </c>
      <c r="C514" s="2"/>
      <c r="D514" s="153"/>
      <c r="E514" s="153"/>
      <c r="F514" s="153"/>
    </row>
    <row r="515" spans="1:6" x14ac:dyDescent="0.25">
      <c r="B515" s="65" t="str">
        <f t="shared" si="26"/>
        <v/>
      </c>
      <c r="C515" s="2"/>
      <c r="D515" s="153"/>
      <c r="E515" s="153"/>
      <c r="F515" s="153"/>
    </row>
    <row r="516" spans="1:6" x14ac:dyDescent="0.25">
      <c r="A516" s="6" t="s">
        <v>803</v>
      </c>
      <c r="B516" s="65" t="str">
        <f t="shared" si="26"/>
        <v>56</v>
      </c>
      <c r="C516" s="2" t="s">
        <v>1379</v>
      </c>
      <c r="D516" s="155"/>
      <c r="E516" s="153"/>
      <c r="F516" s="153"/>
    </row>
    <row r="517" spans="1:6" x14ac:dyDescent="0.25">
      <c r="A517" s="8" t="s">
        <v>784</v>
      </c>
      <c r="B517" s="65" t="str">
        <f t="shared" si="26"/>
        <v>51</v>
      </c>
      <c r="C517" s="2" t="s">
        <v>1379</v>
      </c>
      <c r="D517" s="155"/>
      <c r="E517" s="153"/>
      <c r="F517" s="153"/>
    </row>
    <row r="518" spans="1:6" x14ac:dyDescent="0.25">
      <c r="A518" s="8" t="s">
        <v>772</v>
      </c>
      <c r="B518" s="65" t="str">
        <f t="shared" si="26"/>
        <v>50</v>
      </c>
      <c r="C518" s="2" t="s">
        <v>1379</v>
      </c>
      <c r="D518" s="155"/>
      <c r="E518" s="153"/>
      <c r="F518" s="150"/>
    </row>
    <row r="519" spans="1:6" x14ac:dyDescent="0.25">
      <c r="A519" s="8" t="s">
        <v>787</v>
      </c>
      <c r="B519" s="65" t="str">
        <f t="shared" si="26"/>
        <v>52</v>
      </c>
      <c r="C519" s="2" t="s">
        <v>1379</v>
      </c>
      <c r="D519" s="155"/>
      <c r="E519" s="153"/>
      <c r="F519" s="153"/>
    </row>
    <row r="520" spans="1:6" x14ac:dyDescent="0.25">
      <c r="A520" s="8" t="s">
        <v>774</v>
      </c>
      <c r="B520" s="65" t="str">
        <f t="shared" si="26"/>
        <v>50</v>
      </c>
      <c r="C520" s="2" t="s">
        <v>1379</v>
      </c>
      <c r="D520" s="155"/>
      <c r="E520" s="153"/>
      <c r="F520" s="153"/>
    </row>
    <row r="521" spans="1:6" x14ac:dyDescent="0.25">
      <c r="A521" s="8" t="s">
        <v>744</v>
      </c>
      <c r="B521" s="65" t="str">
        <f t="shared" si="26"/>
        <v>48</v>
      </c>
      <c r="C521" s="2" t="s">
        <v>1379</v>
      </c>
      <c r="D521" s="155"/>
      <c r="E521" s="153"/>
      <c r="F521" s="156"/>
    </row>
    <row r="522" spans="1:6" x14ac:dyDescent="0.25">
      <c r="A522" s="8"/>
      <c r="B522" s="65" t="str">
        <f t="shared" si="26"/>
        <v/>
      </c>
      <c r="C522" s="2"/>
      <c r="D522" s="153"/>
      <c r="E522" s="153"/>
      <c r="F522" s="153"/>
    </row>
    <row r="523" spans="1:6" x14ac:dyDescent="0.25">
      <c r="A523" s="11"/>
      <c r="B523" s="65" t="str">
        <f t="shared" si="26"/>
        <v/>
      </c>
      <c r="C523" s="2"/>
      <c r="D523" s="153"/>
      <c r="E523" s="153"/>
      <c r="F523" s="153"/>
    </row>
    <row r="524" spans="1:6" x14ac:dyDescent="0.25">
      <c r="B524" s="65" t="str">
        <f t="shared" si="26"/>
        <v/>
      </c>
      <c r="C524" s="2"/>
      <c r="D524" s="153"/>
      <c r="E524" s="153"/>
      <c r="F524" s="153"/>
    </row>
    <row r="525" spans="1:6" x14ac:dyDescent="0.25">
      <c r="A525" s="6" t="s">
        <v>805</v>
      </c>
      <c r="B525" s="65" t="str">
        <f t="shared" ref="B525:B548" si="27">IF(LEFT(A525,3)="2.5", MID(A525,7,2),LEFT(A525,2))</f>
        <v>56</v>
      </c>
      <c r="C525" s="2" t="s">
        <v>1379</v>
      </c>
      <c r="D525" s="155"/>
      <c r="E525" s="153"/>
      <c r="F525" s="153"/>
    </row>
    <row r="526" spans="1:6" x14ac:dyDescent="0.25">
      <c r="A526" s="8" t="s">
        <v>785</v>
      </c>
      <c r="B526" s="65" t="str">
        <f t="shared" si="27"/>
        <v>51</v>
      </c>
      <c r="C526" s="2" t="s">
        <v>1379</v>
      </c>
      <c r="D526" s="155"/>
      <c r="E526" s="153"/>
      <c r="F526" s="153"/>
    </row>
    <row r="527" spans="1:6" x14ac:dyDescent="0.25">
      <c r="A527" s="8" t="s">
        <v>771</v>
      </c>
      <c r="B527" s="65" t="str">
        <f t="shared" si="27"/>
        <v>50</v>
      </c>
      <c r="C527" s="2" t="s">
        <v>1379</v>
      </c>
      <c r="D527" s="155"/>
      <c r="E527" s="153"/>
      <c r="F527" s="153"/>
    </row>
    <row r="528" spans="1:6" x14ac:dyDescent="0.25">
      <c r="A528" s="8" t="s">
        <v>789</v>
      </c>
      <c r="B528" s="65" t="str">
        <f t="shared" si="27"/>
        <v>52</v>
      </c>
      <c r="C528" s="2" t="s">
        <v>1379</v>
      </c>
      <c r="D528" s="155"/>
      <c r="E528" s="153"/>
      <c r="F528" s="153"/>
    </row>
    <row r="529" spans="1:6" x14ac:dyDescent="0.25">
      <c r="A529" s="8" t="s">
        <v>786</v>
      </c>
      <c r="B529" s="65" t="str">
        <f t="shared" si="27"/>
        <v>52</v>
      </c>
      <c r="C529" s="2" t="s">
        <v>1379</v>
      </c>
      <c r="D529" s="155"/>
      <c r="E529" s="153"/>
      <c r="F529" s="153"/>
    </row>
    <row r="530" spans="1:6" x14ac:dyDescent="0.25">
      <c r="A530" s="8" t="s">
        <v>773</v>
      </c>
      <c r="B530" s="65" t="str">
        <f t="shared" si="27"/>
        <v>50</v>
      </c>
      <c r="C530" s="2" t="s">
        <v>1379</v>
      </c>
      <c r="D530" s="155"/>
      <c r="E530" s="153"/>
      <c r="F530" s="153"/>
    </row>
    <row r="531" spans="1:6" x14ac:dyDescent="0.25">
      <c r="A531" s="8"/>
      <c r="B531" s="65" t="str">
        <f t="shared" si="27"/>
        <v/>
      </c>
      <c r="C531" s="2"/>
      <c r="D531" s="153"/>
      <c r="E531" s="153"/>
      <c r="F531" s="153"/>
    </row>
    <row r="532" spans="1:6" x14ac:dyDescent="0.25">
      <c r="A532" s="11"/>
      <c r="B532" s="65" t="str">
        <f t="shared" si="27"/>
        <v/>
      </c>
      <c r="C532" s="2"/>
      <c r="D532" s="153"/>
      <c r="E532" s="153"/>
      <c r="F532" s="153"/>
    </row>
    <row r="533" spans="1:6" x14ac:dyDescent="0.25">
      <c r="B533" s="65" t="str">
        <f t="shared" si="27"/>
        <v/>
      </c>
      <c r="C533" s="2"/>
      <c r="D533" s="153"/>
      <c r="E533" s="153"/>
      <c r="F533" s="153"/>
    </row>
    <row r="534" spans="1:6" x14ac:dyDescent="0.25">
      <c r="A534" s="6" t="s">
        <v>742</v>
      </c>
      <c r="B534" s="65" t="str">
        <f t="shared" si="27"/>
        <v>48</v>
      </c>
      <c r="C534" s="2" t="s">
        <v>1357</v>
      </c>
      <c r="D534" s="156"/>
      <c r="E534" s="153"/>
      <c r="F534" s="155"/>
    </row>
    <row r="535" spans="1:6" x14ac:dyDescent="0.25">
      <c r="A535" s="8" t="s">
        <v>743</v>
      </c>
      <c r="B535" s="65" t="str">
        <f t="shared" si="27"/>
        <v>48</v>
      </c>
      <c r="C535" s="2" t="s">
        <v>1357</v>
      </c>
      <c r="D535" s="156"/>
      <c r="E535" s="153"/>
      <c r="F535" s="155"/>
    </row>
    <row r="536" spans="1:6" x14ac:dyDescent="0.25">
      <c r="A536" s="8" t="s">
        <v>740</v>
      </c>
      <c r="B536" s="65" t="str">
        <f t="shared" si="27"/>
        <v>47</v>
      </c>
      <c r="C536" s="2" t="s">
        <v>1357</v>
      </c>
      <c r="D536" s="156"/>
      <c r="E536" s="153"/>
      <c r="F536" s="155"/>
    </row>
    <row r="537" spans="1:6" x14ac:dyDescent="0.25">
      <c r="A537" s="8" t="s">
        <v>768</v>
      </c>
      <c r="B537" s="65" t="str">
        <f t="shared" si="27"/>
        <v>49</v>
      </c>
      <c r="C537" s="2" t="s">
        <v>1379</v>
      </c>
      <c r="D537" s="156"/>
      <c r="E537" s="155"/>
      <c r="F537" s="155"/>
    </row>
    <row r="538" spans="1:6" x14ac:dyDescent="0.25">
      <c r="A538" s="8"/>
      <c r="B538" s="65" t="str">
        <f t="shared" si="27"/>
        <v/>
      </c>
      <c r="C538" s="2"/>
      <c r="D538" s="153"/>
      <c r="E538" s="153"/>
      <c r="F538" s="153"/>
    </row>
    <row r="539" spans="1:6" x14ac:dyDescent="0.25">
      <c r="A539" s="8"/>
      <c r="B539" s="65" t="str">
        <f t="shared" si="27"/>
        <v/>
      </c>
      <c r="C539" s="2"/>
      <c r="D539" s="153"/>
      <c r="E539" s="153"/>
      <c r="F539" s="153"/>
    </row>
    <row r="540" spans="1:6" x14ac:dyDescent="0.25">
      <c r="A540" s="8"/>
      <c r="B540" s="65" t="str">
        <f t="shared" si="27"/>
        <v/>
      </c>
      <c r="C540" s="2"/>
      <c r="D540" s="153"/>
      <c r="E540" s="153"/>
      <c r="F540" s="153"/>
    </row>
    <row r="541" spans="1:6" x14ac:dyDescent="0.25">
      <c r="A541" s="11"/>
      <c r="B541" s="65" t="str">
        <f t="shared" si="27"/>
        <v/>
      </c>
      <c r="C541" s="2"/>
      <c r="D541" s="153"/>
      <c r="E541" s="153"/>
      <c r="F541" s="153"/>
    </row>
    <row r="542" spans="1:6" x14ac:dyDescent="0.25">
      <c r="B542" s="65" t="str">
        <f t="shared" si="27"/>
        <v/>
      </c>
      <c r="C542" s="2"/>
      <c r="D542" s="153"/>
      <c r="E542" s="153"/>
      <c r="F542" s="153"/>
    </row>
    <row r="543" spans="1:6" x14ac:dyDescent="0.25">
      <c r="A543" s="6" t="s">
        <v>806</v>
      </c>
      <c r="B543" s="65" t="str">
        <f t="shared" si="27"/>
        <v>56</v>
      </c>
      <c r="C543" s="2" t="s">
        <v>1379</v>
      </c>
      <c r="D543" s="155"/>
      <c r="E543" s="153"/>
      <c r="F543" s="153"/>
    </row>
    <row r="544" spans="1:6" x14ac:dyDescent="0.25">
      <c r="A544" s="8" t="s">
        <v>792</v>
      </c>
      <c r="B544" s="65" t="str">
        <f t="shared" si="27"/>
        <v>52</v>
      </c>
      <c r="C544" s="2" t="s">
        <v>1379</v>
      </c>
      <c r="D544" s="155"/>
      <c r="E544" s="153"/>
      <c r="F544" s="153"/>
    </row>
    <row r="545" spans="1:6" x14ac:dyDescent="0.25">
      <c r="A545" s="8" t="s">
        <v>776</v>
      </c>
      <c r="B545" s="65" t="str">
        <f t="shared" si="27"/>
        <v>50</v>
      </c>
      <c r="C545" s="2" t="s">
        <v>1379</v>
      </c>
      <c r="D545" s="155"/>
      <c r="E545" s="153"/>
      <c r="F545" s="153"/>
    </row>
    <row r="546" spans="1:6" x14ac:dyDescent="0.25">
      <c r="A546" s="8" t="s">
        <v>791</v>
      </c>
      <c r="B546" s="65" t="str">
        <f t="shared" si="27"/>
        <v>52</v>
      </c>
      <c r="C546" s="2" t="s">
        <v>1379</v>
      </c>
      <c r="D546" s="155"/>
      <c r="E546" s="153"/>
      <c r="F546" s="153"/>
    </row>
    <row r="547" spans="1:6" x14ac:dyDescent="0.25">
      <c r="A547" s="8" t="s">
        <v>778</v>
      </c>
      <c r="B547" s="65" t="str">
        <f t="shared" si="27"/>
        <v>50</v>
      </c>
      <c r="C547" s="2" t="s">
        <v>1379</v>
      </c>
      <c r="D547" s="155"/>
      <c r="E547" s="153"/>
      <c r="F547" s="153"/>
    </row>
    <row r="548" spans="1:6" x14ac:dyDescent="0.25">
      <c r="A548" s="8" t="s">
        <v>762</v>
      </c>
      <c r="B548" s="65" t="str">
        <f t="shared" si="27"/>
        <v>48</v>
      </c>
      <c r="C548" s="2" t="s">
        <v>1379</v>
      </c>
      <c r="D548" s="155"/>
      <c r="E548" s="153"/>
      <c r="F548" s="156"/>
    </row>
    <row r="550" spans="1:6" x14ac:dyDescent="0.25">
      <c r="A550" s="6" t="s">
        <v>807</v>
      </c>
      <c r="B550" s="65" t="str">
        <f t="shared" ref="B550:B559" si="28">IF(LEFT(A550,3)="2.5", MID(A550,7,2),LEFT(A550,2))</f>
        <v>56</v>
      </c>
      <c r="C550" s="2" t="s">
        <v>1379</v>
      </c>
      <c r="D550" s="155"/>
      <c r="E550" s="153"/>
      <c r="F550" s="153"/>
    </row>
    <row r="551" spans="1:6" x14ac:dyDescent="0.25">
      <c r="A551" s="8" t="s">
        <v>788</v>
      </c>
      <c r="B551" s="65" t="str">
        <f t="shared" si="28"/>
        <v>52</v>
      </c>
      <c r="C551" s="2" t="s">
        <v>1379</v>
      </c>
      <c r="D551" s="155"/>
      <c r="E551" s="153"/>
      <c r="F551" s="153"/>
    </row>
    <row r="552" spans="1:6" x14ac:dyDescent="0.25">
      <c r="A552" s="8" t="s">
        <v>775</v>
      </c>
      <c r="B552" s="65" t="str">
        <f t="shared" si="28"/>
        <v>50</v>
      </c>
      <c r="C552" s="2" t="s">
        <v>1379</v>
      </c>
      <c r="D552" s="155"/>
      <c r="E552" s="153"/>
      <c r="F552" s="150"/>
    </row>
    <row r="553" spans="1:6" x14ac:dyDescent="0.25">
      <c r="A553" s="8" t="s">
        <v>793</v>
      </c>
      <c r="B553" s="65" t="str">
        <f t="shared" si="28"/>
        <v>52</v>
      </c>
      <c r="C553" s="2" t="s">
        <v>1379</v>
      </c>
      <c r="D553" s="155"/>
      <c r="E553" s="153"/>
      <c r="F553" s="153"/>
    </row>
    <row r="554" spans="1:6" x14ac:dyDescent="0.25">
      <c r="A554" s="8" t="s">
        <v>790</v>
      </c>
      <c r="B554" s="65" t="str">
        <f t="shared" si="28"/>
        <v>52</v>
      </c>
      <c r="C554" s="2" t="s">
        <v>1379</v>
      </c>
      <c r="D554" s="155"/>
      <c r="E554" s="153"/>
      <c r="F554" s="153"/>
    </row>
    <row r="555" spans="1:6" x14ac:dyDescent="0.25">
      <c r="A555" s="8" t="s">
        <v>777</v>
      </c>
      <c r="B555" s="65" t="str">
        <f t="shared" si="28"/>
        <v>50</v>
      </c>
      <c r="C555" s="2" t="s">
        <v>1379</v>
      </c>
      <c r="D555" s="155"/>
      <c r="E555" s="153"/>
      <c r="F555" s="153"/>
    </row>
    <row r="556" spans="1:6" x14ac:dyDescent="0.25">
      <c r="A556" s="8"/>
      <c r="B556" s="65" t="str">
        <f t="shared" si="28"/>
        <v/>
      </c>
      <c r="D556" s="150"/>
      <c r="E556" s="150"/>
      <c r="F556" s="150"/>
    </row>
    <row r="557" spans="1:6" x14ac:dyDescent="0.25">
      <c r="A557" s="11"/>
      <c r="B557" s="65" t="str">
        <f t="shared" si="28"/>
        <v/>
      </c>
      <c r="C557" s="2"/>
      <c r="D557" s="153"/>
      <c r="E557" s="153"/>
      <c r="F557" s="153"/>
    </row>
    <row r="558" spans="1:6" x14ac:dyDescent="0.25">
      <c r="A558" s="6" t="s">
        <v>760</v>
      </c>
      <c r="B558" s="65" t="str">
        <f t="shared" si="28"/>
        <v>48</v>
      </c>
      <c r="C558" s="2" t="s">
        <v>1357</v>
      </c>
      <c r="D558" s="156"/>
      <c r="E558" s="153"/>
      <c r="F558" s="158"/>
    </row>
    <row r="559" spans="1:6" x14ac:dyDescent="0.25">
      <c r="A559" s="8" t="s">
        <v>761</v>
      </c>
      <c r="B559" s="65" t="str">
        <f t="shared" si="28"/>
        <v>48</v>
      </c>
      <c r="C559" s="2" t="s">
        <v>1357</v>
      </c>
      <c r="D559" s="156"/>
      <c r="E559" s="153"/>
      <c r="F559" s="158"/>
    </row>
    <row r="561" spans="1:8" x14ac:dyDescent="0.25">
      <c r="H561" t="s">
        <v>1454</v>
      </c>
    </row>
    <row r="562" spans="1:8" x14ac:dyDescent="0.25">
      <c r="A562" s="23" t="s">
        <v>729</v>
      </c>
      <c r="B562" s="65" t="str">
        <f t="shared" ref="B562:B593" si="29">IF(LEFT(A562,3)="2.5", MID(A562,7,2),LEFT(A562,2))</f>
        <v>45</v>
      </c>
      <c r="C562" s="14" t="s">
        <v>1379</v>
      </c>
      <c r="D562" s="78"/>
    </row>
    <row r="563" spans="1:8" x14ac:dyDescent="0.25">
      <c r="A563" s="17" t="s">
        <v>706</v>
      </c>
      <c r="B563" s="65" t="str">
        <f t="shared" si="29"/>
        <v>41</v>
      </c>
      <c r="C563" s="2" t="s">
        <v>1379</v>
      </c>
      <c r="D563" s="79"/>
      <c r="E563" s="2"/>
      <c r="F563" s="2"/>
    </row>
    <row r="564" spans="1:8" x14ac:dyDescent="0.25">
      <c r="A564" s="17" t="s">
        <v>693</v>
      </c>
      <c r="B564" s="65" t="str">
        <f t="shared" si="29"/>
        <v>39</v>
      </c>
      <c r="C564" s="2" t="s">
        <v>1379</v>
      </c>
      <c r="D564" s="79"/>
      <c r="E564" s="2"/>
      <c r="F564" s="2"/>
    </row>
    <row r="565" spans="1:8" x14ac:dyDescent="0.25">
      <c r="A565" s="17" t="s">
        <v>705</v>
      </c>
      <c r="B565" s="65" t="str">
        <f t="shared" si="29"/>
        <v>41</v>
      </c>
      <c r="C565" s="2" t="s">
        <v>1379</v>
      </c>
      <c r="D565" s="79"/>
      <c r="E565" s="2"/>
      <c r="F565" s="2"/>
    </row>
    <row r="566" spans="1:8" x14ac:dyDescent="0.25">
      <c r="A566" s="17" t="s">
        <v>695</v>
      </c>
      <c r="B566" s="65" t="str">
        <f t="shared" si="29"/>
        <v>39</v>
      </c>
      <c r="C566" s="2" t="s">
        <v>1379</v>
      </c>
      <c r="D566" s="79"/>
      <c r="E566" s="2"/>
      <c r="F566" s="2"/>
    </row>
    <row r="567" spans="1:8" x14ac:dyDescent="0.25">
      <c r="A567" s="17" t="s">
        <v>678</v>
      </c>
      <c r="B567" s="65" t="str">
        <f t="shared" si="29"/>
        <v>37</v>
      </c>
      <c r="C567" s="2" t="s">
        <v>1379</v>
      </c>
      <c r="D567" s="79"/>
      <c r="E567" s="2"/>
      <c r="F567" s="2"/>
    </row>
    <row r="568" spans="1:8" x14ac:dyDescent="0.25">
      <c r="A568" s="17" t="s">
        <v>728</v>
      </c>
      <c r="B568" s="65" t="str">
        <f t="shared" si="29"/>
        <v>45</v>
      </c>
      <c r="C568" s="2" t="s">
        <v>1379</v>
      </c>
      <c r="D568" s="79"/>
      <c r="E568" s="2"/>
      <c r="F568" s="2"/>
    </row>
    <row r="569" spans="1:8" x14ac:dyDescent="0.25">
      <c r="A569" s="30" t="s">
        <v>1256</v>
      </c>
      <c r="B569" s="65" t="str">
        <f t="shared" si="29"/>
        <v>45</v>
      </c>
      <c r="C569" s="2" t="s">
        <v>1379</v>
      </c>
      <c r="D569" s="82"/>
      <c r="E569" s="2"/>
      <c r="F569" s="2"/>
    </row>
    <row r="570" spans="1:8" x14ac:dyDescent="0.25">
      <c r="A570" s="20"/>
      <c r="B570" s="65" t="str">
        <f t="shared" si="29"/>
        <v/>
      </c>
      <c r="C570" s="2"/>
      <c r="D570" s="2"/>
      <c r="E570" s="2"/>
      <c r="F570" s="2"/>
    </row>
    <row r="571" spans="1:8" x14ac:dyDescent="0.25">
      <c r="A571" s="14"/>
      <c r="B571" s="65" t="str">
        <f t="shared" si="29"/>
        <v/>
      </c>
      <c r="C571" s="2"/>
      <c r="D571" s="2"/>
      <c r="E571" s="2"/>
      <c r="F571" s="2"/>
    </row>
    <row r="572" spans="1:8" x14ac:dyDescent="0.25">
      <c r="A572" s="23" t="s">
        <v>727</v>
      </c>
      <c r="B572" s="65" t="str">
        <f t="shared" si="29"/>
        <v>45</v>
      </c>
      <c r="C572" s="2" t="s">
        <v>1379</v>
      </c>
      <c r="D572" s="83"/>
      <c r="E572" s="2"/>
      <c r="F572" s="2"/>
    </row>
    <row r="573" spans="1:8" x14ac:dyDescent="0.25">
      <c r="A573" s="30" t="s">
        <v>1257</v>
      </c>
      <c r="B573" s="65" t="str">
        <f t="shared" si="29"/>
        <v>45</v>
      </c>
      <c r="C573" s="2" t="s">
        <v>1379</v>
      </c>
      <c r="D573" s="79"/>
      <c r="E573" s="2"/>
      <c r="F573" s="2"/>
    </row>
    <row r="574" spans="1:8" x14ac:dyDescent="0.25">
      <c r="A574" s="17" t="s">
        <v>492</v>
      </c>
      <c r="B574" s="65" t="str">
        <f t="shared" si="29"/>
        <v>41</v>
      </c>
      <c r="C574" s="2" t="s">
        <v>1379</v>
      </c>
      <c r="D574" s="79"/>
      <c r="E574" s="2"/>
      <c r="F574" s="2"/>
    </row>
    <row r="575" spans="1:8" x14ac:dyDescent="0.25">
      <c r="A575" s="17" t="s">
        <v>690</v>
      </c>
      <c r="B575" s="65" t="str">
        <f t="shared" si="29"/>
        <v>39</v>
      </c>
      <c r="C575" s="2" t="s">
        <v>1379</v>
      </c>
      <c r="D575" s="79"/>
      <c r="E575" s="2"/>
      <c r="F575" s="2"/>
    </row>
    <row r="576" spans="1:8" x14ac:dyDescent="0.25">
      <c r="A576" s="17" t="s">
        <v>722</v>
      </c>
      <c r="B576" s="65" t="str">
        <f t="shared" si="29"/>
        <v>43</v>
      </c>
      <c r="C576" s="2" t="s">
        <v>1379</v>
      </c>
      <c r="D576" s="79"/>
      <c r="E576" s="2"/>
      <c r="F576" s="2"/>
    </row>
    <row r="577" spans="1:6" x14ac:dyDescent="0.25">
      <c r="A577" s="30" t="s">
        <v>1251</v>
      </c>
      <c r="B577" s="65" t="str">
        <f t="shared" si="29"/>
        <v>43</v>
      </c>
      <c r="C577" s="2" t="s">
        <v>1379</v>
      </c>
      <c r="D577" s="79"/>
      <c r="E577" s="2"/>
      <c r="F577" s="2"/>
    </row>
    <row r="578" spans="1:6" x14ac:dyDescent="0.25">
      <c r="A578" s="17" t="s">
        <v>692</v>
      </c>
      <c r="B578" s="65" t="str">
        <f t="shared" si="29"/>
        <v>39</v>
      </c>
      <c r="C578" s="2" t="s">
        <v>1379</v>
      </c>
      <c r="D578" s="79"/>
      <c r="E578" s="2"/>
      <c r="F578" s="2"/>
    </row>
    <row r="579" spans="1:6" x14ac:dyDescent="0.25">
      <c r="A579" s="17" t="s">
        <v>677</v>
      </c>
      <c r="B579" s="65" t="str">
        <f t="shared" si="29"/>
        <v>37</v>
      </c>
      <c r="C579" s="2" t="s">
        <v>1379</v>
      </c>
      <c r="D579" s="79"/>
      <c r="E579" s="2"/>
      <c r="F579" s="80"/>
    </row>
    <row r="580" spans="1:6" x14ac:dyDescent="0.25">
      <c r="A580" s="17" t="s">
        <v>720</v>
      </c>
      <c r="B580" s="65" t="str">
        <f t="shared" si="29"/>
        <v>43</v>
      </c>
      <c r="C580" s="2" t="s">
        <v>1379</v>
      </c>
      <c r="D580" s="79"/>
      <c r="E580" s="2"/>
      <c r="F580" s="2"/>
    </row>
    <row r="581" spans="1:6" x14ac:dyDescent="0.25">
      <c r="A581" s="30" t="s">
        <v>1249</v>
      </c>
      <c r="B581" s="65" t="str">
        <f t="shared" si="29"/>
        <v>43</v>
      </c>
      <c r="C581" s="2" t="s">
        <v>1379</v>
      </c>
      <c r="D581" s="79"/>
      <c r="E581" s="2"/>
      <c r="F581" s="2"/>
    </row>
    <row r="582" spans="1:6" x14ac:dyDescent="0.25">
      <c r="A582" s="17" t="s">
        <v>808</v>
      </c>
      <c r="B582" s="65" t="str">
        <f t="shared" si="29"/>
        <v>43</v>
      </c>
      <c r="C582" s="2" t="s">
        <v>1379</v>
      </c>
      <c r="D582" s="79"/>
      <c r="E582" s="2"/>
      <c r="F582" s="2"/>
    </row>
    <row r="583" spans="1:6" x14ac:dyDescent="0.25">
      <c r="A583" s="31" t="s">
        <v>1250</v>
      </c>
      <c r="B583" s="65" t="str">
        <f t="shared" si="29"/>
        <v>43</v>
      </c>
      <c r="C583" s="2" t="s">
        <v>1379</v>
      </c>
      <c r="D583" s="82"/>
      <c r="E583" s="2"/>
      <c r="F583" s="2"/>
    </row>
    <row r="584" spans="1:6" x14ac:dyDescent="0.25">
      <c r="A584" s="24"/>
      <c r="B584" s="65" t="str">
        <f t="shared" si="29"/>
        <v/>
      </c>
      <c r="C584" s="2"/>
      <c r="D584" s="2"/>
      <c r="E584" s="2"/>
      <c r="F584" s="2"/>
    </row>
    <row r="585" spans="1:6" x14ac:dyDescent="0.25">
      <c r="A585" s="23" t="s">
        <v>723</v>
      </c>
      <c r="B585" s="65" t="str">
        <f t="shared" si="29"/>
        <v>44</v>
      </c>
      <c r="C585" s="2" t="s">
        <v>1379</v>
      </c>
      <c r="D585" s="83"/>
      <c r="E585" s="2"/>
      <c r="F585" s="2"/>
    </row>
    <row r="586" spans="1:6" x14ac:dyDescent="0.25">
      <c r="A586" s="30" t="s">
        <v>1253</v>
      </c>
      <c r="B586" s="65" t="str">
        <f t="shared" si="29"/>
        <v>44</v>
      </c>
      <c r="C586" s="2" t="s">
        <v>1379</v>
      </c>
      <c r="D586" s="79"/>
      <c r="E586" s="2"/>
      <c r="F586" s="2"/>
    </row>
    <row r="587" spans="1:6" x14ac:dyDescent="0.25">
      <c r="A587" s="17" t="s">
        <v>707</v>
      </c>
      <c r="B587" s="65" t="str">
        <f t="shared" si="29"/>
        <v>41</v>
      </c>
      <c r="C587" s="2" t="s">
        <v>1379</v>
      </c>
      <c r="D587" s="79"/>
      <c r="E587" s="2"/>
      <c r="F587" s="2"/>
    </row>
    <row r="588" spans="1:6" x14ac:dyDescent="0.25">
      <c r="A588" s="17" t="s">
        <v>689</v>
      </c>
      <c r="B588" s="65" t="str">
        <f t="shared" si="29"/>
        <v>39</v>
      </c>
      <c r="C588" s="2" t="s">
        <v>1379</v>
      </c>
      <c r="D588" s="79"/>
      <c r="E588" s="2"/>
      <c r="F588" s="2"/>
    </row>
    <row r="589" spans="1:6" x14ac:dyDescent="0.25">
      <c r="A589" s="17" t="s">
        <v>725</v>
      </c>
      <c r="B589" s="65" t="str">
        <f t="shared" si="29"/>
        <v>44</v>
      </c>
      <c r="C589" s="2" t="s">
        <v>1379</v>
      </c>
      <c r="D589" s="79"/>
      <c r="E589" s="2"/>
      <c r="F589" s="2"/>
    </row>
    <row r="590" spans="1:6" x14ac:dyDescent="0.25">
      <c r="A590" s="30" t="s">
        <v>1255</v>
      </c>
      <c r="B590" s="65" t="str">
        <f t="shared" si="29"/>
        <v>44</v>
      </c>
      <c r="C590" s="2" t="s">
        <v>1379</v>
      </c>
      <c r="D590" s="79"/>
      <c r="E590" s="2"/>
      <c r="F590" s="2"/>
    </row>
    <row r="591" spans="1:6" x14ac:dyDescent="0.25">
      <c r="A591" s="17" t="s">
        <v>721</v>
      </c>
      <c r="B591" s="65" t="str">
        <f t="shared" si="29"/>
        <v>43</v>
      </c>
      <c r="C591" s="2" t="s">
        <v>1379</v>
      </c>
      <c r="D591" s="79"/>
      <c r="E591" s="2"/>
      <c r="F591" s="2"/>
    </row>
    <row r="592" spans="1:6" x14ac:dyDescent="0.25">
      <c r="A592" s="30" t="s">
        <v>1248</v>
      </c>
      <c r="B592" s="65" t="str">
        <f t="shared" si="29"/>
        <v>43</v>
      </c>
      <c r="C592" s="2" t="s">
        <v>1379</v>
      </c>
      <c r="D592" s="79"/>
      <c r="E592" s="2"/>
      <c r="F592" s="2"/>
    </row>
    <row r="593" spans="1:6" x14ac:dyDescent="0.25">
      <c r="A593" s="17" t="s">
        <v>691</v>
      </c>
      <c r="B593" s="65" t="str">
        <f t="shared" si="29"/>
        <v>39</v>
      </c>
      <c r="C593" s="2" t="s">
        <v>1379</v>
      </c>
      <c r="D593" s="79"/>
      <c r="E593" s="2"/>
      <c r="F593" s="2"/>
    </row>
    <row r="594" spans="1:6" x14ac:dyDescent="0.25">
      <c r="A594" s="17" t="s">
        <v>724</v>
      </c>
      <c r="B594" s="65" t="str">
        <f t="shared" ref="B594:B625" si="30">IF(LEFT(A594,3)="2.5", MID(A594,7,2),LEFT(A594,2))</f>
        <v>44</v>
      </c>
      <c r="C594" s="2" t="s">
        <v>1379</v>
      </c>
      <c r="D594" s="79"/>
      <c r="E594" s="2"/>
      <c r="F594" s="2"/>
    </row>
    <row r="595" spans="1:6" x14ac:dyDescent="0.25">
      <c r="A595" s="30" t="s">
        <v>1252</v>
      </c>
      <c r="B595" s="65" t="str">
        <f t="shared" si="30"/>
        <v>44</v>
      </c>
      <c r="C595" s="2" t="s">
        <v>1379</v>
      </c>
      <c r="D595" s="79"/>
      <c r="E595" s="2"/>
      <c r="F595" s="2"/>
    </row>
    <row r="596" spans="1:6" x14ac:dyDescent="0.25">
      <c r="A596" s="17" t="s">
        <v>726</v>
      </c>
      <c r="B596" s="65" t="str">
        <f t="shared" si="30"/>
        <v>44</v>
      </c>
      <c r="C596" s="2" t="s">
        <v>1379</v>
      </c>
      <c r="D596" s="79"/>
      <c r="E596" s="2"/>
      <c r="F596" s="2"/>
    </row>
    <row r="597" spans="1:6" x14ac:dyDescent="0.25">
      <c r="A597" s="31" t="s">
        <v>1254</v>
      </c>
      <c r="B597" s="65" t="str">
        <f t="shared" si="30"/>
        <v>44</v>
      </c>
      <c r="C597" s="2" t="s">
        <v>1379</v>
      </c>
      <c r="D597" s="79"/>
      <c r="E597" s="2"/>
      <c r="F597" s="2"/>
    </row>
    <row r="598" spans="1:6" x14ac:dyDescent="0.25">
      <c r="A598" s="24"/>
      <c r="B598" s="65" t="str">
        <f t="shared" si="30"/>
        <v/>
      </c>
    </row>
    <row r="599" spans="1:6" x14ac:dyDescent="0.25">
      <c r="A599" s="23" t="s">
        <v>675</v>
      </c>
      <c r="B599" s="65" t="str">
        <f t="shared" si="30"/>
        <v>37</v>
      </c>
      <c r="C599" s="2" t="s">
        <v>1357</v>
      </c>
      <c r="D599" s="80"/>
      <c r="E599" s="2"/>
      <c r="F599" s="79"/>
    </row>
    <row r="600" spans="1:6" x14ac:dyDescent="0.25">
      <c r="A600" s="17" t="s">
        <v>676</v>
      </c>
      <c r="B600" s="65" t="str">
        <f t="shared" si="30"/>
        <v>37</v>
      </c>
      <c r="C600" s="2" t="s">
        <v>1357</v>
      </c>
      <c r="D600" s="81"/>
      <c r="E600" s="2"/>
      <c r="F600" s="82"/>
    </row>
    <row r="601" spans="1:6" x14ac:dyDescent="0.25">
      <c r="A601" s="17" t="s">
        <v>679</v>
      </c>
      <c r="B601" s="65" t="str">
        <f t="shared" si="30"/>
        <v>37</v>
      </c>
      <c r="C601" s="2" t="s">
        <v>1357</v>
      </c>
      <c r="D601" s="80"/>
      <c r="E601" s="2"/>
      <c r="F601" s="79"/>
    </row>
    <row r="602" spans="1:6" x14ac:dyDescent="0.25">
      <c r="A602" s="17"/>
      <c r="B602" s="65" t="str">
        <f t="shared" si="30"/>
        <v/>
      </c>
      <c r="C602" s="2"/>
      <c r="D602" s="2"/>
      <c r="E602" s="2"/>
      <c r="F602" s="2"/>
    </row>
    <row r="603" spans="1:6" x14ac:dyDescent="0.25">
      <c r="A603" s="17" t="s">
        <v>681</v>
      </c>
      <c r="B603" s="65" t="str">
        <f t="shared" si="30"/>
        <v>37</v>
      </c>
      <c r="C603" s="2" t="s">
        <v>1357</v>
      </c>
      <c r="D603" s="80"/>
      <c r="E603" s="2"/>
      <c r="F603" s="83"/>
    </row>
    <row r="604" spans="1:6" x14ac:dyDescent="0.25">
      <c r="A604" s="17"/>
      <c r="B604" s="65" t="str">
        <f t="shared" si="30"/>
        <v/>
      </c>
      <c r="C604" s="2"/>
      <c r="D604" s="2"/>
      <c r="E604" s="2"/>
      <c r="F604" s="2"/>
    </row>
    <row r="605" spans="1:6" x14ac:dyDescent="0.25">
      <c r="A605" s="17"/>
      <c r="B605" s="65" t="str">
        <f t="shared" si="30"/>
        <v/>
      </c>
      <c r="C605" s="2"/>
      <c r="D605" s="2"/>
      <c r="E605" s="2"/>
      <c r="F605" s="2"/>
    </row>
    <row r="606" spans="1:6" x14ac:dyDescent="0.25">
      <c r="A606" s="20"/>
      <c r="B606" s="65" t="str">
        <f t="shared" si="30"/>
        <v/>
      </c>
      <c r="C606" s="2"/>
      <c r="D606" s="2"/>
      <c r="E606" s="2"/>
      <c r="F606" s="2"/>
    </row>
    <row r="607" spans="1:6" x14ac:dyDescent="0.25">
      <c r="A607" s="14"/>
      <c r="B607" s="65" t="str">
        <f t="shared" si="30"/>
        <v/>
      </c>
      <c r="C607" s="2"/>
      <c r="D607" s="2"/>
      <c r="E607" s="2"/>
      <c r="F607" s="2"/>
    </row>
    <row r="608" spans="1:6" x14ac:dyDescent="0.25">
      <c r="A608" s="23" t="s">
        <v>731</v>
      </c>
      <c r="B608" s="65" t="str">
        <f t="shared" si="30"/>
        <v>46</v>
      </c>
      <c r="C608" s="2" t="s">
        <v>1379</v>
      </c>
      <c r="D608" s="79"/>
      <c r="E608" s="2"/>
      <c r="F608" s="2"/>
    </row>
    <row r="609" spans="1:6" x14ac:dyDescent="0.25">
      <c r="A609" s="17" t="s">
        <v>709</v>
      </c>
      <c r="B609" s="65" t="str">
        <f t="shared" si="30"/>
        <v>41</v>
      </c>
      <c r="C609" s="2" t="s">
        <v>1379</v>
      </c>
      <c r="D609" s="79"/>
      <c r="E609" s="2"/>
      <c r="F609" s="2"/>
    </row>
    <row r="610" spans="1:6" x14ac:dyDescent="0.25">
      <c r="A610" s="17" t="s">
        <v>694</v>
      </c>
      <c r="B610" s="65" t="str">
        <f t="shared" si="30"/>
        <v>39</v>
      </c>
      <c r="C610" s="2" t="s">
        <v>1379</v>
      </c>
      <c r="D610" s="79"/>
      <c r="E610" s="2"/>
      <c r="F610" s="2"/>
    </row>
    <row r="611" spans="1:6" x14ac:dyDescent="0.25">
      <c r="A611" s="17" t="s">
        <v>708</v>
      </c>
      <c r="B611" s="65" t="str">
        <f t="shared" si="30"/>
        <v>41</v>
      </c>
      <c r="C611" s="2" t="s">
        <v>1379</v>
      </c>
      <c r="D611" s="79"/>
      <c r="E611" s="2"/>
      <c r="F611" s="2"/>
    </row>
    <row r="612" spans="1:6" x14ac:dyDescent="0.25">
      <c r="A612" s="17" t="s">
        <v>696</v>
      </c>
      <c r="B612" s="65" t="str">
        <f t="shared" si="30"/>
        <v>39</v>
      </c>
      <c r="C612" s="2" t="s">
        <v>1379</v>
      </c>
      <c r="D612" s="79"/>
      <c r="E612" s="2"/>
      <c r="F612" s="2"/>
    </row>
    <row r="613" spans="1:6" x14ac:dyDescent="0.25">
      <c r="A613" s="17" t="s">
        <v>685</v>
      </c>
      <c r="B613" s="65" t="str">
        <f t="shared" si="30"/>
        <v>38</v>
      </c>
      <c r="C613" s="2" t="s">
        <v>1379</v>
      </c>
      <c r="D613" s="79"/>
      <c r="E613" s="2"/>
      <c r="F613" s="80"/>
    </row>
    <row r="614" spans="1:6" x14ac:dyDescent="0.25">
      <c r="A614" s="17"/>
      <c r="B614" s="65" t="str">
        <f t="shared" si="30"/>
        <v/>
      </c>
      <c r="C614" s="2"/>
      <c r="D614" s="2"/>
      <c r="E614" s="2"/>
      <c r="F614" s="2"/>
    </row>
    <row r="615" spans="1:6" x14ac:dyDescent="0.25">
      <c r="A615" s="20"/>
      <c r="B615" s="65" t="str">
        <f t="shared" si="30"/>
        <v/>
      </c>
      <c r="C615" s="2"/>
      <c r="D615" s="2"/>
      <c r="E615" s="2"/>
      <c r="F615" s="2"/>
    </row>
    <row r="616" spans="1:6" x14ac:dyDescent="0.25">
      <c r="A616" s="14"/>
      <c r="B616" s="65" t="str">
        <f t="shared" si="30"/>
        <v/>
      </c>
      <c r="C616" s="2"/>
      <c r="D616" s="2"/>
      <c r="E616" s="2"/>
      <c r="F616" s="2"/>
    </row>
    <row r="617" spans="1:6" x14ac:dyDescent="0.25">
      <c r="A617" s="23" t="s">
        <v>730</v>
      </c>
      <c r="B617" s="65" t="str">
        <f t="shared" si="30"/>
        <v>46</v>
      </c>
      <c r="C617" s="2" t="s">
        <v>1379</v>
      </c>
      <c r="D617" s="79"/>
      <c r="E617" s="2"/>
      <c r="F617" s="2"/>
    </row>
    <row r="618" spans="1:6" x14ac:dyDescent="0.25">
      <c r="A618" s="17" t="s">
        <v>710</v>
      </c>
      <c r="B618" s="65" t="str">
        <f t="shared" si="30"/>
        <v>41</v>
      </c>
      <c r="C618" s="2" t="s">
        <v>1379</v>
      </c>
      <c r="D618" s="79"/>
      <c r="E618" s="2"/>
      <c r="F618" s="2"/>
    </row>
    <row r="619" spans="1:6" x14ac:dyDescent="0.25">
      <c r="A619" s="17" t="s">
        <v>698</v>
      </c>
      <c r="B619" s="65" t="str">
        <f t="shared" si="30"/>
        <v>40</v>
      </c>
      <c r="C619" s="2" t="s">
        <v>1379</v>
      </c>
      <c r="D619" s="79"/>
      <c r="E619" s="2"/>
    </row>
    <row r="620" spans="1:6" x14ac:dyDescent="0.25">
      <c r="A620" s="17" t="s">
        <v>713</v>
      </c>
      <c r="B620" s="65" t="str">
        <f t="shared" si="30"/>
        <v>42</v>
      </c>
      <c r="C620" s="2" t="s">
        <v>1379</v>
      </c>
      <c r="D620" s="79"/>
      <c r="E620" s="2"/>
      <c r="F620" s="2"/>
    </row>
    <row r="621" spans="1:6" x14ac:dyDescent="0.25">
      <c r="A621" s="17" t="s">
        <v>700</v>
      </c>
      <c r="B621" s="65" t="str">
        <f t="shared" si="30"/>
        <v>40</v>
      </c>
      <c r="C621" s="2" t="s">
        <v>1379</v>
      </c>
      <c r="D621" s="79"/>
      <c r="E621" s="2"/>
      <c r="F621" s="2"/>
    </row>
    <row r="622" spans="1:6" x14ac:dyDescent="0.25">
      <c r="A622" s="17" t="s">
        <v>684</v>
      </c>
      <c r="B622" s="65" t="str">
        <f t="shared" si="30"/>
        <v>38</v>
      </c>
      <c r="C622" s="2" t="s">
        <v>1379</v>
      </c>
      <c r="D622" s="79"/>
      <c r="E622" s="2"/>
      <c r="F622" s="80"/>
    </row>
    <row r="623" spans="1:6" x14ac:dyDescent="0.25">
      <c r="A623" s="17"/>
      <c r="B623" s="65" t="str">
        <f t="shared" si="30"/>
        <v/>
      </c>
      <c r="C623" s="2"/>
      <c r="D623" s="2"/>
      <c r="E623" s="2"/>
      <c r="F623" s="2"/>
    </row>
    <row r="624" spans="1:6" x14ac:dyDescent="0.25">
      <c r="A624" s="20"/>
      <c r="B624" s="65" t="str">
        <f t="shared" si="30"/>
        <v/>
      </c>
      <c r="C624" s="2"/>
      <c r="D624" s="2"/>
      <c r="E624" s="2"/>
      <c r="F624" s="2"/>
    </row>
    <row r="625" spans="1:6" x14ac:dyDescent="0.25">
      <c r="A625" s="14"/>
      <c r="B625" s="65" t="str">
        <f t="shared" si="30"/>
        <v/>
      </c>
      <c r="C625" s="2"/>
      <c r="D625" s="2"/>
      <c r="E625" s="2"/>
      <c r="F625" s="2"/>
    </row>
    <row r="626" spans="1:6" x14ac:dyDescent="0.25">
      <c r="A626" s="23" t="s">
        <v>732</v>
      </c>
      <c r="B626" s="65" t="str">
        <f t="shared" ref="B626:B657" si="31">IF(LEFT(A626,3)="2.5", MID(A626,7,2),LEFT(A626,2))</f>
        <v>46</v>
      </c>
      <c r="C626" s="2" t="s">
        <v>1379</v>
      </c>
      <c r="D626" s="79"/>
      <c r="E626" s="2"/>
      <c r="F626" s="2"/>
    </row>
    <row r="627" spans="1:6" x14ac:dyDescent="0.25">
      <c r="A627" s="17" t="s">
        <v>711</v>
      </c>
      <c r="B627" s="65" t="str">
        <f t="shared" si="31"/>
        <v>41</v>
      </c>
      <c r="C627" s="2" t="s">
        <v>1379</v>
      </c>
      <c r="D627" s="79"/>
      <c r="E627" s="2"/>
      <c r="F627" s="2"/>
    </row>
    <row r="628" spans="1:6" x14ac:dyDescent="0.25">
      <c r="A628" s="17" t="s">
        <v>697</v>
      </c>
      <c r="B628" s="65" t="str">
        <f t="shared" si="31"/>
        <v>40</v>
      </c>
      <c r="C628" s="2" t="s">
        <v>1379</v>
      </c>
      <c r="D628" s="79"/>
      <c r="E628" s="2"/>
      <c r="F628" s="2"/>
    </row>
    <row r="629" spans="1:6" x14ac:dyDescent="0.25">
      <c r="A629" s="17" t="s">
        <v>715</v>
      </c>
      <c r="B629" s="65" t="str">
        <f t="shared" si="31"/>
        <v>42</v>
      </c>
      <c r="C629" s="2" t="s">
        <v>1379</v>
      </c>
      <c r="D629" s="79"/>
      <c r="E629" s="2"/>
      <c r="F629" s="2"/>
    </row>
    <row r="630" spans="1:6" x14ac:dyDescent="0.25">
      <c r="A630" s="17" t="s">
        <v>712</v>
      </c>
      <c r="B630" s="65" t="str">
        <f t="shared" si="31"/>
        <v>42</v>
      </c>
      <c r="C630" s="2" t="s">
        <v>1379</v>
      </c>
      <c r="D630" s="79"/>
      <c r="E630" s="2"/>
      <c r="F630" s="2"/>
    </row>
    <row r="631" spans="1:6" x14ac:dyDescent="0.25">
      <c r="A631" s="17" t="s">
        <v>699</v>
      </c>
      <c r="B631" s="65" t="str">
        <f t="shared" si="31"/>
        <v>40</v>
      </c>
      <c r="C631" s="2" t="s">
        <v>1379</v>
      </c>
      <c r="D631" s="79"/>
      <c r="E631" s="2"/>
      <c r="F631" s="2"/>
    </row>
    <row r="632" spans="1:6" x14ac:dyDescent="0.25">
      <c r="A632" s="17"/>
      <c r="B632" s="65" t="str">
        <f t="shared" si="31"/>
        <v/>
      </c>
      <c r="C632" s="2"/>
      <c r="D632" s="2"/>
      <c r="E632" s="2"/>
      <c r="F632" s="2"/>
    </row>
    <row r="633" spans="1:6" x14ac:dyDescent="0.25">
      <c r="A633" s="20"/>
      <c r="B633" s="65" t="str">
        <f t="shared" si="31"/>
        <v/>
      </c>
      <c r="C633" s="2"/>
      <c r="D633" s="2"/>
      <c r="E633" s="2"/>
      <c r="F633" s="2"/>
    </row>
    <row r="634" spans="1:6" x14ac:dyDescent="0.25">
      <c r="A634" s="14"/>
      <c r="B634" s="65" t="str">
        <f t="shared" si="31"/>
        <v/>
      </c>
      <c r="C634" s="2"/>
      <c r="D634" s="2"/>
      <c r="E634" s="2"/>
      <c r="F634" s="2"/>
    </row>
    <row r="635" spans="1:6" x14ac:dyDescent="0.25">
      <c r="A635" s="23" t="s">
        <v>682</v>
      </c>
      <c r="B635" s="65" t="str">
        <f t="shared" si="31"/>
        <v>38</v>
      </c>
      <c r="C635" s="2" t="s">
        <v>1357</v>
      </c>
      <c r="D635" s="80"/>
      <c r="E635" s="2"/>
      <c r="F635" s="79"/>
    </row>
    <row r="636" spans="1:6" x14ac:dyDescent="0.25">
      <c r="A636" s="17" t="s">
        <v>683</v>
      </c>
      <c r="B636" s="65" t="str">
        <f t="shared" si="31"/>
        <v>38</v>
      </c>
      <c r="C636" s="2" t="s">
        <v>1357</v>
      </c>
      <c r="D636" s="80"/>
      <c r="E636" s="2"/>
      <c r="F636" s="79"/>
    </row>
    <row r="637" spans="1:6" x14ac:dyDescent="0.25">
      <c r="A637" s="17" t="s">
        <v>680</v>
      </c>
      <c r="B637" s="65" t="str">
        <f t="shared" si="31"/>
        <v>37</v>
      </c>
      <c r="C637" s="2" t="s">
        <v>1357</v>
      </c>
      <c r="D637" s="80"/>
      <c r="E637" s="2"/>
      <c r="F637" s="79"/>
    </row>
    <row r="638" spans="1:6" x14ac:dyDescent="0.25">
      <c r="A638" s="17"/>
      <c r="B638" s="65" t="str">
        <f t="shared" si="31"/>
        <v/>
      </c>
      <c r="C638" s="2"/>
      <c r="D638" s="2"/>
      <c r="E638" s="2"/>
      <c r="F638" s="2"/>
    </row>
    <row r="639" spans="1:6" x14ac:dyDescent="0.25">
      <c r="A639" s="17"/>
      <c r="B639" s="65" t="str">
        <f t="shared" si="31"/>
        <v/>
      </c>
      <c r="C639" s="2"/>
      <c r="D639" s="2"/>
      <c r="E639" s="2"/>
      <c r="F639" s="2"/>
    </row>
    <row r="640" spans="1:6" x14ac:dyDescent="0.25">
      <c r="A640" s="17"/>
      <c r="B640" s="65" t="str">
        <f t="shared" si="31"/>
        <v/>
      </c>
      <c r="C640" s="2"/>
      <c r="D640" s="2"/>
      <c r="E640" s="2"/>
      <c r="F640" s="2"/>
    </row>
    <row r="641" spans="1:6" x14ac:dyDescent="0.25">
      <c r="A641" s="17"/>
      <c r="B641" s="65" t="str">
        <f t="shared" si="31"/>
        <v/>
      </c>
      <c r="C641" s="2"/>
      <c r="D641" s="2"/>
      <c r="E641" s="2"/>
      <c r="F641" s="2"/>
    </row>
    <row r="642" spans="1:6" x14ac:dyDescent="0.25">
      <c r="A642" s="20"/>
      <c r="B642" s="65" t="str">
        <f t="shared" si="31"/>
        <v/>
      </c>
      <c r="C642" s="2"/>
      <c r="D642" s="2"/>
      <c r="E642" s="2"/>
      <c r="F642" s="2"/>
    </row>
    <row r="643" spans="1:6" x14ac:dyDescent="0.25">
      <c r="A643" s="14"/>
      <c r="B643" s="65" t="str">
        <f t="shared" si="31"/>
        <v/>
      </c>
      <c r="C643" s="2"/>
      <c r="D643" s="2"/>
      <c r="E643" s="2"/>
      <c r="F643" s="2"/>
    </row>
    <row r="644" spans="1:6" x14ac:dyDescent="0.25">
      <c r="A644" s="23" t="s">
        <v>733</v>
      </c>
      <c r="B644" s="65" t="str">
        <f t="shared" si="31"/>
        <v>46</v>
      </c>
      <c r="C644" s="2" t="s">
        <v>1379</v>
      </c>
      <c r="D644" s="79"/>
      <c r="E644" s="2"/>
      <c r="F644" s="2"/>
    </row>
    <row r="645" spans="1:6" x14ac:dyDescent="0.25">
      <c r="A645" s="17" t="s">
        <v>718</v>
      </c>
      <c r="B645" s="65" t="str">
        <f t="shared" si="31"/>
        <v>42</v>
      </c>
      <c r="C645" s="2" t="s">
        <v>1379</v>
      </c>
      <c r="D645" s="79"/>
      <c r="E645" s="2"/>
      <c r="F645" s="2"/>
    </row>
    <row r="646" spans="1:6" x14ac:dyDescent="0.25">
      <c r="A646" s="17" t="s">
        <v>702</v>
      </c>
      <c r="B646" s="65" t="str">
        <f t="shared" si="31"/>
        <v>40</v>
      </c>
      <c r="C646" s="2" t="s">
        <v>1379</v>
      </c>
      <c r="D646" s="79"/>
      <c r="E646" s="2"/>
      <c r="F646" s="2"/>
    </row>
    <row r="647" spans="1:6" x14ac:dyDescent="0.25">
      <c r="A647" s="17" t="s">
        <v>717</v>
      </c>
      <c r="B647" s="65" t="str">
        <f t="shared" si="31"/>
        <v>42</v>
      </c>
      <c r="C647" s="2" t="s">
        <v>1379</v>
      </c>
      <c r="D647" s="79"/>
      <c r="E647" s="2"/>
      <c r="F647" s="2"/>
    </row>
    <row r="648" spans="1:6" x14ac:dyDescent="0.25">
      <c r="A648" s="17" t="s">
        <v>704</v>
      </c>
      <c r="B648" s="65" t="str">
        <f t="shared" si="31"/>
        <v>40</v>
      </c>
      <c r="C648" s="2" t="s">
        <v>1379</v>
      </c>
      <c r="D648" s="79"/>
      <c r="E648" s="2"/>
      <c r="F648" s="2"/>
    </row>
    <row r="649" spans="1:6" x14ac:dyDescent="0.25">
      <c r="A649" s="17" t="s">
        <v>688</v>
      </c>
      <c r="B649" s="65" t="str">
        <f t="shared" si="31"/>
        <v>38</v>
      </c>
      <c r="C649" s="2" t="s">
        <v>1379</v>
      </c>
      <c r="D649" s="79"/>
      <c r="E649" s="2"/>
      <c r="F649" s="80"/>
    </row>
    <row r="650" spans="1:6" x14ac:dyDescent="0.25">
      <c r="A650" s="17"/>
      <c r="B650" s="65" t="str">
        <f t="shared" si="31"/>
        <v/>
      </c>
      <c r="C650" s="2"/>
      <c r="D650" s="2"/>
      <c r="E650" s="2"/>
      <c r="F650" s="2"/>
    </row>
    <row r="651" spans="1:6" x14ac:dyDescent="0.25">
      <c r="A651" s="20"/>
      <c r="B651" s="65" t="str">
        <f t="shared" si="31"/>
        <v/>
      </c>
      <c r="C651" s="2"/>
      <c r="D651" s="2"/>
      <c r="E651" s="2"/>
      <c r="F651" s="2"/>
    </row>
    <row r="652" spans="1:6" x14ac:dyDescent="0.25">
      <c r="A652" s="14"/>
      <c r="B652" s="65" t="str">
        <f t="shared" si="31"/>
        <v/>
      </c>
      <c r="C652" s="2"/>
      <c r="D652" s="2"/>
      <c r="E652" s="2"/>
      <c r="F652" s="2"/>
    </row>
    <row r="653" spans="1:6" x14ac:dyDescent="0.25">
      <c r="A653" s="23" t="s">
        <v>734</v>
      </c>
      <c r="B653" s="65" t="str">
        <f t="shared" si="31"/>
        <v>46</v>
      </c>
      <c r="C653" s="2" t="s">
        <v>1379</v>
      </c>
      <c r="D653" s="79"/>
      <c r="E653" s="2"/>
      <c r="F653" s="2"/>
    </row>
    <row r="654" spans="1:6" x14ac:dyDescent="0.25">
      <c r="A654" s="17" t="s">
        <v>714</v>
      </c>
      <c r="B654" s="65" t="str">
        <f t="shared" si="31"/>
        <v>42</v>
      </c>
      <c r="C654" s="2" t="s">
        <v>1379</v>
      </c>
      <c r="D654" s="79"/>
      <c r="E654" s="2"/>
      <c r="F654" s="2"/>
    </row>
    <row r="655" spans="1:6" x14ac:dyDescent="0.25">
      <c r="A655" s="17" t="s">
        <v>701</v>
      </c>
      <c r="B655" s="65" t="str">
        <f t="shared" si="31"/>
        <v>40</v>
      </c>
      <c r="C655" s="2" t="s">
        <v>1379</v>
      </c>
      <c r="D655" s="79"/>
      <c r="E655" s="2"/>
    </row>
    <row r="656" spans="1:6" x14ac:dyDescent="0.25">
      <c r="A656" s="17" t="s">
        <v>716</v>
      </c>
      <c r="B656" s="65" t="str">
        <f t="shared" si="31"/>
        <v>42</v>
      </c>
      <c r="C656" s="2" t="s">
        <v>1379</v>
      </c>
      <c r="D656" s="79"/>
      <c r="E656" s="2"/>
      <c r="F656" s="2"/>
    </row>
    <row r="657" spans="1:8" x14ac:dyDescent="0.25">
      <c r="A657" s="17" t="s">
        <v>719</v>
      </c>
      <c r="B657" s="65" t="str">
        <f t="shared" si="31"/>
        <v>42</v>
      </c>
      <c r="C657" s="2" t="s">
        <v>1379</v>
      </c>
      <c r="D657" s="79"/>
      <c r="E657" s="2"/>
      <c r="F657" s="2"/>
    </row>
    <row r="658" spans="1:8" x14ac:dyDescent="0.25">
      <c r="A658" s="17" t="s">
        <v>703</v>
      </c>
      <c r="B658" s="65" t="str">
        <f t="shared" ref="B658:B664" si="32">IF(LEFT(A658,3)="2.5", MID(A658,7,2),LEFT(A658,2))</f>
        <v>40</v>
      </c>
      <c r="C658" s="2" t="s">
        <v>1379</v>
      </c>
      <c r="D658" s="79"/>
      <c r="E658" s="2"/>
      <c r="F658" s="2"/>
    </row>
    <row r="659" spans="1:8" x14ac:dyDescent="0.25">
      <c r="A659" s="17"/>
      <c r="B659" s="65" t="str">
        <f t="shared" si="32"/>
        <v/>
      </c>
    </row>
    <row r="660" spans="1:8" x14ac:dyDescent="0.25">
      <c r="A660" s="20"/>
      <c r="B660" s="65" t="str">
        <f t="shared" si="32"/>
        <v/>
      </c>
      <c r="C660" s="2"/>
      <c r="D660" s="2"/>
      <c r="E660" s="2"/>
      <c r="F660" s="2"/>
    </row>
    <row r="661" spans="1:8" x14ac:dyDescent="0.25">
      <c r="A661" s="14"/>
      <c r="B661" s="65" t="str">
        <f t="shared" si="32"/>
        <v/>
      </c>
      <c r="C661" s="2"/>
      <c r="D661" s="2"/>
      <c r="E661" s="2"/>
      <c r="F661" s="2"/>
    </row>
    <row r="662" spans="1:8" x14ac:dyDescent="0.25">
      <c r="A662" s="14"/>
      <c r="B662" s="65" t="str">
        <f t="shared" si="32"/>
        <v/>
      </c>
      <c r="C662" s="2"/>
      <c r="D662" s="2"/>
      <c r="E662" s="2"/>
      <c r="F662" s="2"/>
    </row>
    <row r="663" spans="1:8" x14ac:dyDescent="0.25">
      <c r="A663" s="23" t="s">
        <v>686</v>
      </c>
      <c r="B663" s="65" t="str">
        <f t="shared" si="32"/>
        <v>38</v>
      </c>
      <c r="C663" s="2" t="s">
        <v>1357</v>
      </c>
      <c r="D663" s="80"/>
      <c r="E663" s="2"/>
      <c r="F663" s="79"/>
    </row>
    <row r="664" spans="1:8" x14ac:dyDescent="0.25">
      <c r="A664" s="17" t="s">
        <v>687</v>
      </c>
      <c r="B664" s="65" t="str">
        <f t="shared" si="32"/>
        <v>38</v>
      </c>
      <c r="C664" s="2" t="s">
        <v>1357</v>
      </c>
      <c r="D664" s="80"/>
      <c r="E664" s="2"/>
      <c r="F664" s="79"/>
    </row>
    <row r="666" spans="1:8" x14ac:dyDescent="0.25">
      <c r="H666" t="s">
        <v>1455</v>
      </c>
    </row>
    <row r="668" spans="1:8" x14ac:dyDescent="0.25">
      <c r="A668" s="23" t="s">
        <v>798</v>
      </c>
      <c r="B668" s="65" t="s">
        <v>1456</v>
      </c>
      <c r="C668" s="14" t="s">
        <v>1379</v>
      </c>
      <c r="D668" s="78"/>
    </row>
    <row r="669" spans="1:8" x14ac:dyDescent="0.25">
      <c r="A669" s="30" t="s">
        <v>1271</v>
      </c>
      <c r="B669" s="65" t="s">
        <v>1456</v>
      </c>
      <c r="C669" s="2" t="s">
        <v>1379</v>
      </c>
      <c r="D669" s="79"/>
      <c r="E669" s="2"/>
      <c r="F669" s="2"/>
    </row>
    <row r="670" spans="1:8" x14ac:dyDescent="0.25">
      <c r="A670" s="17" t="s">
        <v>795</v>
      </c>
      <c r="B670" s="65" t="s">
        <v>1457</v>
      </c>
      <c r="C670" s="2" t="s">
        <v>1379</v>
      </c>
      <c r="D670" s="79"/>
      <c r="E670" s="2"/>
      <c r="F670" s="2"/>
    </row>
    <row r="671" spans="1:8" x14ac:dyDescent="0.25">
      <c r="A671" s="30" t="s">
        <v>1266</v>
      </c>
      <c r="B671" s="65" t="s">
        <v>1457</v>
      </c>
      <c r="C671" s="2" t="s">
        <v>1379</v>
      </c>
      <c r="D671" s="79"/>
      <c r="E671" s="2"/>
      <c r="F671" s="2"/>
    </row>
    <row r="672" spans="1:8" x14ac:dyDescent="0.25">
      <c r="A672" s="17" t="s">
        <v>765</v>
      </c>
      <c r="B672" s="65" t="s">
        <v>1458</v>
      </c>
      <c r="C672" s="2" t="s">
        <v>1379</v>
      </c>
      <c r="D672" s="79"/>
      <c r="E672" s="2"/>
      <c r="F672" s="2"/>
    </row>
    <row r="673" spans="1:6" x14ac:dyDescent="0.25">
      <c r="A673" s="17" t="s">
        <v>810</v>
      </c>
      <c r="B673" s="65" t="s">
        <v>1456</v>
      </c>
      <c r="C673" s="2" t="s">
        <v>1379</v>
      </c>
      <c r="D673" s="79"/>
      <c r="E673" s="2"/>
      <c r="F673" s="2"/>
    </row>
    <row r="674" spans="1:6" x14ac:dyDescent="0.25">
      <c r="A674" s="30" t="s">
        <v>1272</v>
      </c>
      <c r="B674" s="65" t="s">
        <v>1456</v>
      </c>
      <c r="C674" s="2" t="s">
        <v>1379</v>
      </c>
      <c r="D674" s="79"/>
      <c r="E674" s="2"/>
      <c r="F674" s="2"/>
    </row>
    <row r="675" spans="1:6" x14ac:dyDescent="0.25">
      <c r="A675" s="17" t="s">
        <v>781</v>
      </c>
      <c r="B675" s="65" t="s">
        <v>1459</v>
      </c>
      <c r="C675" s="2" t="s">
        <v>1379</v>
      </c>
      <c r="D675" s="79"/>
      <c r="E675" s="2"/>
      <c r="F675" s="2"/>
    </row>
    <row r="676" spans="1:6" x14ac:dyDescent="0.25">
      <c r="A676" s="17" t="s">
        <v>763</v>
      </c>
      <c r="B676" s="65" t="s">
        <v>1458</v>
      </c>
      <c r="C676" s="2" t="s">
        <v>1379</v>
      </c>
      <c r="D676" s="79"/>
      <c r="E676" s="2"/>
      <c r="F676" s="2"/>
    </row>
    <row r="677" spans="1:6" x14ac:dyDescent="0.25">
      <c r="A677" s="17" t="s">
        <v>799</v>
      </c>
      <c r="B677" s="65" t="s">
        <v>1456</v>
      </c>
      <c r="C677" s="2" t="s">
        <v>1379</v>
      </c>
      <c r="D677" s="79"/>
      <c r="E677" s="2"/>
      <c r="F677" s="2"/>
    </row>
    <row r="678" spans="1:6" x14ac:dyDescent="0.25">
      <c r="A678" s="30" t="s">
        <v>1270</v>
      </c>
      <c r="B678" s="65" t="s">
        <v>1456</v>
      </c>
      <c r="C678" s="2" t="s">
        <v>1379</v>
      </c>
      <c r="D678" s="79"/>
      <c r="E678" s="2"/>
      <c r="F678" s="2"/>
    </row>
    <row r="679" spans="1:6" x14ac:dyDescent="0.25">
      <c r="A679" s="17" t="s">
        <v>811</v>
      </c>
      <c r="B679" s="65" t="s">
        <v>1456</v>
      </c>
      <c r="C679" s="2" t="s">
        <v>1379</v>
      </c>
      <c r="D679" s="79"/>
      <c r="E679" s="2"/>
      <c r="F679" s="2"/>
    </row>
    <row r="680" spans="1:6" x14ac:dyDescent="0.25">
      <c r="A680" s="31" t="s">
        <v>1273</v>
      </c>
      <c r="B680" s="65" t="s">
        <v>1456</v>
      </c>
      <c r="C680" s="2" t="s">
        <v>1379</v>
      </c>
      <c r="D680" s="79"/>
      <c r="E680" s="2"/>
      <c r="F680" s="2"/>
    </row>
    <row r="681" spans="1:6" x14ac:dyDescent="0.25">
      <c r="A681" s="14"/>
      <c r="B681" s="65" t="s">
        <v>1460</v>
      </c>
      <c r="C681" s="2"/>
      <c r="D681" s="2"/>
      <c r="E681" s="2"/>
      <c r="F681" s="2"/>
    </row>
    <row r="682" spans="1:6" x14ac:dyDescent="0.25">
      <c r="A682" s="23" t="s">
        <v>797</v>
      </c>
      <c r="B682" s="65" t="s">
        <v>1457</v>
      </c>
      <c r="C682" s="2" t="s">
        <v>1379</v>
      </c>
      <c r="D682" s="79"/>
      <c r="E682" s="2"/>
      <c r="F682" s="2"/>
    </row>
    <row r="683" spans="1:6" x14ac:dyDescent="0.25">
      <c r="A683" s="30" t="s">
        <v>1268</v>
      </c>
      <c r="B683" s="65" t="s">
        <v>1457</v>
      </c>
      <c r="C683" s="2" t="s">
        <v>1379</v>
      </c>
      <c r="D683" s="79"/>
      <c r="E683" s="2"/>
      <c r="F683" s="2"/>
    </row>
    <row r="684" spans="1:6" x14ac:dyDescent="0.25">
      <c r="A684" s="17" t="s">
        <v>766</v>
      </c>
      <c r="B684" s="65" t="s">
        <v>1458</v>
      </c>
      <c r="C684" s="2" t="s">
        <v>1379</v>
      </c>
      <c r="D684" s="79"/>
      <c r="E684" s="2"/>
      <c r="F684" s="2"/>
    </row>
    <row r="685" spans="1:6" x14ac:dyDescent="0.25">
      <c r="A685" s="17" t="s">
        <v>737</v>
      </c>
      <c r="B685" s="65" t="s">
        <v>1461</v>
      </c>
      <c r="C685" s="2" t="s">
        <v>1379</v>
      </c>
      <c r="D685" s="79"/>
      <c r="E685" s="2"/>
      <c r="F685" s="80"/>
    </row>
    <row r="686" spans="1:6" x14ac:dyDescent="0.25">
      <c r="A686" s="17" t="s">
        <v>800</v>
      </c>
      <c r="B686" s="65" t="s">
        <v>1462</v>
      </c>
      <c r="C686" s="2" t="s">
        <v>1379</v>
      </c>
      <c r="D686" s="79"/>
      <c r="E686" s="2"/>
      <c r="F686" s="2"/>
    </row>
    <row r="687" spans="1:6" x14ac:dyDescent="0.25">
      <c r="A687" s="30" t="s">
        <v>1275</v>
      </c>
      <c r="B687" s="65" t="s">
        <v>1462</v>
      </c>
      <c r="C687" s="2" t="s">
        <v>1379</v>
      </c>
      <c r="D687" s="79"/>
      <c r="E687" s="2"/>
      <c r="F687" s="2"/>
    </row>
    <row r="688" spans="1:6" x14ac:dyDescent="0.25">
      <c r="A688" s="17" t="s">
        <v>491</v>
      </c>
      <c r="B688" s="65" t="s">
        <v>1459</v>
      </c>
      <c r="C688" s="2" t="s">
        <v>1379</v>
      </c>
      <c r="D688" s="79"/>
      <c r="E688" s="2"/>
      <c r="F688" s="2"/>
    </row>
    <row r="689" spans="1:6" x14ac:dyDescent="0.25">
      <c r="A689" s="17" t="s">
        <v>764</v>
      </c>
      <c r="B689" s="65" t="s">
        <v>1458</v>
      </c>
      <c r="C689" s="2" t="s">
        <v>1379</v>
      </c>
      <c r="D689" s="79"/>
      <c r="E689" s="2"/>
      <c r="F689" s="2"/>
    </row>
    <row r="690" spans="1:6" x14ac:dyDescent="0.25">
      <c r="A690" s="17" t="s">
        <v>794</v>
      </c>
      <c r="B690" s="65" t="s">
        <v>1457</v>
      </c>
      <c r="C690" s="2" t="s">
        <v>1379</v>
      </c>
      <c r="D690" s="79"/>
      <c r="E690" s="2"/>
      <c r="F690" s="2"/>
    </row>
    <row r="691" spans="1:6" x14ac:dyDescent="0.25">
      <c r="A691" s="30" t="s">
        <v>1267</v>
      </c>
      <c r="B691" s="65" t="s">
        <v>1457</v>
      </c>
      <c r="C691" s="2" t="s">
        <v>1379</v>
      </c>
      <c r="D691" s="79"/>
      <c r="E691" s="2"/>
      <c r="F691" s="2"/>
    </row>
    <row r="692" spans="1:6" x14ac:dyDescent="0.25">
      <c r="A692" s="17" t="s">
        <v>801</v>
      </c>
      <c r="B692" s="65" t="s">
        <v>1462</v>
      </c>
      <c r="C692" s="2" t="s">
        <v>1379</v>
      </c>
      <c r="D692" s="79"/>
      <c r="E692" s="2"/>
      <c r="F692" s="2"/>
    </row>
    <row r="693" spans="1:6" x14ac:dyDescent="0.25">
      <c r="A693" s="31" t="s">
        <v>1274</v>
      </c>
      <c r="B693" s="65" t="s">
        <v>1462</v>
      </c>
      <c r="C693" s="2" t="s">
        <v>1379</v>
      </c>
      <c r="D693" s="79"/>
      <c r="E693" s="2"/>
      <c r="F693" s="2"/>
    </row>
    <row r="694" spans="1:6" x14ac:dyDescent="0.25">
      <c r="A694" s="14"/>
      <c r="B694" s="65" t="s">
        <v>1460</v>
      </c>
      <c r="C694" s="2"/>
      <c r="D694" s="2"/>
      <c r="E694" s="2"/>
      <c r="F694" s="2"/>
    </row>
    <row r="695" spans="1:6" x14ac:dyDescent="0.25">
      <c r="A695" s="23" t="s">
        <v>779</v>
      </c>
      <c r="B695" s="65" t="s">
        <v>1459</v>
      </c>
      <c r="C695" s="2" t="s">
        <v>1379</v>
      </c>
      <c r="D695" s="79"/>
      <c r="E695" s="2"/>
      <c r="F695" s="2"/>
    </row>
    <row r="696" spans="1:6" x14ac:dyDescent="0.25">
      <c r="A696" s="17" t="s">
        <v>769</v>
      </c>
      <c r="B696" s="65" t="s">
        <v>1458</v>
      </c>
      <c r="C696" s="2" t="s">
        <v>1379</v>
      </c>
      <c r="D696" s="79"/>
      <c r="E696" s="2"/>
      <c r="F696" s="2"/>
    </row>
    <row r="697" spans="1:6" x14ac:dyDescent="0.25">
      <c r="A697" s="17" t="s">
        <v>738</v>
      </c>
      <c r="B697" s="65" t="s">
        <v>1461</v>
      </c>
      <c r="C697" s="2" t="s">
        <v>1379</v>
      </c>
      <c r="D697" s="79"/>
      <c r="E697" s="2"/>
      <c r="F697" s="80"/>
    </row>
    <row r="698" spans="1:6" x14ac:dyDescent="0.25">
      <c r="A698" s="17" t="s">
        <v>802</v>
      </c>
      <c r="B698" s="65" t="s">
        <v>1462</v>
      </c>
      <c r="C698" s="2" t="s">
        <v>1379</v>
      </c>
      <c r="D698" s="79"/>
      <c r="E698" s="2"/>
      <c r="F698" s="2"/>
    </row>
    <row r="699" spans="1:6" x14ac:dyDescent="0.25">
      <c r="A699" s="17" t="s">
        <v>780</v>
      </c>
      <c r="B699" s="65" t="s">
        <v>1459</v>
      </c>
      <c r="C699" s="2" t="s">
        <v>1379</v>
      </c>
      <c r="D699" s="79"/>
      <c r="E699" s="2"/>
      <c r="F699" s="2"/>
    </row>
    <row r="700" spans="1:6" x14ac:dyDescent="0.25">
      <c r="A700" s="17" t="s">
        <v>767</v>
      </c>
      <c r="B700" s="65" t="s">
        <v>1458</v>
      </c>
      <c r="C700" s="2" t="s">
        <v>1379</v>
      </c>
      <c r="D700" s="79"/>
      <c r="E700" s="2"/>
      <c r="F700" s="2"/>
    </row>
    <row r="701" spans="1:6" x14ac:dyDescent="0.25">
      <c r="A701" s="17" t="s">
        <v>796</v>
      </c>
      <c r="B701" s="65" t="s">
        <v>1457</v>
      </c>
      <c r="C701" s="2" t="s">
        <v>1379</v>
      </c>
      <c r="D701" s="79"/>
      <c r="E701" s="2"/>
      <c r="F701" s="2"/>
    </row>
    <row r="702" spans="1:6" x14ac:dyDescent="0.25">
      <c r="A702" s="30" t="s">
        <v>1269</v>
      </c>
      <c r="B702" s="65" t="s">
        <v>1457</v>
      </c>
      <c r="C702" s="2" t="s">
        <v>1379</v>
      </c>
      <c r="D702" s="79"/>
      <c r="E702" s="2"/>
      <c r="F702" s="2"/>
    </row>
    <row r="703" spans="1:6" x14ac:dyDescent="0.25">
      <c r="A703" s="20"/>
      <c r="B703" s="65" t="s">
        <v>1460</v>
      </c>
      <c r="C703" s="2"/>
      <c r="D703" s="2"/>
      <c r="E703" s="2"/>
      <c r="F703" s="2"/>
    </row>
    <row r="704" spans="1:6" x14ac:dyDescent="0.25">
      <c r="A704" s="14"/>
      <c r="B704" s="65" t="s">
        <v>1460</v>
      </c>
      <c r="C704" s="2"/>
      <c r="D704" s="2"/>
      <c r="E704" s="2"/>
      <c r="F704" s="2"/>
    </row>
    <row r="705" spans="1:6" x14ac:dyDescent="0.25">
      <c r="A705" s="14"/>
      <c r="B705" s="65" t="s">
        <v>1460</v>
      </c>
    </row>
    <row r="706" spans="1:6" x14ac:dyDescent="0.25">
      <c r="A706" s="23" t="s">
        <v>735</v>
      </c>
      <c r="B706" s="65" t="s">
        <v>1461</v>
      </c>
      <c r="C706" s="2" t="s">
        <v>1357</v>
      </c>
      <c r="D706" s="80"/>
      <c r="E706" s="2"/>
      <c r="F706" s="79"/>
    </row>
    <row r="707" spans="1:6" x14ac:dyDescent="0.25">
      <c r="A707" s="17" t="s">
        <v>736</v>
      </c>
      <c r="B707" s="65" t="s">
        <v>1461</v>
      </c>
      <c r="C707" s="2" t="s">
        <v>1357</v>
      </c>
      <c r="D707" s="81"/>
      <c r="E707" s="2"/>
      <c r="F707" s="82"/>
    </row>
    <row r="708" spans="1:6" x14ac:dyDescent="0.25">
      <c r="A708" s="17" t="s">
        <v>739</v>
      </c>
      <c r="B708" s="65" t="s">
        <v>1461</v>
      </c>
      <c r="C708" s="2" t="s">
        <v>1357</v>
      </c>
      <c r="D708" s="80"/>
      <c r="E708" s="2"/>
      <c r="F708" s="79"/>
    </row>
    <row r="709" spans="1:6" x14ac:dyDescent="0.25">
      <c r="A709" s="17"/>
      <c r="B709" s="65" t="s">
        <v>1460</v>
      </c>
      <c r="C709" s="2"/>
      <c r="D709" s="2"/>
      <c r="E709" s="2"/>
      <c r="F709" s="2"/>
    </row>
    <row r="710" spans="1:6" x14ac:dyDescent="0.25">
      <c r="A710" s="17" t="s">
        <v>741</v>
      </c>
      <c r="B710" s="65" t="s">
        <v>1461</v>
      </c>
      <c r="C710" s="2" t="s">
        <v>1357</v>
      </c>
      <c r="D710" s="80"/>
      <c r="E710" s="2"/>
      <c r="F710" s="83"/>
    </row>
    <row r="711" spans="1:6" x14ac:dyDescent="0.25">
      <c r="A711" s="17"/>
      <c r="B711" s="65" t="s">
        <v>1460</v>
      </c>
      <c r="C711" s="2"/>
      <c r="D711" s="2"/>
      <c r="E711" s="2"/>
      <c r="F711" s="2"/>
    </row>
    <row r="712" spans="1:6" x14ac:dyDescent="0.25">
      <c r="A712" s="17"/>
      <c r="B712" s="65" t="s">
        <v>1460</v>
      </c>
      <c r="C712" s="2"/>
      <c r="D712" s="2"/>
      <c r="E712" s="2"/>
      <c r="F712" s="2"/>
    </row>
    <row r="713" spans="1:6" x14ac:dyDescent="0.25">
      <c r="A713" s="20"/>
      <c r="B713" s="65" t="s">
        <v>1460</v>
      </c>
      <c r="C713" s="2"/>
      <c r="D713" s="2"/>
      <c r="E713" s="2"/>
      <c r="F713" s="2"/>
    </row>
    <row r="714" spans="1:6" x14ac:dyDescent="0.25">
      <c r="A714" s="14"/>
      <c r="B714" s="65" t="s">
        <v>1460</v>
      </c>
      <c r="C714" s="2"/>
      <c r="D714" s="2"/>
      <c r="E714" s="2"/>
      <c r="F714" s="2"/>
    </row>
    <row r="715" spans="1:6" x14ac:dyDescent="0.25">
      <c r="A715" s="23" t="s">
        <v>789</v>
      </c>
      <c r="B715" s="65" t="s">
        <v>1463</v>
      </c>
      <c r="C715" s="2" t="s">
        <v>1379</v>
      </c>
      <c r="D715" s="79"/>
      <c r="E715" s="2"/>
      <c r="F715" s="2"/>
    </row>
    <row r="716" spans="1:6" x14ac:dyDescent="0.25">
      <c r="A716" s="17" t="s">
        <v>809</v>
      </c>
      <c r="B716" s="65" t="s">
        <v>1463</v>
      </c>
      <c r="C716" s="2" t="s">
        <v>1379</v>
      </c>
      <c r="D716" s="79"/>
      <c r="E716" s="2"/>
      <c r="F716" s="2"/>
    </row>
    <row r="717" spans="1:6" x14ac:dyDescent="0.25">
      <c r="A717" s="17" t="s">
        <v>773</v>
      </c>
      <c r="B717" s="65" t="s">
        <v>1464</v>
      </c>
      <c r="C717" s="2" t="s">
        <v>1379</v>
      </c>
      <c r="D717" s="79"/>
      <c r="E717" s="2"/>
      <c r="F717" s="2"/>
    </row>
    <row r="718" spans="1:6" x14ac:dyDescent="0.25">
      <c r="A718" s="17" t="s">
        <v>805</v>
      </c>
      <c r="B718" s="65" t="s">
        <v>1465</v>
      </c>
      <c r="C718" s="2" t="s">
        <v>1379</v>
      </c>
      <c r="D718" s="79"/>
      <c r="E718" s="2"/>
      <c r="F718" s="2"/>
    </row>
    <row r="719" spans="1:6" x14ac:dyDescent="0.25">
      <c r="A719" s="17" t="s">
        <v>785</v>
      </c>
      <c r="B719" s="65" t="s">
        <v>1459</v>
      </c>
      <c r="C719" s="2" t="s">
        <v>1379</v>
      </c>
      <c r="D719" s="79"/>
      <c r="E719" s="2"/>
      <c r="F719" s="2"/>
    </row>
    <row r="720" spans="1:6" x14ac:dyDescent="0.25">
      <c r="A720" s="17" t="s">
        <v>771</v>
      </c>
      <c r="B720" s="65" t="s">
        <v>1464</v>
      </c>
      <c r="C720" s="2" t="s">
        <v>1379</v>
      </c>
      <c r="D720" s="79"/>
      <c r="E720" s="2"/>
      <c r="F720" s="2"/>
    </row>
    <row r="721" spans="1:6" x14ac:dyDescent="0.25">
      <c r="A721" s="17"/>
      <c r="B721" s="65" t="s">
        <v>1460</v>
      </c>
      <c r="C721" s="2"/>
      <c r="D721" s="2"/>
      <c r="E721" s="2"/>
      <c r="F721" s="2"/>
    </row>
    <row r="722" spans="1:6" x14ac:dyDescent="0.25">
      <c r="A722" s="20"/>
      <c r="B722" s="65" t="s">
        <v>1460</v>
      </c>
      <c r="C722" s="2"/>
      <c r="D722" s="2"/>
      <c r="E722" s="2"/>
      <c r="F722" s="2"/>
    </row>
    <row r="723" spans="1:6" x14ac:dyDescent="0.25">
      <c r="A723" s="14"/>
      <c r="B723" s="65" t="s">
        <v>1460</v>
      </c>
      <c r="C723" s="2"/>
      <c r="D723" s="2"/>
      <c r="E723" s="2"/>
      <c r="F723" s="2"/>
    </row>
    <row r="724" spans="1:6" x14ac:dyDescent="0.25">
      <c r="A724" s="23" t="s">
        <v>787</v>
      </c>
      <c r="B724" s="65" t="s">
        <v>1463</v>
      </c>
      <c r="C724" s="2" t="s">
        <v>1379</v>
      </c>
      <c r="D724" s="79"/>
      <c r="E724" s="2"/>
      <c r="F724" s="2"/>
    </row>
    <row r="725" spans="1:6" x14ac:dyDescent="0.25">
      <c r="A725" s="17" t="s">
        <v>774</v>
      </c>
      <c r="B725" s="65" t="s">
        <v>1464</v>
      </c>
      <c r="C725" s="2" t="s">
        <v>1379</v>
      </c>
      <c r="D725" s="79"/>
      <c r="E725" s="2"/>
      <c r="F725" s="2"/>
    </row>
    <row r="726" spans="1:6" x14ac:dyDescent="0.25">
      <c r="A726" s="17" t="s">
        <v>744</v>
      </c>
      <c r="B726" s="65" t="s">
        <v>1466</v>
      </c>
      <c r="C726" s="2" t="s">
        <v>1379</v>
      </c>
      <c r="D726" s="79"/>
      <c r="E726" s="2"/>
      <c r="F726" s="80"/>
    </row>
    <row r="727" spans="1:6" x14ac:dyDescent="0.25">
      <c r="A727" s="17" t="s">
        <v>803</v>
      </c>
      <c r="B727" s="65" t="s">
        <v>1465</v>
      </c>
      <c r="C727" s="2" t="s">
        <v>1379</v>
      </c>
      <c r="D727" s="79"/>
      <c r="E727" s="2"/>
      <c r="F727" s="2"/>
    </row>
    <row r="728" spans="1:6" x14ac:dyDescent="0.25">
      <c r="A728" s="17" t="s">
        <v>784</v>
      </c>
      <c r="B728" s="65" t="s">
        <v>1459</v>
      </c>
      <c r="C728" s="2" t="s">
        <v>1379</v>
      </c>
      <c r="D728" s="79"/>
      <c r="E728" s="2"/>
      <c r="F728" s="2"/>
    </row>
    <row r="729" spans="1:6" x14ac:dyDescent="0.25">
      <c r="A729" s="17" t="s">
        <v>772</v>
      </c>
      <c r="B729" s="65" t="s">
        <v>1464</v>
      </c>
      <c r="C729" s="2" t="s">
        <v>1379</v>
      </c>
      <c r="D729" s="79"/>
      <c r="E729" s="2"/>
      <c r="F729" s="2"/>
    </row>
    <row r="730" spans="1:6" x14ac:dyDescent="0.25">
      <c r="A730" s="17"/>
      <c r="B730" s="65" t="s">
        <v>1460</v>
      </c>
      <c r="C730" s="2"/>
      <c r="D730" s="2"/>
      <c r="E730" s="2"/>
      <c r="F730" s="2"/>
    </row>
    <row r="731" spans="1:6" x14ac:dyDescent="0.25">
      <c r="A731" s="20"/>
      <c r="B731" s="65" t="s">
        <v>1460</v>
      </c>
      <c r="C731" s="2"/>
      <c r="D731" s="2"/>
      <c r="E731" s="2"/>
      <c r="F731" s="2"/>
    </row>
    <row r="732" spans="1:6" x14ac:dyDescent="0.25">
      <c r="A732" s="14"/>
      <c r="B732" s="65" t="s">
        <v>1460</v>
      </c>
      <c r="C732" s="2"/>
      <c r="D732" s="2"/>
      <c r="E732" s="2"/>
      <c r="F732" s="2"/>
    </row>
    <row r="733" spans="1:6" x14ac:dyDescent="0.25">
      <c r="A733" s="23" t="s">
        <v>782</v>
      </c>
      <c r="B733" s="65" t="s">
        <v>1459</v>
      </c>
      <c r="C733" s="2" t="s">
        <v>1379</v>
      </c>
      <c r="D733" s="79"/>
      <c r="E733" s="2"/>
      <c r="F733" s="2"/>
    </row>
    <row r="734" spans="1:6" x14ac:dyDescent="0.25">
      <c r="A734" s="17" t="s">
        <v>770</v>
      </c>
      <c r="B734" s="65" t="s">
        <v>1458</v>
      </c>
      <c r="C734" s="2" t="s">
        <v>1379</v>
      </c>
      <c r="D734" s="79"/>
      <c r="E734" s="2"/>
      <c r="F734" s="2"/>
    </row>
    <row r="735" spans="1:6" x14ac:dyDescent="0.25">
      <c r="A735" s="17" t="s">
        <v>745</v>
      </c>
      <c r="B735" s="65" t="s">
        <v>1466</v>
      </c>
      <c r="C735" s="2" t="s">
        <v>1379</v>
      </c>
      <c r="D735" s="79"/>
      <c r="E735" s="2"/>
      <c r="F735" s="80"/>
    </row>
    <row r="736" spans="1:6" x14ac:dyDescent="0.25">
      <c r="A736" s="17" t="s">
        <v>804</v>
      </c>
      <c r="B736" s="65" t="s">
        <v>1465</v>
      </c>
      <c r="C736" s="2" t="s">
        <v>1379</v>
      </c>
      <c r="D736" s="79"/>
      <c r="E736" s="2"/>
      <c r="F736" s="2"/>
    </row>
    <row r="737" spans="1:6" x14ac:dyDescent="0.25">
      <c r="A737" s="17" t="s">
        <v>783</v>
      </c>
      <c r="B737" s="65" t="s">
        <v>1459</v>
      </c>
      <c r="C737" s="2" t="s">
        <v>1379</v>
      </c>
      <c r="D737" s="79"/>
      <c r="E737" s="2"/>
      <c r="F737" s="2"/>
    </row>
    <row r="738" spans="1:6" x14ac:dyDescent="0.25">
      <c r="A738" s="17" t="s">
        <v>768</v>
      </c>
      <c r="B738" s="65" t="s">
        <v>1458</v>
      </c>
      <c r="C738" s="2" t="s">
        <v>1379</v>
      </c>
      <c r="D738" s="79"/>
      <c r="E738" s="2"/>
      <c r="F738" s="2"/>
    </row>
    <row r="739" spans="1:6" x14ac:dyDescent="0.25">
      <c r="A739" s="17"/>
      <c r="B739" s="65" t="s">
        <v>1460</v>
      </c>
      <c r="C739" s="2"/>
      <c r="D739" s="2"/>
      <c r="E739" s="2"/>
      <c r="F739" s="2"/>
    </row>
    <row r="740" spans="1:6" x14ac:dyDescent="0.25">
      <c r="A740" s="20"/>
      <c r="B740" s="65" t="s">
        <v>1460</v>
      </c>
      <c r="C740" s="2"/>
      <c r="D740" s="2"/>
      <c r="E740" s="2"/>
      <c r="F740" s="2"/>
    </row>
    <row r="741" spans="1:6" x14ac:dyDescent="0.25">
      <c r="A741" s="14"/>
      <c r="B741" s="65" t="s">
        <v>1460</v>
      </c>
      <c r="C741" s="2"/>
      <c r="D741" s="2"/>
      <c r="E741" s="2"/>
      <c r="F741" s="2"/>
    </row>
    <row r="742" spans="1:6" x14ac:dyDescent="0.25">
      <c r="A742" s="23" t="s">
        <v>742</v>
      </c>
      <c r="B742" s="65" t="s">
        <v>1466</v>
      </c>
      <c r="C742" s="2" t="s">
        <v>1357</v>
      </c>
      <c r="D742" s="80"/>
      <c r="E742" s="2"/>
      <c r="F742" s="79"/>
    </row>
    <row r="743" spans="1:6" x14ac:dyDescent="0.25">
      <c r="A743" s="17" t="s">
        <v>743</v>
      </c>
      <c r="B743" s="65" t="s">
        <v>1466</v>
      </c>
      <c r="C743" s="2" t="s">
        <v>1357</v>
      </c>
      <c r="D743" s="80"/>
      <c r="E743" s="2"/>
      <c r="F743" s="79"/>
    </row>
    <row r="744" spans="1:6" x14ac:dyDescent="0.25">
      <c r="A744" s="17" t="s">
        <v>740</v>
      </c>
      <c r="B744" s="65" t="s">
        <v>1461</v>
      </c>
      <c r="C744" s="2" t="s">
        <v>1357</v>
      </c>
      <c r="D744" s="80"/>
      <c r="E744" s="2"/>
      <c r="F744" s="79"/>
    </row>
    <row r="745" spans="1:6" x14ac:dyDescent="0.25">
      <c r="A745" s="17"/>
      <c r="B745" s="65" t="s">
        <v>1460</v>
      </c>
      <c r="C745" s="2"/>
      <c r="D745" s="2"/>
      <c r="E745" s="2"/>
      <c r="F745" s="2"/>
    </row>
    <row r="746" spans="1:6" x14ac:dyDescent="0.25">
      <c r="A746" s="17"/>
      <c r="B746" s="65" t="s">
        <v>1460</v>
      </c>
      <c r="C746" s="2"/>
      <c r="D746" s="2"/>
      <c r="E746" s="2"/>
      <c r="F746" s="2"/>
    </row>
    <row r="747" spans="1:6" x14ac:dyDescent="0.25">
      <c r="A747" s="17"/>
      <c r="B747" s="65" t="s">
        <v>1460</v>
      </c>
      <c r="C747" s="2"/>
      <c r="D747" s="2"/>
      <c r="E747" s="2"/>
      <c r="F747" s="2"/>
    </row>
    <row r="748" spans="1:6" x14ac:dyDescent="0.25">
      <c r="A748" s="17"/>
      <c r="B748" s="65" t="s">
        <v>1460</v>
      </c>
      <c r="C748" s="2"/>
      <c r="D748" s="2"/>
      <c r="E748" s="2"/>
      <c r="F748" s="2"/>
    </row>
    <row r="749" spans="1:6" x14ac:dyDescent="0.25">
      <c r="A749" s="20"/>
      <c r="B749" s="65" t="s">
        <v>1460</v>
      </c>
      <c r="C749" s="2"/>
      <c r="D749" s="2"/>
      <c r="E749" s="2"/>
      <c r="F749" s="2"/>
    </row>
    <row r="750" spans="1:6" x14ac:dyDescent="0.25">
      <c r="A750" s="14"/>
      <c r="B750" s="65" t="s">
        <v>1460</v>
      </c>
      <c r="C750" s="2"/>
      <c r="D750" s="2"/>
      <c r="E750" s="2"/>
      <c r="F750" s="2"/>
    </row>
    <row r="751" spans="1:6" x14ac:dyDescent="0.25">
      <c r="A751" s="23" t="s">
        <v>793</v>
      </c>
      <c r="B751" s="65" t="s">
        <v>1463</v>
      </c>
      <c r="C751" s="2" t="s">
        <v>1379</v>
      </c>
      <c r="D751" s="79"/>
      <c r="E751" s="2"/>
      <c r="F751" s="2"/>
    </row>
    <row r="752" spans="1:6" x14ac:dyDescent="0.25">
      <c r="A752" s="17" t="s">
        <v>790</v>
      </c>
      <c r="B752" s="65" t="s">
        <v>1463</v>
      </c>
      <c r="C752" s="2" t="s">
        <v>1379</v>
      </c>
      <c r="D752" s="79"/>
      <c r="E752" s="2"/>
      <c r="F752" s="2"/>
    </row>
    <row r="753" spans="1:6" x14ac:dyDescent="0.25">
      <c r="A753" s="17" t="s">
        <v>777</v>
      </c>
      <c r="B753" s="65" t="s">
        <v>1464</v>
      </c>
      <c r="C753" s="2" t="s">
        <v>1379</v>
      </c>
      <c r="D753" s="79"/>
      <c r="E753" s="2"/>
      <c r="F753" s="2"/>
    </row>
    <row r="754" spans="1:6" x14ac:dyDescent="0.25">
      <c r="A754" s="17" t="s">
        <v>807</v>
      </c>
      <c r="B754" s="65" t="s">
        <v>1465</v>
      </c>
      <c r="C754" s="2" t="s">
        <v>1379</v>
      </c>
      <c r="D754" s="79"/>
      <c r="E754" s="2"/>
      <c r="F754" s="2"/>
    </row>
    <row r="755" spans="1:6" x14ac:dyDescent="0.25">
      <c r="A755" s="17" t="s">
        <v>788</v>
      </c>
      <c r="B755" s="65" t="s">
        <v>1463</v>
      </c>
      <c r="C755" s="2" t="s">
        <v>1379</v>
      </c>
      <c r="D755" s="79"/>
      <c r="E755" s="2"/>
      <c r="F755" s="2"/>
    </row>
    <row r="756" spans="1:6" x14ac:dyDescent="0.25">
      <c r="A756" s="17" t="s">
        <v>775</v>
      </c>
      <c r="B756" s="65" t="s">
        <v>1464</v>
      </c>
      <c r="C756" s="2" t="s">
        <v>1379</v>
      </c>
      <c r="D756" s="79"/>
      <c r="E756" s="2"/>
      <c r="F756" s="2"/>
    </row>
    <row r="757" spans="1:6" x14ac:dyDescent="0.25">
      <c r="A757" s="17"/>
      <c r="B757" s="65" t="s">
        <v>1460</v>
      </c>
      <c r="C757" s="2"/>
      <c r="D757" s="2"/>
      <c r="E757" s="2"/>
      <c r="F757" s="2"/>
    </row>
    <row r="758" spans="1:6" x14ac:dyDescent="0.25">
      <c r="A758" s="20"/>
      <c r="B758" s="65" t="s">
        <v>1460</v>
      </c>
      <c r="C758" s="2"/>
      <c r="D758" s="2"/>
      <c r="E758" s="2"/>
      <c r="F758" s="2"/>
    </row>
    <row r="759" spans="1:6" x14ac:dyDescent="0.25">
      <c r="A759" s="14"/>
      <c r="B759" s="65" t="s">
        <v>1460</v>
      </c>
      <c r="C759" s="2"/>
      <c r="D759" s="2"/>
      <c r="E759" s="2"/>
      <c r="F759" s="2"/>
    </row>
    <row r="760" spans="1:6" x14ac:dyDescent="0.25">
      <c r="A760" s="23" t="s">
        <v>791</v>
      </c>
      <c r="B760" s="65" t="s">
        <v>1463</v>
      </c>
      <c r="C760" s="2" t="s">
        <v>1379</v>
      </c>
      <c r="D760" s="79"/>
      <c r="E760" s="2"/>
      <c r="F760" s="2"/>
    </row>
    <row r="761" spans="1:6" x14ac:dyDescent="0.25">
      <c r="A761" s="17" t="s">
        <v>778</v>
      </c>
      <c r="B761" s="65" t="s">
        <v>1464</v>
      </c>
      <c r="C761" s="2" t="s">
        <v>1379</v>
      </c>
      <c r="D761" s="79"/>
      <c r="E761" s="2"/>
      <c r="F761" s="2"/>
    </row>
    <row r="762" spans="1:6" x14ac:dyDescent="0.25">
      <c r="A762" s="17" t="s">
        <v>762</v>
      </c>
      <c r="B762" s="65" t="s">
        <v>1466</v>
      </c>
      <c r="C762" s="2" t="s">
        <v>1379</v>
      </c>
      <c r="D762" s="79"/>
      <c r="E762" s="2"/>
      <c r="F762" s="80"/>
    </row>
    <row r="763" spans="1:6" x14ac:dyDescent="0.25">
      <c r="A763" s="17" t="s">
        <v>806</v>
      </c>
      <c r="B763" s="65" t="s">
        <v>1465</v>
      </c>
      <c r="C763" s="2" t="s">
        <v>1379</v>
      </c>
      <c r="D763" s="79"/>
      <c r="E763" s="2"/>
      <c r="F763" s="2"/>
    </row>
    <row r="764" spans="1:6" x14ac:dyDescent="0.25">
      <c r="A764" s="17" t="s">
        <v>792</v>
      </c>
      <c r="B764" s="65" t="s">
        <v>1463</v>
      </c>
      <c r="C764" s="2" t="s">
        <v>1379</v>
      </c>
      <c r="D764" s="79"/>
      <c r="E764" s="2"/>
      <c r="F764" s="2"/>
    </row>
    <row r="765" spans="1:6" x14ac:dyDescent="0.25">
      <c r="A765" s="17" t="s">
        <v>776</v>
      </c>
      <c r="B765" s="65" t="s">
        <v>1464</v>
      </c>
      <c r="C765" s="2" t="s">
        <v>1379</v>
      </c>
      <c r="D765" s="79"/>
      <c r="E765" s="2"/>
      <c r="F765" s="2"/>
    </row>
    <row r="766" spans="1:6" x14ac:dyDescent="0.25">
      <c r="A766" s="23" t="s">
        <v>760</v>
      </c>
      <c r="B766" s="65" t="s">
        <v>1466</v>
      </c>
      <c r="C766" s="2" t="s">
        <v>1357</v>
      </c>
      <c r="D766" s="80"/>
      <c r="E766" s="2"/>
      <c r="F766" s="79"/>
    </row>
    <row r="767" spans="1:6" x14ac:dyDescent="0.25">
      <c r="A767" s="17" t="s">
        <v>761</v>
      </c>
      <c r="B767" s="65" t="s">
        <v>1466</v>
      </c>
      <c r="C767" s="2" t="s">
        <v>1357</v>
      </c>
      <c r="D767" s="80"/>
      <c r="E767" s="2"/>
      <c r="F767" s="79"/>
    </row>
    <row r="769" spans="1:8" x14ac:dyDescent="0.25">
      <c r="H769" t="s">
        <v>1467</v>
      </c>
    </row>
    <row r="770" spans="1:8" x14ac:dyDescent="0.25">
      <c r="A770" s="54" t="s">
        <v>725</v>
      </c>
      <c r="B770" s="65" t="s">
        <v>1468</v>
      </c>
      <c r="C770" s="14" t="s">
        <v>1379</v>
      </c>
      <c r="D770" s="78"/>
    </row>
    <row r="771" spans="1:8" x14ac:dyDescent="0.25">
      <c r="A771" s="30" t="s">
        <v>1255</v>
      </c>
      <c r="B771" s="65" t="s">
        <v>1468</v>
      </c>
      <c r="C771" s="2" t="s">
        <v>1379</v>
      </c>
      <c r="D771" s="79"/>
      <c r="E771" s="2"/>
      <c r="F771" s="2"/>
    </row>
    <row r="772" spans="1:8" x14ac:dyDescent="0.25">
      <c r="A772" s="55" t="s">
        <v>721</v>
      </c>
      <c r="B772" s="65" t="s">
        <v>1469</v>
      </c>
      <c r="C772" s="2" t="s">
        <v>1379</v>
      </c>
      <c r="D772" s="79"/>
      <c r="E772" s="2"/>
      <c r="F772" s="2"/>
    </row>
    <row r="773" spans="1:8" x14ac:dyDescent="0.25">
      <c r="A773" s="30" t="s">
        <v>1248</v>
      </c>
      <c r="B773" s="65" t="s">
        <v>1469</v>
      </c>
      <c r="C773" s="2" t="s">
        <v>1379</v>
      </c>
      <c r="D773" s="79"/>
      <c r="E773" s="2"/>
      <c r="F773" s="2"/>
    </row>
    <row r="774" spans="1:8" x14ac:dyDescent="0.25">
      <c r="A774" s="55" t="s">
        <v>691</v>
      </c>
      <c r="B774" s="65" t="s">
        <v>1470</v>
      </c>
      <c r="C774" s="2" t="s">
        <v>1379</v>
      </c>
      <c r="D774" s="79"/>
      <c r="E774" s="2"/>
      <c r="F774" s="2"/>
    </row>
    <row r="775" spans="1:8" x14ac:dyDescent="0.25">
      <c r="A775" s="55" t="s">
        <v>723</v>
      </c>
      <c r="B775" s="65" t="s">
        <v>1468</v>
      </c>
      <c r="C775" s="2" t="s">
        <v>1379</v>
      </c>
      <c r="D775" s="79"/>
      <c r="E775" s="2"/>
      <c r="F775" s="2"/>
    </row>
    <row r="776" spans="1:8" x14ac:dyDescent="0.25">
      <c r="A776" s="30" t="s">
        <v>1253</v>
      </c>
      <c r="B776" s="65" t="s">
        <v>1468</v>
      </c>
      <c r="C776" s="2" t="s">
        <v>1379</v>
      </c>
      <c r="D776" s="79"/>
      <c r="E776" s="2"/>
      <c r="F776" s="2"/>
    </row>
    <row r="777" spans="1:8" x14ac:dyDescent="0.25">
      <c r="A777" s="55" t="s">
        <v>707</v>
      </c>
      <c r="B777" s="65" t="s">
        <v>1471</v>
      </c>
      <c r="C777" s="2" t="s">
        <v>1379</v>
      </c>
      <c r="D777" s="79"/>
      <c r="E777" s="2"/>
      <c r="F777" s="2"/>
    </row>
    <row r="778" spans="1:8" x14ac:dyDescent="0.25">
      <c r="A778" s="55" t="s">
        <v>689</v>
      </c>
      <c r="B778" s="65" t="s">
        <v>1470</v>
      </c>
      <c r="C778" s="2" t="s">
        <v>1379</v>
      </c>
      <c r="D778" s="79"/>
      <c r="E778" s="2"/>
      <c r="F778" s="2"/>
    </row>
    <row r="779" spans="1:8" x14ac:dyDescent="0.25">
      <c r="A779" s="55" t="s">
        <v>726</v>
      </c>
      <c r="B779" s="65" t="s">
        <v>1468</v>
      </c>
      <c r="C779" s="2" t="s">
        <v>1379</v>
      </c>
      <c r="D779" s="79"/>
      <c r="E779" s="2"/>
      <c r="F779" s="2"/>
    </row>
    <row r="780" spans="1:8" x14ac:dyDescent="0.25">
      <c r="A780" s="30" t="s">
        <v>1254</v>
      </c>
      <c r="B780" s="65" t="s">
        <v>1468</v>
      </c>
      <c r="C780" s="2" t="s">
        <v>1379</v>
      </c>
      <c r="D780" s="79"/>
      <c r="E780" s="2"/>
      <c r="F780" s="2"/>
    </row>
    <row r="781" spans="1:8" x14ac:dyDescent="0.25">
      <c r="A781" s="55" t="s">
        <v>724</v>
      </c>
      <c r="B781" s="65" t="s">
        <v>1468</v>
      </c>
      <c r="C781" s="2" t="s">
        <v>1379</v>
      </c>
      <c r="D781" s="79"/>
      <c r="E781" s="2"/>
      <c r="F781" s="2"/>
    </row>
    <row r="782" spans="1:8" x14ac:dyDescent="0.25">
      <c r="A782" s="31" t="s">
        <v>1252</v>
      </c>
      <c r="B782" s="65" t="s">
        <v>1468</v>
      </c>
      <c r="C782" s="2" t="s">
        <v>1379</v>
      </c>
      <c r="D782" s="79"/>
      <c r="E782" s="2"/>
      <c r="F782" s="2"/>
    </row>
    <row r="783" spans="1:8" x14ac:dyDescent="0.25">
      <c r="A783" s="24"/>
      <c r="B783" s="65" t="s">
        <v>1460</v>
      </c>
      <c r="C783" s="2"/>
      <c r="D783" s="2"/>
      <c r="E783" s="2"/>
      <c r="F783" s="2"/>
    </row>
    <row r="784" spans="1:8" x14ac:dyDescent="0.25">
      <c r="A784" s="54" t="s">
        <v>722</v>
      </c>
      <c r="B784" s="65" t="s">
        <v>1469</v>
      </c>
      <c r="C784" s="2" t="s">
        <v>1379</v>
      </c>
      <c r="D784" s="79"/>
      <c r="E784" s="2"/>
      <c r="F784" s="2"/>
    </row>
    <row r="785" spans="1:6" x14ac:dyDescent="0.25">
      <c r="A785" s="30" t="s">
        <v>1251</v>
      </c>
      <c r="B785" s="65" t="s">
        <v>1469</v>
      </c>
      <c r="C785" s="2" t="s">
        <v>1379</v>
      </c>
      <c r="D785" s="79"/>
      <c r="E785" s="2"/>
      <c r="F785" s="2"/>
    </row>
    <row r="786" spans="1:6" x14ac:dyDescent="0.25">
      <c r="A786" s="55" t="s">
        <v>692</v>
      </c>
      <c r="B786" s="65" t="s">
        <v>1470</v>
      </c>
      <c r="C786" s="2" t="s">
        <v>1379</v>
      </c>
      <c r="D786" s="79"/>
      <c r="E786" s="2"/>
      <c r="F786" s="2"/>
    </row>
    <row r="787" spans="1:6" x14ac:dyDescent="0.25">
      <c r="A787" s="55" t="s">
        <v>677</v>
      </c>
      <c r="B787" s="65" t="s">
        <v>1472</v>
      </c>
      <c r="C787" s="2" t="s">
        <v>1379</v>
      </c>
      <c r="D787" s="79"/>
      <c r="E787" s="2"/>
      <c r="F787" s="80"/>
    </row>
    <row r="788" spans="1:6" x14ac:dyDescent="0.25">
      <c r="A788" s="55" t="s">
        <v>727</v>
      </c>
      <c r="B788" s="65" t="s">
        <v>1473</v>
      </c>
      <c r="C788" s="2" t="s">
        <v>1379</v>
      </c>
      <c r="D788" s="79"/>
      <c r="E788" s="2"/>
      <c r="F788" s="2"/>
    </row>
    <row r="789" spans="1:6" x14ac:dyDescent="0.25">
      <c r="A789" s="30" t="s">
        <v>1257</v>
      </c>
      <c r="B789" s="65" t="s">
        <v>1473</v>
      </c>
      <c r="C789" s="2" t="s">
        <v>1379</v>
      </c>
      <c r="D789" s="79"/>
      <c r="E789" s="2"/>
      <c r="F789" s="2"/>
    </row>
    <row r="790" spans="1:6" x14ac:dyDescent="0.25">
      <c r="A790" s="55" t="s">
        <v>492</v>
      </c>
      <c r="B790" s="65" t="s">
        <v>1471</v>
      </c>
      <c r="C790" s="2" t="s">
        <v>1379</v>
      </c>
      <c r="D790" s="79"/>
      <c r="E790" s="2"/>
      <c r="F790" s="2"/>
    </row>
    <row r="791" spans="1:6" x14ac:dyDescent="0.25">
      <c r="A791" s="55" t="s">
        <v>690</v>
      </c>
      <c r="B791" s="65" t="s">
        <v>1470</v>
      </c>
      <c r="C791" s="2" t="s">
        <v>1379</v>
      </c>
      <c r="D791" s="79"/>
      <c r="E791" s="2"/>
      <c r="F791" s="2"/>
    </row>
    <row r="792" spans="1:6" x14ac:dyDescent="0.25">
      <c r="A792" s="55" t="s">
        <v>720</v>
      </c>
      <c r="B792" s="65" t="s">
        <v>1469</v>
      </c>
      <c r="C792" s="2" t="s">
        <v>1379</v>
      </c>
      <c r="D792" s="79"/>
      <c r="E792" s="2"/>
      <c r="F792" s="2"/>
    </row>
    <row r="793" spans="1:6" x14ac:dyDescent="0.25">
      <c r="A793" s="30" t="s">
        <v>1249</v>
      </c>
      <c r="B793" s="65" t="s">
        <v>1469</v>
      </c>
      <c r="C793" s="2" t="s">
        <v>1379</v>
      </c>
      <c r="D793" s="79"/>
      <c r="E793" s="2"/>
      <c r="F793" s="2"/>
    </row>
    <row r="794" spans="1:6" x14ac:dyDescent="0.25">
      <c r="A794" s="55" t="s">
        <v>728</v>
      </c>
      <c r="B794" s="65" t="s">
        <v>1473</v>
      </c>
      <c r="C794" s="2" t="s">
        <v>1379</v>
      </c>
      <c r="D794" s="79"/>
      <c r="E794" s="2"/>
      <c r="F794" s="2"/>
    </row>
    <row r="795" spans="1:6" x14ac:dyDescent="0.25">
      <c r="A795" s="31" t="s">
        <v>1256</v>
      </c>
      <c r="B795" s="65" t="s">
        <v>1473</v>
      </c>
      <c r="C795" s="2" t="s">
        <v>1379</v>
      </c>
      <c r="D795" s="79"/>
      <c r="E795" s="2"/>
      <c r="F795" s="2"/>
    </row>
    <row r="796" spans="1:6" x14ac:dyDescent="0.25">
      <c r="A796" s="24"/>
      <c r="B796" s="65" t="s">
        <v>1460</v>
      </c>
      <c r="C796" s="2"/>
      <c r="D796" s="2"/>
      <c r="E796" s="2"/>
      <c r="F796" s="2"/>
    </row>
    <row r="797" spans="1:6" x14ac:dyDescent="0.25">
      <c r="A797" s="54" t="s">
        <v>705</v>
      </c>
      <c r="B797" s="65" t="s">
        <v>1471</v>
      </c>
      <c r="C797" s="2" t="s">
        <v>1379</v>
      </c>
      <c r="D797" s="79"/>
      <c r="E797" s="2"/>
      <c r="F797" s="2"/>
    </row>
    <row r="798" spans="1:6" x14ac:dyDescent="0.25">
      <c r="A798" s="55" t="s">
        <v>695</v>
      </c>
      <c r="B798" s="65" t="s">
        <v>1470</v>
      </c>
      <c r="C798" s="2" t="s">
        <v>1379</v>
      </c>
      <c r="D798" s="79"/>
      <c r="E798" s="2"/>
      <c r="F798" s="2"/>
    </row>
    <row r="799" spans="1:6" x14ac:dyDescent="0.25">
      <c r="A799" s="55"/>
      <c r="B799" s="65" t="s">
        <v>1460</v>
      </c>
      <c r="C799" s="2"/>
      <c r="D799" s="79"/>
      <c r="E799" s="2"/>
      <c r="F799" s="2"/>
    </row>
    <row r="800" spans="1:6" x14ac:dyDescent="0.25">
      <c r="A800" s="55" t="s">
        <v>729</v>
      </c>
      <c r="B800" s="65" t="s">
        <v>1473</v>
      </c>
      <c r="C800" s="2" t="s">
        <v>1379</v>
      </c>
      <c r="D800" s="79"/>
      <c r="E800" s="2"/>
      <c r="F800" s="2"/>
    </row>
    <row r="801" spans="1:6" x14ac:dyDescent="0.25">
      <c r="A801" s="55" t="s">
        <v>706</v>
      </c>
      <c r="B801" s="65" t="s">
        <v>1471</v>
      </c>
      <c r="C801" s="2" t="s">
        <v>1379</v>
      </c>
      <c r="D801" s="79"/>
      <c r="E801" s="2"/>
      <c r="F801" s="2"/>
    </row>
    <row r="802" spans="1:6" x14ac:dyDescent="0.25">
      <c r="A802" s="55" t="s">
        <v>693</v>
      </c>
      <c r="B802" s="65" t="s">
        <v>1470</v>
      </c>
      <c r="C802" s="2" t="s">
        <v>1379</v>
      </c>
      <c r="D802" s="79"/>
      <c r="E802" s="2"/>
      <c r="F802" s="2"/>
    </row>
    <row r="803" spans="1:6" x14ac:dyDescent="0.25">
      <c r="A803" s="55" t="s">
        <v>808</v>
      </c>
      <c r="B803" s="65" t="s">
        <v>1469</v>
      </c>
      <c r="C803" s="2" t="s">
        <v>1379</v>
      </c>
      <c r="D803" s="79"/>
      <c r="E803" s="2"/>
      <c r="F803" s="2"/>
    </row>
    <row r="804" spans="1:6" x14ac:dyDescent="0.25">
      <c r="A804" s="30" t="s">
        <v>1250</v>
      </c>
      <c r="B804" s="65" t="s">
        <v>1469</v>
      </c>
      <c r="C804" s="2" t="s">
        <v>1379</v>
      </c>
      <c r="D804" s="79"/>
      <c r="E804" s="2"/>
      <c r="F804" s="2"/>
    </row>
    <row r="805" spans="1:6" x14ac:dyDescent="0.25">
      <c r="A805" s="52"/>
      <c r="B805" s="65" t="s">
        <v>1460</v>
      </c>
      <c r="C805" s="2"/>
      <c r="D805" s="2"/>
      <c r="E805" s="2"/>
      <c r="F805" s="2"/>
    </row>
    <row r="806" spans="1:6" x14ac:dyDescent="0.25">
      <c r="A806" s="24"/>
      <c r="B806" s="65" t="s">
        <v>1460</v>
      </c>
      <c r="C806" s="2"/>
      <c r="D806" s="2"/>
      <c r="E806" s="2"/>
      <c r="F806" s="2"/>
    </row>
    <row r="807" spans="1:6" x14ac:dyDescent="0.25">
      <c r="A807" s="54" t="s">
        <v>675</v>
      </c>
      <c r="B807" s="65" t="s">
        <v>1472</v>
      </c>
      <c r="C807" s="2" t="s">
        <v>1357</v>
      </c>
      <c r="D807" s="80"/>
      <c r="E807" s="2"/>
      <c r="F807" s="79"/>
    </row>
    <row r="808" spans="1:6" x14ac:dyDescent="0.25">
      <c r="A808" s="55" t="s">
        <v>676</v>
      </c>
      <c r="B808" s="65" t="s">
        <v>1472</v>
      </c>
      <c r="C808" s="2" t="s">
        <v>1357</v>
      </c>
      <c r="D808" s="80"/>
      <c r="E808" s="2"/>
      <c r="F808" s="79"/>
    </row>
    <row r="809" spans="1:6" x14ac:dyDescent="0.25">
      <c r="A809" s="55" t="s">
        <v>679</v>
      </c>
      <c r="B809" s="65" t="s">
        <v>1472</v>
      </c>
      <c r="C809" s="2" t="s">
        <v>1357</v>
      </c>
      <c r="D809" s="80"/>
      <c r="E809" s="2"/>
      <c r="F809" s="79"/>
    </row>
    <row r="810" spans="1:6" x14ac:dyDescent="0.25">
      <c r="A810" s="55" t="s">
        <v>678</v>
      </c>
      <c r="B810" s="65" t="s">
        <v>1472</v>
      </c>
      <c r="C810" s="2" t="s">
        <v>1357</v>
      </c>
      <c r="D810" s="80"/>
      <c r="E810" s="2"/>
      <c r="F810" s="79"/>
    </row>
    <row r="811" spans="1:6" x14ac:dyDescent="0.25">
      <c r="A811" s="55" t="s">
        <v>681</v>
      </c>
      <c r="B811" s="65" t="s">
        <v>1472</v>
      </c>
      <c r="C811" s="2" t="s">
        <v>1357</v>
      </c>
      <c r="D811" s="80"/>
      <c r="E811" s="2"/>
      <c r="F811" s="79"/>
    </row>
    <row r="812" spans="1:6" x14ac:dyDescent="0.25">
      <c r="A812" s="55"/>
      <c r="B812" s="65" t="s">
        <v>1460</v>
      </c>
      <c r="C812" s="2"/>
      <c r="D812" s="2"/>
      <c r="E812" s="2"/>
      <c r="F812" s="2"/>
    </row>
    <row r="813" spans="1:6" x14ac:dyDescent="0.25">
      <c r="A813" s="55"/>
      <c r="B813" s="65" t="s">
        <v>1460</v>
      </c>
      <c r="C813" s="2"/>
      <c r="D813" s="2"/>
      <c r="E813" s="2"/>
      <c r="F813" s="2"/>
    </row>
    <row r="814" spans="1:6" x14ac:dyDescent="0.25">
      <c r="A814" s="52"/>
      <c r="B814" s="65" t="s">
        <v>1460</v>
      </c>
      <c r="C814" s="2"/>
      <c r="D814" s="2"/>
      <c r="E814" s="2"/>
      <c r="F814" s="2"/>
    </row>
    <row r="815" spans="1:6" x14ac:dyDescent="0.25">
      <c r="A815" s="24"/>
      <c r="B815" s="65" t="s">
        <v>1460</v>
      </c>
      <c r="C815" s="2"/>
      <c r="D815" s="2"/>
      <c r="E815" s="2"/>
      <c r="F815" s="2"/>
    </row>
    <row r="816" spans="1:6" x14ac:dyDescent="0.25">
      <c r="A816" s="54" t="s">
        <v>715</v>
      </c>
      <c r="B816" s="65" t="s">
        <v>1474</v>
      </c>
      <c r="C816" s="2" t="s">
        <v>1379</v>
      </c>
      <c r="D816" s="79"/>
      <c r="E816" s="2"/>
      <c r="F816" s="2"/>
    </row>
    <row r="817" spans="1:6" x14ac:dyDescent="0.25">
      <c r="A817" s="55" t="s">
        <v>712</v>
      </c>
      <c r="B817" s="65" t="s">
        <v>1474</v>
      </c>
      <c r="C817" s="2" t="s">
        <v>1379</v>
      </c>
      <c r="D817" s="79"/>
      <c r="E817" s="2"/>
      <c r="F817" s="2"/>
    </row>
    <row r="818" spans="1:6" x14ac:dyDescent="0.25">
      <c r="A818" s="55" t="s">
        <v>699</v>
      </c>
      <c r="B818" s="65" t="s">
        <v>1475</v>
      </c>
      <c r="C818" s="2" t="s">
        <v>1379</v>
      </c>
      <c r="D818" s="79"/>
      <c r="E818" s="2"/>
      <c r="F818" s="2"/>
    </row>
    <row r="819" spans="1:6" x14ac:dyDescent="0.25">
      <c r="A819" s="55" t="s">
        <v>732</v>
      </c>
      <c r="B819" s="65" t="s">
        <v>1476</v>
      </c>
      <c r="C819" s="2" t="s">
        <v>1379</v>
      </c>
      <c r="D819" s="79"/>
      <c r="E819" s="2"/>
      <c r="F819" s="2"/>
    </row>
    <row r="820" spans="1:6" x14ac:dyDescent="0.25">
      <c r="A820" s="55" t="s">
        <v>711</v>
      </c>
      <c r="B820" s="65" t="s">
        <v>1471</v>
      </c>
      <c r="C820" s="2" t="s">
        <v>1379</v>
      </c>
      <c r="D820" s="79"/>
      <c r="E820" s="2"/>
      <c r="F820" s="2"/>
    </row>
    <row r="821" spans="1:6" x14ac:dyDescent="0.25">
      <c r="A821" s="55" t="s">
        <v>697</v>
      </c>
      <c r="B821" s="65" t="s">
        <v>1475</v>
      </c>
      <c r="C821" s="2" t="s">
        <v>1379</v>
      </c>
      <c r="D821" s="79"/>
      <c r="E821" s="2"/>
      <c r="F821" s="2"/>
    </row>
    <row r="822" spans="1:6" x14ac:dyDescent="0.25">
      <c r="A822" s="55"/>
      <c r="B822" s="65" t="s">
        <v>1460</v>
      </c>
      <c r="C822" s="2"/>
      <c r="D822" s="2"/>
      <c r="E822" s="2"/>
      <c r="F822" s="2"/>
    </row>
    <row r="823" spans="1:6" x14ac:dyDescent="0.25">
      <c r="A823" s="52"/>
      <c r="B823" s="65" t="s">
        <v>1460</v>
      </c>
      <c r="C823" s="2"/>
      <c r="D823" s="2"/>
      <c r="E823" s="2"/>
      <c r="F823" s="2"/>
    </row>
    <row r="824" spans="1:6" x14ac:dyDescent="0.25">
      <c r="A824" s="24"/>
      <c r="B824" s="65" t="s">
        <v>1460</v>
      </c>
      <c r="C824" s="2"/>
      <c r="D824" s="2"/>
      <c r="E824" s="2"/>
      <c r="F824" s="2"/>
    </row>
    <row r="825" spans="1:6" x14ac:dyDescent="0.25">
      <c r="A825" s="54" t="s">
        <v>713</v>
      </c>
      <c r="B825" s="65" t="s">
        <v>1474</v>
      </c>
      <c r="C825" s="2" t="s">
        <v>1379</v>
      </c>
      <c r="D825" s="79"/>
      <c r="E825" s="2"/>
      <c r="F825" s="2"/>
    </row>
    <row r="826" spans="1:6" x14ac:dyDescent="0.25">
      <c r="A826" s="55" t="s">
        <v>700</v>
      </c>
      <c r="B826" s="65" t="s">
        <v>1475</v>
      </c>
      <c r="C826" s="2" t="s">
        <v>1379</v>
      </c>
      <c r="D826" s="79"/>
      <c r="E826" s="2"/>
      <c r="F826" s="2"/>
    </row>
    <row r="827" spans="1:6" x14ac:dyDescent="0.25">
      <c r="A827" s="55" t="s">
        <v>684</v>
      </c>
      <c r="B827" s="65" t="s">
        <v>1477</v>
      </c>
      <c r="C827" s="2" t="s">
        <v>1379</v>
      </c>
      <c r="D827" s="79"/>
      <c r="E827" s="2"/>
      <c r="F827" s="80"/>
    </row>
    <row r="828" spans="1:6" x14ac:dyDescent="0.25">
      <c r="A828" s="55" t="s">
        <v>730</v>
      </c>
      <c r="B828" s="65" t="s">
        <v>1476</v>
      </c>
      <c r="C828" s="2" t="s">
        <v>1379</v>
      </c>
      <c r="D828" s="79"/>
      <c r="E828" s="2"/>
      <c r="F828" s="2"/>
    </row>
    <row r="829" spans="1:6" x14ac:dyDescent="0.25">
      <c r="A829" s="55" t="s">
        <v>710</v>
      </c>
      <c r="B829" s="65" t="s">
        <v>1471</v>
      </c>
      <c r="C829" s="2" t="s">
        <v>1379</v>
      </c>
      <c r="D829" s="79"/>
      <c r="E829" s="2"/>
      <c r="F829" s="2"/>
    </row>
    <row r="830" spans="1:6" x14ac:dyDescent="0.25">
      <c r="A830" s="55" t="s">
        <v>698</v>
      </c>
      <c r="B830" s="65" t="s">
        <v>1475</v>
      </c>
      <c r="C830" s="2" t="s">
        <v>1379</v>
      </c>
      <c r="D830" s="79"/>
      <c r="E830" s="2"/>
      <c r="F830" s="2"/>
    </row>
    <row r="831" spans="1:6" x14ac:dyDescent="0.25">
      <c r="A831" s="55"/>
      <c r="B831" s="65" t="s">
        <v>1460</v>
      </c>
      <c r="C831" s="2"/>
      <c r="D831" s="2"/>
      <c r="E831" s="2"/>
      <c r="F831" s="2"/>
    </row>
    <row r="832" spans="1:6" x14ac:dyDescent="0.25">
      <c r="A832" s="52"/>
      <c r="B832" s="65" t="s">
        <v>1460</v>
      </c>
      <c r="C832" s="2"/>
      <c r="D832" s="2"/>
      <c r="E832" s="2"/>
      <c r="F832" s="2"/>
    </row>
    <row r="833" spans="1:6" x14ac:dyDescent="0.25">
      <c r="A833" s="24"/>
      <c r="B833" s="65" t="s">
        <v>1460</v>
      </c>
      <c r="C833" s="2"/>
      <c r="D833" s="2"/>
      <c r="E833" s="2"/>
      <c r="F833" s="2"/>
    </row>
    <row r="834" spans="1:6" x14ac:dyDescent="0.25">
      <c r="A834" s="54" t="s">
        <v>708</v>
      </c>
      <c r="B834" s="65" t="s">
        <v>1471</v>
      </c>
      <c r="C834" s="2" t="s">
        <v>1379</v>
      </c>
      <c r="D834" s="79"/>
      <c r="E834" s="2"/>
      <c r="F834" s="2"/>
    </row>
    <row r="835" spans="1:6" x14ac:dyDescent="0.25">
      <c r="A835" s="55" t="s">
        <v>696</v>
      </c>
      <c r="B835" s="65" t="s">
        <v>1470</v>
      </c>
      <c r="C835" s="2" t="s">
        <v>1379</v>
      </c>
      <c r="D835" s="79"/>
      <c r="E835" s="2"/>
      <c r="F835" s="2"/>
    </row>
    <row r="836" spans="1:6" x14ac:dyDescent="0.25">
      <c r="A836" s="55"/>
      <c r="B836" s="65" t="s">
        <v>1460</v>
      </c>
      <c r="C836" s="2"/>
      <c r="D836" s="79"/>
      <c r="E836" s="2"/>
      <c r="F836" s="2"/>
    </row>
    <row r="837" spans="1:6" x14ac:dyDescent="0.25">
      <c r="A837" s="55" t="s">
        <v>731</v>
      </c>
      <c r="B837" s="65" t="s">
        <v>1476</v>
      </c>
      <c r="C837" s="2" t="s">
        <v>1379</v>
      </c>
      <c r="D837" s="79"/>
      <c r="E837" s="2"/>
      <c r="F837" s="2"/>
    </row>
    <row r="838" spans="1:6" x14ac:dyDescent="0.25">
      <c r="A838" s="55" t="s">
        <v>709</v>
      </c>
      <c r="B838" s="65" t="s">
        <v>1471</v>
      </c>
      <c r="C838" s="2" t="s">
        <v>1379</v>
      </c>
      <c r="D838" s="79"/>
      <c r="E838" s="2"/>
      <c r="F838" s="2"/>
    </row>
    <row r="839" spans="1:6" x14ac:dyDescent="0.25">
      <c r="A839" s="55" t="s">
        <v>694</v>
      </c>
      <c r="B839" s="65" t="s">
        <v>1470</v>
      </c>
      <c r="C839" s="2" t="s">
        <v>1379</v>
      </c>
      <c r="D839" s="79"/>
      <c r="E839" s="2"/>
      <c r="F839" s="2"/>
    </row>
    <row r="840" spans="1:6" x14ac:dyDescent="0.25">
      <c r="A840" s="55"/>
      <c r="B840" s="65" t="s">
        <v>1460</v>
      </c>
      <c r="C840" s="2"/>
      <c r="D840" s="2"/>
      <c r="E840" s="2"/>
      <c r="F840" s="2"/>
    </row>
    <row r="841" spans="1:6" x14ac:dyDescent="0.25">
      <c r="A841" s="52"/>
      <c r="B841" s="65" t="s">
        <v>1460</v>
      </c>
      <c r="C841" s="2"/>
      <c r="D841" s="2"/>
      <c r="E841" s="2"/>
      <c r="F841" s="2"/>
    </row>
    <row r="842" spans="1:6" x14ac:dyDescent="0.25">
      <c r="A842" s="24"/>
      <c r="B842" s="65" t="s">
        <v>1460</v>
      </c>
      <c r="C842" s="2"/>
      <c r="D842" s="2"/>
      <c r="E842" s="2"/>
      <c r="F842" s="2"/>
    </row>
    <row r="843" spans="1:6" x14ac:dyDescent="0.25">
      <c r="A843" s="54" t="s">
        <v>682</v>
      </c>
      <c r="B843" s="65" t="s">
        <v>1477</v>
      </c>
      <c r="C843" s="2" t="s">
        <v>1357</v>
      </c>
      <c r="D843" s="80"/>
      <c r="E843" s="2"/>
      <c r="F843" s="79"/>
    </row>
    <row r="844" spans="1:6" x14ac:dyDescent="0.25">
      <c r="A844" s="55" t="s">
        <v>683</v>
      </c>
      <c r="B844" s="65" t="s">
        <v>1477</v>
      </c>
      <c r="C844" s="2" t="s">
        <v>1357</v>
      </c>
      <c r="D844" s="80"/>
      <c r="E844" s="2"/>
      <c r="F844" s="79"/>
    </row>
    <row r="845" spans="1:6" x14ac:dyDescent="0.25">
      <c r="A845" s="55" t="s">
        <v>680</v>
      </c>
      <c r="B845" s="65" t="s">
        <v>1472</v>
      </c>
      <c r="C845" s="2" t="s">
        <v>1357</v>
      </c>
      <c r="D845" s="80"/>
      <c r="E845" s="2"/>
      <c r="F845" s="79"/>
    </row>
    <row r="846" spans="1:6" x14ac:dyDescent="0.25">
      <c r="A846" s="55" t="s">
        <v>685</v>
      </c>
      <c r="B846" s="65" t="s">
        <v>1477</v>
      </c>
      <c r="C846" s="2" t="s">
        <v>1357</v>
      </c>
      <c r="D846" s="80"/>
      <c r="E846" s="2"/>
      <c r="F846" s="79"/>
    </row>
    <row r="847" spans="1:6" x14ac:dyDescent="0.25">
      <c r="A847" s="55"/>
      <c r="B847" s="65" t="s">
        <v>1460</v>
      </c>
      <c r="C847" s="2"/>
      <c r="D847" s="2"/>
      <c r="E847" s="2"/>
      <c r="F847" s="2"/>
    </row>
    <row r="848" spans="1:6" x14ac:dyDescent="0.25">
      <c r="A848" s="55"/>
      <c r="B848" s="65" t="s">
        <v>1460</v>
      </c>
      <c r="C848" s="2"/>
      <c r="D848" s="2"/>
      <c r="E848" s="2"/>
      <c r="F848" s="2"/>
    </row>
    <row r="849" spans="1:6" x14ac:dyDescent="0.25">
      <c r="A849" s="55"/>
      <c r="B849" s="65" t="s">
        <v>1460</v>
      </c>
      <c r="C849" s="2"/>
      <c r="D849" s="2"/>
      <c r="E849" s="2"/>
      <c r="F849" s="2"/>
    </row>
    <row r="850" spans="1:6" x14ac:dyDescent="0.25">
      <c r="A850" s="52"/>
      <c r="B850" s="65" t="s">
        <v>1460</v>
      </c>
      <c r="C850" s="2"/>
      <c r="D850" s="2"/>
      <c r="E850" s="2"/>
      <c r="F850" s="2"/>
    </row>
    <row r="851" spans="1:6" x14ac:dyDescent="0.25">
      <c r="A851" s="24"/>
      <c r="B851" s="65" t="s">
        <v>1460</v>
      </c>
      <c r="C851" s="2"/>
      <c r="D851" s="2"/>
      <c r="E851" s="2"/>
      <c r="F851" s="2"/>
    </row>
    <row r="852" spans="1:6" x14ac:dyDescent="0.25">
      <c r="A852" s="54" t="s">
        <v>716</v>
      </c>
      <c r="B852" s="65" t="s">
        <v>1474</v>
      </c>
      <c r="C852" s="2" t="s">
        <v>1379</v>
      </c>
      <c r="D852" s="79"/>
      <c r="E852" s="2"/>
      <c r="F852" s="2"/>
    </row>
    <row r="853" spans="1:6" x14ac:dyDescent="0.25">
      <c r="A853" s="55" t="s">
        <v>719</v>
      </c>
      <c r="B853" s="65" t="s">
        <v>1474</v>
      </c>
      <c r="C853" s="2" t="s">
        <v>1379</v>
      </c>
      <c r="D853" s="79"/>
      <c r="E853" s="2"/>
      <c r="F853" s="2"/>
    </row>
    <row r="854" spans="1:6" x14ac:dyDescent="0.25">
      <c r="A854" s="55" t="s">
        <v>703</v>
      </c>
      <c r="B854" s="65" t="s">
        <v>1475</v>
      </c>
      <c r="C854" s="2" t="s">
        <v>1379</v>
      </c>
      <c r="D854" s="79"/>
      <c r="E854" s="2"/>
      <c r="F854" s="2"/>
    </row>
    <row r="855" spans="1:6" x14ac:dyDescent="0.25">
      <c r="A855" s="55" t="s">
        <v>734</v>
      </c>
      <c r="B855" s="65" t="s">
        <v>1476</v>
      </c>
      <c r="C855" s="2" t="s">
        <v>1379</v>
      </c>
      <c r="D855" s="79"/>
      <c r="E855" s="2"/>
      <c r="F855" s="2"/>
    </row>
    <row r="856" spans="1:6" x14ac:dyDescent="0.25">
      <c r="A856" s="55" t="s">
        <v>714</v>
      </c>
      <c r="B856" s="65" t="s">
        <v>1474</v>
      </c>
      <c r="C856" s="2" t="s">
        <v>1379</v>
      </c>
      <c r="D856" s="79"/>
      <c r="E856" s="2"/>
      <c r="F856" s="2"/>
    </row>
    <row r="857" spans="1:6" x14ac:dyDescent="0.25">
      <c r="A857" s="55" t="s">
        <v>701</v>
      </c>
      <c r="B857" s="65" t="s">
        <v>1475</v>
      </c>
      <c r="C857" s="2" t="s">
        <v>1379</v>
      </c>
      <c r="D857" s="79"/>
      <c r="E857" s="2"/>
      <c r="F857" s="2"/>
    </row>
    <row r="858" spans="1:6" x14ac:dyDescent="0.25">
      <c r="A858" s="55"/>
      <c r="B858" s="65" t="s">
        <v>1460</v>
      </c>
      <c r="C858" s="2"/>
      <c r="D858" s="2"/>
      <c r="E858" s="2"/>
      <c r="F858" s="2"/>
    </row>
    <row r="859" spans="1:6" x14ac:dyDescent="0.25">
      <c r="A859" s="52"/>
      <c r="B859" s="65" t="s">
        <v>1460</v>
      </c>
      <c r="C859" s="2"/>
      <c r="D859" s="2"/>
      <c r="E859" s="2"/>
      <c r="F859" s="2"/>
    </row>
    <row r="860" spans="1:6" x14ac:dyDescent="0.25">
      <c r="A860" s="24"/>
      <c r="B860" s="65" t="s">
        <v>1460</v>
      </c>
      <c r="C860" s="2"/>
      <c r="D860" s="2"/>
      <c r="E860" s="2"/>
      <c r="F860" s="2"/>
    </row>
    <row r="861" spans="1:6" x14ac:dyDescent="0.25">
      <c r="A861" s="54" t="s">
        <v>717</v>
      </c>
      <c r="B861" s="65" t="s">
        <v>1474</v>
      </c>
      <c r="C861" s="2" t="s">
        <v>1379</v>
      </c>
      <c r="D861" s="79"/>
      <c r="E861" s="2"/>
      <c r="F861" s="2"/>
    </row>
    <row r="862" spans="1:6" x14ac:dyDescent="0.25">
      <c r="A862" s="55" t="s">
        <v>704</v>
      </c>
      <c r="B862" s="65" t="s">
        <v>1475</v>
      </c>
      <c r="C862" s="2" t="s">
        <v>1379</v>
      </c>
      <c r="D862" s="79"/>
      <c r="E862" s="2"/>
      <c r="F862" s="2"/>
    </row>
    <row r="863" spans="1:6" x14ac:dyDescent="0.25">
      <c r="A863" s="55" t="s">
        <v>688</v>
      </c>
      <c r="B863" s="65" t="s">
        <v>1477</v>
      </c>
      <c r="C863" s="2" t="s">
        <v>1379</v>
      </c>
      <c r="D863" s="79"/>
      <c r="E863" s="2"/>
      <c r="F863" s="80"/>
    </row>
    <row r="864" spans="1:6" x14ac:dyDescent="0.25">
      <c r="A864" s="55" t="s">
        <v>733</v>
      </c>
      <c r="B864" s="65" t="s">
        <v>1476</v>
      </c>
      <c r="C864" s="2" t="s">
        <v>1379</v>
      </c>
      <c r="D864" s="79"/>
      <c r="E864" s="2"/>
      <c r="F864" s="2"/>
    </row>
    <row r="865" spans="1:8" x14ac:dyDescent="0.25">
      <c r="A865" s="55" t="s">
        <v>718</v>
      </c>
      <c r="B865" s="65" t="s">
        <v>1474</v>
      </c>
      <c r="C865" s="2" t="s">
        <v>1379</v>
      </c>
      <c r="D865" s="79"/>
      <c r="E865" s="2"/>
      <c r="F865" s="2"/>
    </row>
    <row r="866" spans="1:8" x14ac:dyDescent="0.25">
      <c r="A866" s="55" t="s">
        <v>702</v>
      </c>
      <c r="B866" s="65" t="s">
        <v>1475</v>
      </c>
      <c r="C866" s="2" t="s">
        <v>1379</v>
      </c>
      <c r="D866" s="79"/>
      <c r="E866" s="2"/>
      <c r="F866" s="2"/>
    </row>
    <row r="867" spans="1:8" x14ac:dyDescent="0.25">
      <c r="A867" s="55"/>
      <c r="B867" s="65" t="s">
        <v>1460</v>
      </c>
      <c r="C867" s="2"/>
      <c r="D867" s="2"/>
      <c r="E867" s="2"/>
      <c r="F867" s="2"/>
    </row>
    <row r="868" spans="1:8" x14ac:dyDescent="0.25">
      <c r="A868" s="54" t="s">
        <v>686</v>
      </c>
      <c r="B868" s="65" t="s">
        <v>1477</v>
      </c>
      <c r="C868" s="2" t="s">
        <v>1357</v>
      </c>
      <c r="D868" s="80"/>
      <c r="E868" s="2"/>
      <c r="F868" s="79"/>
    </row>
    <row r="869" spans="1:8" x14ac:dyDescent="0.25">
      <c r="A869" s="55" t="s">
        <v>687</v>
      </c>
      <c r="B869" s="65" t="s">
        <v>1477</v>
      </c>
      <c r="C869" s="2" t="s">
        <v>1357</v>
      </c>
      <c r="D869" s="80"/>
      <c r="E869" s="2"/>
      <c r="F869" s="79"/>
    </row>
    <row r="870" spans="1:8" x14ac:dyDescent="0.25">
      <c r="H870" t="s">
        <v>1423</v>
      </c>
    </row>
    <row r="872" spans="1:8" x14ac:dyDescent="0.25">
      <c r="A872" s="23" t="s">
        <v>959</v>
      </c>
      <c r="B872" s="65" t="str">
        <f t="shared" ref="B872:B903" si="33">IF(LEFT(A872,3)="2.5", MID(A872,7,2),LEFT(A872,2))</f>
        <v>27</v>
      </c>
      <c r="C872" s="14" t="s">
        <v>1358</v>
      </c>
      <c r="D872" s="70"/>
    </row>
    <row r="873" spans="1:8" x14ac:dyDescent="0.25">
      <c r="A873" s="17" t="s">
        <v>960</v>
      </c>
      <c r="B873" s="65" t="str">
        <f t="shared" si="33"/>
        <v>27</v>
      </c>
      <c r="C873" s="2" t="s">
        <v>1358</v>
      </c>
      <c r="D873" s="69"/>
      <c r="E873" s="2"/>
      <c r="F873" s="2"/>
    </row>
    <row r="874" spans="1:8" x14ac:dyDescent="0.25">
      <c r="A874" s="27" t="s">
        <v>1478</v>
      </c>
      <c r="B874" s="65" t="str">
        <f t="shared" si="33"/>
        <v>34</v>
      </c>
      <c r="C874" s="2" t="s">
        <v>1358</v>
      </c>
      <c r="D874" s="69"/>
      <c r="E874" s="2"/>
      <c r="F874" s="2"/>
    </row>
    <row r="875" spans="1:8" x14ac:dyDescent="0.25">
      <c r="A875" s="17" t="s">
        <v>975</v>
      </c>
      <c r="B875" s="65" t="str">
        <f t="shared" si="33"/>
        <v>25</v>
      </c>
      <c r="C875" s="2" t="s">
        <v>1358</v>
      </c>
      <c r="D875" s="69"/>
      <c r="E875" s="2"/>
      <c r="F875" s="2"/>
    </row>
    <row r="876" spans="1:8" x14ac:dyDescent="0.25">
      <c r="A876" s="17" t="s">
        <v>976</v>
      </c>
      <c r="B876" s="65" t="str">
        <f t="shared" si="33"/>
        <v>25</v>
      </c>
      <c r="C876" s="2" t="s">
        <v>1358</v>
      </c>
      <c r="D876" s="69"/>
      <c r="E876" s="2"/>
      <c r="F876" s="2"/>
    </row>
    <row r="877" spans="1:8" x14ac:dyDescent="0.25">
      <c r="A877" s="27" t="s">
        <v>1479</v>
      </c>
      <c r="B877" s="65" t="str">
        <f t="shared" si="33"/>
        <v>34</v>
      </c>
      <c r="C877" s="2" t="s">
        <v>1358</v>
      </c>
      <c r="D877" s="69"/>
      <c r="E877" s="2"/>
      <c r="F877" s="2"/>
    </row>
    <row r="878" spans="1:8" x14ac:dyDescent="0.25">
      <c r="A878" s="17" t="s">
        <v>969</v>
      </c>
      <c r="B878" s="65" t="str">
        <f t="shared" si="33"/>
        <v>26</v>
      </c>
      <c r="C878" s="2" t="s">
        <v>1358</v>
      </c>
      <c r="D878" s="69"/>
      <c r="E878" s="2"/>
      <c r="F878" s="2"/>
    </row>
    <row r="879" spans="1:8" x14ac:dyDescent="0.25">
      <c r="A879" s="20"/>
      <c r="B879" s="65" t="str">
        <f t="shared" si="33"/>
        <v/>
      </c>
      <c r="C879" s="2"/>
      <c r="D879" s="2"/>
      <c r="E879" s="2"/>
      <c r="F879" s="2"/>
    </row>
    <row r="880" spans="1:8" x14ac:dyDescent="0.25">
      <c r="A880" s="14"/>
      <c r="B880" s="65" t="str">
        <f t="shared" si="33"/>
        <v/>
      </c>
      <c r="C880" s="2"/>
      <c r="D880" s="2"/>
      <c r="E880" s="2"/>
      <c r="F880" s="2"/>
    </row>
    <row r="881" spans="1:6" x14ac:dyDescent="0.25">
      <c r="A881" s="23" t="s">
        <v>973</v>
      </c>
      <c r="B881" s="65" t="str">
        <f t="shared" si="33"/>
        <v>25</v>
      </c>
      <c r="C881" s="2" t="s">
        <v>1358</v>
      </c>
      <c r="D881" s="69"/>
      <c r="E881" s="2"/>
      <c r="F881" s="2"/>
    </row>
    <row r="882" spans="1:6" x14ac:dyDescent="0.25">
      <c r="A882" s="17" t="s">
        <v>972</v>
      </c>
      <c r="B882" s="65" t="str">
        <f t="shared" si="33"/>
        <v>25</v>
      </c>
      <c r="C882" s="2" t="s">
        <v>1358</v>
      </c>
      <c r="D882" s="69"/>
      <c r="E882" s="2"/>
      <c r="F882" s="2"/>
    </row>
    <row r="883" spans="1:6" x14ac:dyDescent="0.25">
      <c r="A883" s="17" t="s">
        <v>971</v>
      </c>
      <c r="B883" s="65" t="str">
        <f t="shared" si="33"/>
        <v>25</v>
      </c>
      <c r="C883" s="2" t="s">
        <v>1358</v>
      </c>
      <c r="D883" s="69"/>
      <c r="E883" s="2"/>
      <c r="F883" s="2"/>
    </row>
    <row r="884" spans="1:6" x14ac:dyDescent="0.25">
      <c r="A884" s="17" t="s">
        <v>957</v>
      </c>
      <c r="B884" s="65" t="str">
        <f t="shared" si="33"/>
        <v>27</v>
      </c>
      <c r="C884" s="2" t="s">
        <v>1358</v>
      </c>
      <c r="D884" s="69"/>
      <c r="E884" s="2"/>
      <c r="F884" s="2"/>
    </row>
    <row r="885" spans="1:6" x14ac:dyDescent="0.25">
      <c r="A885" s="17" t="s">
        <v>958</v>
      </c>
      <c r="B885" s="65" t="str">
        <f t="shared" si="33"/>
        <v>27</v>
      </c>
      <c r="C885" s="2" t="s">
        <v>1358</v>
      </c>
      <c r="D885" s="69"/>
      <c r="E885" s="2"/>
      <c r="F885" s="2"/>
    </row>
    <row r="886" spans="1:6" x14ac:dyDescent="0.25">
      <c r="A886" s="17" t="s">
        <v>974</v>
      </c>
      <c r="B886" s="65" t="str">
        <f t="shared" si="33"/>
        <v>25</v>
      </c>
      <c r="C886" s="2" t="s">
        <v>1358</v>
      </c>
      <c r="D886" s="69"/>
      <c r="E886" s="2"/>
      <c r="F886" s="2"/>
    </row>
    <row r="887" spans="1:6" x14ac:dyDescent="0.25">
      <c r="A887" s="27" t="s">
        <v>1480</v>
      </c>
      <c r="B887" s="65" t="str">
        <f t="shared" si="33"/>
        <v>34</v>
      </c>
      <c r="C887" s="2" t="s">
        <v>1358</v>
      </c>
      <c r="D887" s="69"/>
      <c r="E887" s="2"/>
      <c r="F887" s="2"/>
    </row>
    <row r="888" spans="1:6" x14ac:dyDescent="0.25">
      <c r="A888" s="28"/>
      <c r="B888" s="65" t="str">
        <f t="shared" si="33"/>
        <v/>
      </c>
      <c r="C888" s="2"/>
      <c r="D888" s="2"/>
      <c r="E888" s="2"/>
      <c r="F888" s="2"/>
    </row>
    <row r="889" spans="1:6" x14ac:dyDescent="0.25">
      <c r="A889" s="21"/>
      <c r="B889" s="65" t="str">
        <f t="shared" si="33"/>
        <v/>
      </c>
      <c r="C889" s="2"/>
      <c r="D889" s="2"/>
      <c r="E889" s="2"/>
      <c r="F889" s="2"/>
    </row>
    <row r="890" spans="1:6" x14ac:dyDescent="0.25">
      <c r="A890" s="23" t="s">
        <v>962</v>
      </c>
      <c r="B890" s="65" t="str">
        <f t="shared" si="33"/>
        <v>27</v>
      </c>
      <c r="C890" s="2" t="s">
        <v>1358</v>
      </c>
      <c r="D890" s="69"/>
      <c r="E890" s="2"/>
      <c r="F890" s="2"/>
    </row>
    <row r="891" spans="1:6" x14ac:dyDescent="0.25">
      <c r="A891" s="17" t="s">
        <v>961</v>
      </c>
      <c r="B891" s="65" t="str">
        <f t="shared" si="33"/>
        <v>27</v>
      </c>
      <c r="C891" s="2" t="s">
        <v>1358</v>
      </c>
      <c r="D891" s="69"/>
      <c r="E891" s="2"/>
      <c r="F891" s="2"/>
    </row>
    <row r="892" spans="1:6" x14ac:dyDescent="0.25">
      <c r="A892" s="17" t="s">
        <v>978</v>
      </c>
      <c r="B892" s="65" t="str">
        <f t="shared" si="33"/>
        <v>25</v>
      </c>
      <c r="C892" s="2" t="s">
        <v>1358</v>
      </c>
      <c r="D892" s="69"/>
      <c r="E892" s="2"/>
      <c r="F892" s="2"/>
    </row>
    <row r="893" spans="1:6" x14ac:dyDescent="0.25">
      <c r="A893" s="27" t="s">
        <v>1481</v>
      </c>
      <c r="B893" s="65" t="str">
        <f t="shared" si="33"/>
        <v>34</v>
      </c>
      <c r="C893" s="2" t="s">
        <v>1358</v>
      </c>
      <c r="D893" s="69"/>
      <c r="E893" s="2"/>
      <c r="F893" s="2"/>
    </row>
    <row r="894" spans="1:6" x14ac:dyDescent="0.25">
      <c r="A894" s="17" t="s">
        <v>977</v>
      </c>
      <c r="B894" s="65" t="str">
        <f t="shared" si="33"/>
        <v>25</v>
      </c>
      <c r="C894" s="2" t="s">
        <v>1358</v>
      </c>
      <c r="D894" s="69"/>
      <c r="E894" s="2"/>
      <c r="F894" s="2"/>
    </row>
    <row r="895" spans="1:6" x14ac:dyDescent="0.25">
      <c r="A895" s="17" t="s">
        <v>966</v>
      </c>
      <c r="B895" s="65" t="str">
        <f t="shared" si="33"/>
        <v>26</v>
      </c>
      <c r="C895" s="2" t="s">
        <v>1358</v>
      </c>
      <c r="D895" s="69"/>
      <c r="E895" s="2"/>
      <c r="F895" s="2"/>
    </row>
    <row r="896" spans="1:6" x14ac:dyDescent="0.25">
      <c r="A896" s="17" t="s">
        <v>965</v>
      </c>
      <c r="B896" s="65" t="str">
        <f t="shared" si="33"/>
        <v>26</v>
      </c>
      <c r="C896" s="2" t="s">
        <v>1358</v>
      </c>
      <c r="D896" s="69"/>
      <c r="E896" s="2"/>
      <c r="F896" s="2"/>
    </row>
    <row r="897" spans="1:8" x14ac:dyDescent="0.25">
      <c r="A897" s="20" t="s">
        <v>970</v>
      </c>
      <c r="B897" s="65" t="str">
        <f t="shared" si="33"/>
        <v>26</v>
      </c>
      <c r="C897" s="2" t="s">
        <v>1358</v>
      </c>
      <c r="D897" s="69"/>
      <c r="E897" s="2"/>
      <c r="F897" s="2"/>
    </row>
    <row r="898" spans="1:8" x14ac:dyDescent="0.25">
      <c r="A898" s="14"/>
      <c r="B898" s="65" t="str">
        <f t="shared" si="33"/>
        <v/>
      </c>
      <c r="C898" s="2"/>
      <c r="D898" s="2"/>
      <c r="E898" s="2"/>
      <c r="F898" s="2"/>
    </row>
    <row r="899" spans="1:8" x14ac:dyDescent="0.25">
      <c r="A899" s="26" t="s">
        <v>1512</v>
      </c>
      <c r="B899" s="65" t="str">
        <f t="shared" si="33"/>
        <v>34</v>
      </c>
      <c r="C899" s="2" t="s">
        <v>1358</v>
      </c>
      <c r="D899" s="69"/>
      <c r="E899" s="2"/>
      <c r="F899" s="2"/>
      <c r="H899" t="s">
        <v>1515</v>
      </c>
    </row>
    <row r="900" spans="1:8" x14ac:dyDescent="0.25">
      <c r="A900" s="17" t="s">
        <v>967</v>
      </c>
      <c r="B900" s="65" t="str">
        <f t="shared" si="33"/>
        <v>26</v>
      </c>
      <c r="C900" s="2" t="s">
        <v>1358</v>
      </c>
      <c r="D900" s="69"/>
      <c r="E900" s="2"/>
      <c r="F900" s="2"/>
    </row>
    <row r="901" spans="1:8" x14ac:dyDescent="0.25">
      <c r="A901" s="17" t="s">
        <v>956</v>
      </c>
      <c r="B901" s="65" t="str">
        <f t="shared" si="33"/>
        <v>27</v>
      </c>
      <c r="C901" s="2" t="s">
        <v>1358</v>
      </c>
      <c r="D901" s="69"/>
      <c r="E901" s="2"/>
      <c r="F901" s="2"/>
    </row>
    <row r="902" spans="1:8" x14ac:dyDescent="0.25">
      <c r="A902" s="27" t="s">
        <v>1482</v>
      </c>
      <c r="B902" s="65" t="str">
        <f t="shared" si="33"/>
        <v>34</v>
      </c>
      <c r="C902" s="2" t="s">
        <v>1358</v>
      </c>
      <c r="D902" s="69"/>
      <c r="E902" s="2"/>
      <c r="F902" s="2"/>
    </row>
    <row r="903" spans="1:8" x14ac:dyDescent="0.25">
      <c r="A903" s="17" t="s">
        <v>955</v>
      </c>
      <c r="B903" s="65" t="str">
        <f t="shared" si="33"/>
        <v>27</v>
      </c>
      <c r="C903" s="2" t="s">
        <v>1358</v>
      </c>
      <c r="D903" s="69"/>
      <c r="E903" s="2"/>
      <c r="F903" s="2"/>
    </row>
    <row r="904" spans="1:8" x14ac:dyDescent="0.25">
      <c r="A904" s="17" t="s">
        <v>968</v>
      </c>
      <c r="B904" s="65" t="str">
        <f t="shared" ref="B904:B935" si="34">IF(LEFT(A904,3)="2.5", MID(A904,7,2),LEFT(A904,2))</f>
        <v>26</v>
      </c>
      <c r="C904" s="2" t="s">
        <v>1358</v>
      </c>
      <c r="D904" s="69"/>
      <c r="E904" s="2"/>
      <c r="F904" s="2"/>
    </row>
    <row r="905" spans="1:8" x14ac:dyDescent="0.25">
      <c r="A905" s="17" t="s">
        <v>963</v>
      </c>
      <c r="B905" s="65" t="str">
        <f t="shared" si="34"/>
        <v>26</v>
      </c>
      <c r="C905" s="2" t="s">
        <v>1358</v>
      </c>
      <c r="D905" s="69"/>
      <c r="E905" s="2"/>
      <c r="F905" s="2"/>
    </row>
    <row r="906" spans="1:8" x14ac:dyDescent="0.25">
      <c r="A906" s="20" t="s">
        <v>964</v>
      </c>
      <c r="B906" s="65" t="str">
        <f t="shared" si="34"/>
        <v>26</v>
      </c>
      <c r="C906" s="2" t="s">
        <v>1358</v>
      </c>
      <c r="D906" s="69"/>
      <c r="E906" s="2"/>
      <c r="F906" s="2"/>
    </row>
    <row r="907" spans="1:8" x14ac:dyDescent="0.25">
      <c r="A907" s="14"/>
      <c r="B907" s="65" t="str">
        <f t="shared" si="34"/>
        <v/>
      </c>
      <c r="C907" s="2"/>
      <c r="D907" s="2"/>
      <c r="E907" s="2"/>
      <c r="F907" s="2"/>
    </row>
    <row r="908" spans="1:8" x14ac:dyDescent="0.25">
      <c r="A908" s="23" t="s">
        <v>985</v>
      </c>
      <c r="B908" s="65" t="str">
        <f t="shared" si="34"/>
        <v>28</v>
      </c>
      <c r="C908" s="2" t="s">
        <v>1358</v>
      </c>
      <c r="D908" s="69"/>
      <c r="E908" s="2"/>
      <c r="F908" s="2"/>
    </row>
    <row r="909" spans="1:8" x14ac:dyDescent="0.25">
      <c r="A909" s="17" t="s">
        <v>986</v>
      </c>
      <c r="B909" s="65" t="str">
        <f t="shared" si="34"/>
        <v>28</v>
      </c>
      <c r="C909" s="2" t="s">
        <v>1358</v>
      </c>
      <c r="D909" s="69"/>
      <c r="E909" s="2"/>
      <c r="F909" s="2"/>
    </row>
    <row r="910" spans="1:8" x14ac:dyDescent="0.25">
      <c r="A910" s="27" t="s">
        <v>1483</v>
      </c>
      <c r="B910" s="65" t="str">
        <f t="shared" si="34"/>
        <v>35</v>
      </c>
      <c r="C910" s="2" t="s">
        <v>1358</v>
      </c>
      <c r="D910" s="69"/>
      <c r="E910" s="2"/>
      <c r="F910" s="69"/>
    </row>
    <row r="911" spans="1:8" x14ac:dyDescent="0.25">
      <c r="A911" s="17" t="s">
        <v>993</v>
      </c>
      <c r="B911" s="65" t="str">
        <f t="shared" si="34"/>
        <v>30</v>
      </c>
      <c r="C911" s="2" t="s">
        <v>1358</v>
      </c>
      <c r="D911" s="69"/>
      <c r="E911" s="2"/>
      <c r="F911" s="2"/>
    </row>
    <row r="912" spans="1:8" x14ac:dyDescent="0.25">
      <c r="A912" s="17" t="s">
        <v>994</v>
      </c>
      <c r="B912" s="65" t="str">
        <f t="shared" si="34"/>
        <v>30</v>
      </c>
      <c r="C912" s="2" t="s">
        <v>1358</v>
      </c>
      <c r="D912" s="69"/>
      <c r="E912" s="2"/>
      <c r="F912" s="2"/>
    </row>
    <row r="913" spans="1:6" x14ac:dyDescent="0.25">
      <c r="A913" s="27" t="s">
        <v>1484</v>
      </c>
      <c r="B913" s="65" t="str">
        <f t="shared" si="34"/>
        <v>35</v>
      </c>
      <c r="C913" s="2" t="s">
        <v>1358</v>
      </c>
      <c r="D913" s="69"/>
      <c r="E913" s="2"/>
      <c r="F913" s="69"/>
    </row>
    <row r="914" spans="1:6" x14ac:dyDescent="0.25">
      <c r="A914" s="17" t="s">
        <v>997</v>
      </c>
      <c r="B914" s="65" t="str">
        <f t="shared" si="34"/>
        <v>32</v>
      </c>
      <c r="C914" s="2" t="s">
        <v>1358</v>
      </c>
      <c r="D914" s="69"/>
      <c r="E914" s="2"/>
      <c r="F914" s="2"/>
    </row>
    <row r="915" spans="1:6" x14ac:dyDescent="0.25">
      <c r="A915" s="20"/>
      <c r="B915" s="65" t="str">
        <f t="shared" si="34"/>
        <v/>
      </c>
      <c r="C915" s="2"/>
      <c r="D915" s="2"/>
      <c r="E915" s="2"/>
      <c r="F915" s="2"/>
    </row>
    <row r="916" spans="1:6" x14ac:dyDescent="0.25">
      <c r="A916" s="14"/>
      <c r="B916" s="65" t="str">
        <f t="shared" si="34"/>
        <v/>
      </c>
      <c r="C916" s="2"/>
      <c r="D916" s="2"/>
      <c r="E916" s="2"/>
      <c r="F916" s="2"/>
    </row>
    <row r="917" spans="1:6" x14ac:dyDescent="0.25">
      <c r="A917" s="23" t="s">
        <v>987</v>
      </c>
      <c r="B917" s="65" t="str">
        <f t="shared" si="34"/>
        <v>30</v>
      </c>
      <c r="C917" s="2" t="s">
        <v>1358</v>
      </c>
      <c r="D917" s="69"/>
      <c r="E917" s="2"/>
      <c r="F917" s="2"/>
    </row>
    <row r="918" spans="1:6" x14ac:dyDescent="0.25">
      <c r="A918" s="17" t="s">
        <v>990</v>
      </c>
      <c r="B918" s="65" t="str">
        <f t="shared" si="34"/>
        <v>30</v>
      </c>
      <c r="C918" s="2" t="s">
        <v>1358</v>
      </c>
      <c r="D918" s="69"/>
      <c r="E918" s="2"/>
      <c r="F918" s="2"/>
    </row>
    <row r="919" spans="1:6" x14ac:dyDescent="0.25">
      <c r="A919" s="17" t="s">
        <v>989</v>
      </c>
      <c r="B919" s="65" t="str">
        <f t="shared" si="34"/>
        <v>30</v>
      </c>
      <c r="C919" s="2" t="s">
        <v>1358</v>
      </c>
      <c r="D919" s="69"/>
      <c r="E919" s="2"/>
      <c r="F919" s="2"/>
    </row>
    <row r="920" spans="1:6" x14ac:dyDescent="0.25">
      <c r="A920" s="17" t="s">
        <v>982</v>
      </c>
      <c r="B920" s="65" t="str">
        <f t="shared" si="34"/>
        <v>28</v>
      </c>
      <c r="C920" s="2" t="s">
        <v>1358</v>
      </c>
      <c r="D920" s="69"/>
      <c r="E920" s="2"/>
      <c r="F920" s="2"/>
    </row>
    <row r="921" spans="1:6" x14ac:dyDescent="0.25">
      <c r="A921" s="17" t="s">
        <v>981</v>
      </c>
      <c r="B921" s="65" t="str">
        <f t="shared" si="34"/>
        <v>28</v>
      </c>
      <c r="C921" s="2" t="s">
        <v>1358</v>
      </c>
      <c r="D921" s="69"/>
      <c r="E921" s="2"/>
      <c r="F921" s="2"/>
    </row>
    <row r="922" spans="1:6" x14ac:dyDescent="0.25">
      <c r="A922" s="17" t="s">
        <v>988</v>
      </c>
      <c r="B922" s="65" t="str">
        <f t="shared" si="34"/>
        <v>30</v>
      </c>
      <c r="C922" s="2" t="s">
        <v>1358</v>
      </c>
      <c r="D922" s="69"/>
      <c r="E922" s="2"/>
      <c r="F922" s="2"/>
    </row>
    <row r="923" spans="1:6" x14ac:dyDescent="0.25">
      <c r="A923" s="17"/>
      <c r="B923" s="65" t="str">
        <f t="shared" si="34"/>
        <v/>
      </c>
      <c r="C923" s="2"/>
      <c r="D923" s="2"/>
      <c r="E923" s="2"/>
      <c r="F923" s="2"/>
    </row>
    <row r="924" spans="1:6" x14ac:dyDescent="0.25">
      <c r="A924" s="20"/>
      <c r="B924" s="65" t="str">
        <f t="shared" si="34"/>
        <v/>
      </c>
      <c r="C924" s="2"/>
      <c r="D924" s="2"/>
      <c r="E924" s="2"/>
      <c r="F924" s="2"/>
    </row>
    <row r="925" spans="1:6" x14ac:dyDescent="0.25">
      <c r="A925" s="14"/>
      <c r="B925" s="65" t="str">
        <f t="shared" si="34"/>
        <v/>
      </c>
      <c r="C925" s="2"/>
      <c r="D925" s="2"/>
      <c r="E925" s="2"/>
      <c r="F925" s="2"/>
    </row>
    <row r="926" spans="1:6" x14ac:dyDescent="0.25">
      <c r="A926" s="23" t="s">
        <v>984</v>
      </c>
      <c r="B926" s="65" t="str">
        <f t="shared" si="34"/>
        <v>28</v>
      </c>
      <c r="C926" s="2" t="s">
        <v>1358</v>
      </c>
      <c r="D926" s="69"/>
      <c r="E926" s="2"/>
      <c r="F926" s="2"/>
    </row>
    <row r="927" spans="1:6" x14ac:dyDescent="0.25">
      <c r="A927" s="17" t="s">
        <v>983</v>
      </c>
      <c r="B927" s="65" t="str">
        <f t="shared" si="34"/>
        <v>28</v>
      </c>
      <c r="C927" s="2" t="s">
        <v>1358</v>
      </c>
      <c r="D927" s="69"/>
      <c r="E927" s="2"/>
      <c r="F927" s="2"/>
    </row>
    <row r="928" spans="1:6" x14ac:dyDescent="0.25">
      <c r="A928" s="17" t="s">
        <v>992</v>
      </c>
      <c r="B928" s="65" t="str">
        <f t="shared" si="34"/>
        <v>30</v>
      </c>
      <c r="C928" s="2" t="s">
        <v>1358</v>
      </c>
      <c r="D928" s="69"/>
      <c r="E928" s="2"/>
      <c r="F928" s="2"/>
    </row>
    <row r="929" spans="1:6" x14ac:dyDescent="0.25">
      <c r="A929" s="27" t="s">
        <v>1485</v>
      </c>
      <c r="B929" s="65" t="str">
        <f t="shared" si="34"/>
        <v>35</v>
      </c>
      <c r="C929" s="2" t="s">
        <v>1358</v>
      </c>
      <c r="D929" s="69"/>
      <c r="E929" s="2"/>
      <c r="F929" s="69"/>
    </row>
    <row r="930" spans="1:6" x14ac:dyDescent="0.25">
      <c r="A930" s="17" t="s">
        <v>991</v>
      </c>
      <c r="B930" s="65" t="str">
        <f t="shared" si="34"/>
        <v>30</v>
      </c>
      <c r="C930" s="2" t="s">
        <v>1358</v>
      </c>
      <c r="D930" s="69"/>
      <c r="E930" s="2"/>
      <c r="F930" s="2"/>
    </row>
    <row r="931" spans="1:6" x14ac:dyDescent="0.25">
      <c r="A931" s="17" t="s">
        <v>996</v>
      </c>
      <c r="B931" s="65" t="str">
        <f t="shared" si="34"/>
        <v>32</v>
      </c>
      <c r="C931" s="2" t="s">
        <v>1358</v>
      </c>
      <c r="D931" s="69"/>
      <c r="E931" s="2"/>
      <c r="F931" s="2"/>
    </row>
    <row r="932" spans="1:6" x14ac:dyDescent="0.25">
      <c r="A932" s="17" t="s">
        <v>995</v>
      </c>
      <c r="B932" s="65" t="str">
        <f t="shared" si="34"/>
        <v>32</v>
      </c>
      <c r="C932" s="2" t="s">
        <v>1358</v>
      </c>
      <c r="D932" s="69"/>
      <c r="E932" s="2"/>
      <c r="F932" s="2"/>
    </row>
    <row r="933" spans="1:6" x14ac:dyDescent="0.25">
      <c r="A933" s="20" t="s">
        <v>998</v>
      </c>
      <c r="B933" s="65" t="str">
        <f t="shared" si="34"/>
        <v>32</v>
      </c>
      <c r="C933" s="2" t="s">
        <v>1358</v>
      </c>
      <c r="D933" s="69"/>
      <c r="E933" s="2"/>
      <c r="F933" s="2"/>
    </row>
    <row r="934" spans="1:6" x14ac:dyDescent="0.25">
      <c r="A934" s="14"/>
      <c r="B934" s="65" t="str">
        <f t="shared" si="34"/>
        <v/>
      </c>
      <c r="C934" s="2"/>
      <c r="D934" s="2"/>
      <c r="E934" s="2"/>
      <c r="F934" s="2"/>
    </row>
    <row r="935" spans="1:6" x14ac:dyDescent="0.25">
      <c r="A935" s="26" t="s">
        <v>1486</v>
      </c>
      <c r="B935" s="65" t="str">
        <f t="shared" si="34"/>
        <v>35</v>
      </c>
      <c r="C935" s="2" t="s">
        <v>1358</v>
      </c>
      <c r="D935" s="86"/>
      <c r="E935" s="2"/>
      <c r="F935" s="86"/>
    </row>
    <row r="936" spans="1:6" x14ac:dyDescent="0.25">
      <c r="A936" s="27"/>
      <c r="B936" s="65" t="str">
        <f t="shared" ref="B936:B967" si="35">IF(LEFT(A936,3)="2.5", MID(A936,7,2),LEFT(A936,2))</f>
        <v/>
      </c>
      <c r="C936" s="2"/>
      <c r="D936" s="2"/>
      <c r="E936" s="2"/>
      <c r="F936" s="2"/>
    </row>
    <row r="937" spans="1:6" x14ac:dyDescent="0.25">
      <c r="A937" s="17" t="s">
        <v>980</v>
      </c>
      <c r="B937" s="65" t="str">
        <f t="shared" si="35"/>
        <v>28</v>
      </c>
      <c r="C937" s="2" t="s">
        <v>1358</v>
      </c>
      <c r="D937" s="87"/>
      <c r="E937" s="2"/>
      <c r="F937" s="2"/>
    </row>
    <row r="938" spans="1:6" x14ac:dyDescent="0.25">
      <c r="A938" s="27" t="s">
        <v>1487</v>
      </c>
      <c r="B938" s="65" t="str">
        <f t="shared" si="35"/>
        <v>35</v>
      </c>
      <c r="C938" s="2" t="s">
        <v>1358</v>
      </c>
      <c r="D938" s="69"/>
      <c r="E938" s="2"/>
      <c r="F938" s="69"/>
    </row>
    <row r="939" spans="1:6" x14ac:dyDescent="0.25">
      <c r="A939" s="17" t="s">
        <v>979</v>
      </c>
      <c r="B939" s="65" t="str">
        <f t="shared" si="35"/>
        <v>28</v>
      </c>
      <c r="C939" s="2" t="s">
        <v>1358</v>
      </c>
      <c r="D939" s="69"/>
      <c r="E939" s="2"/>
      <c r="F939" s="2"/>
    </row>
    <row r="940" spans="1:6" x14ac:dyDescent="0.25">
      <c r="A940" s="17"/>
      <c r="B940" s="65" t="str">
        <f t="shared" si="35"/>
        <v/>
      </c>
      <c r="C940" s="2"/>
      <c r="D940" s="2"/>
      <c r="E940" s="2"/>
      <c r="F940" s="2"/>
    </row>
    <row r="941" spans="1:6" x14ac:dyDescent="0.25">
      <c r="A941" s="17"/>
      <c r="B941" s="65" t="str">
        <f t="shared" si="35"/>
        <v/>
      </c>
      <c r="C941" s="2"/>
      <c r="D941" s="2"/>
      <c r="E941" s="2"/>
      <c r="F941" s="2"/>
    </row>
    <row r="942" spans="1:6" x14ac:dyDescent="0.25">
      <c r="A942" s="20"/>
      <c r="B942" s="65" t="str">
        <f t="shared" si="35"/>
        <v/>
      </c>
      <c r="C942" s="2"/>
      <c r="D942" s="2"/>
      <c r="E942" s="2"/>
      <c r="F942" s="2"/>
    </row>
    <row r="943" spans="1:6" x14ac:dyDescent="0.25">
      <c r="A943" s="14"/>
      <c r="B943" s="65" t="str">
        <f t="shared" si="35"/>
        <v/>
      </c>
      <c r="C943" s="2"/>
      <c r="D943" s="2"/>
      <c r="E943" s="2"/>
      <c r="F943" s="2"/>
    </row>
    <row r="944" spans="1:6" x14ac:dyDescent="0.25">
      <c r="A944" s="23" t="s">
        <v>1015</v>
      </c>
      <c r="B944" s="65" t="str">
        <f t="shared" si="35"/>
        <v>31</v>
      </c>
      <c r="C944" s="2" t="s">
        <v>1358</v>
      </c>
      <c r="D944" s="69"/>
      <c r="E944" s="2"/>
      <c r="F944" s="2"/>
    </row>
    <row r="945" spans="1:6" x14ac:dyDescent="0.25">
      <c r="A945" s="17" t="s">
        <v>1016</v>
      </c>
      <c r="B945" s="65" t="str">
        <f t="shared" si="35"/>
        <v>31</v>
      </c>
      <c r="C945" s="2" t="s">
        <v>1358</v>
      </c>
      <c r="D945" s="69"/>
      <c r="E945" s="2"/>
      <c r="F945" s="2"/>
    </row>
    <row r="946" spans="1:6" x14ac:dyDescent="0.25">
      <c r="A946" s="27" t="s">
        <v>1488</v>
      </c>
      <c r="B946" s="65" t="str">
        <f t="shared" si="35"/>
        <v>36</v>
      </c>
      <c r="C946" s="2" t="s">
        <v>1358</v>
      </c>
      <c r="D946" s="69"/>
      <c r="E946" s="2"/>
      <c r="F946" s="69"/>
    </row>
    <row r="947" spans="1:6" x14ac:dyDescent="0.25">
      <c r="A947" s="17" t="s">
        <v>1005</v>
      </c>
      <c r="B947" s="65" t="str">
        <f t="shared" si="35"/>
        <v>33</v>
      </c>
      <c r="C947" s="2" t="s">
        <v>1358</v>
      </c>
      <c r="D947" s="69"/>
      <c r="E947" s="2"/>
      <c r="F947" s="2"/>
    </row>
    <row r="948" spans="1:6" x14ac:dyDescent="0.25">
      <c r="A948" s="17" t="s">
        <v>1006</v>
      </c>
      <c r="B948" s="65" t="str">
        <f t="shared" si="35"/>
        <v>33</v>
      </c>
      <c r="C948" s="2" t="s">
        <v>1358</v>
      </c>
      <c r="D948" s="69"/>
      <c r="E948" s="2"/>
      <c r="F948" s="2"/>
    </row>
    <row r="949" spans="1:6" x14ac:dyDescent="0.25">
      <c r="A949" s="27" t="s">
        <v>1489</v>
      </c>
      <c r="B949" s="65" t="str">
        <f t="shared" si="35"/>
        <v>36</v>
      </c>
      <c r="C949" s="2" t="s">
        <v>1358</v>
      </c>
      <c r="D949" s="69"/>
      <c r="E949" s="2"/>
      <c r="F949" s="69"/>
    </row>
    <row r="950" spans="1:6" x14ac:dyDescent="0.25">
      <c r="A950" s="17" t="s">
        <v>1010</v>
      </c>
      <c r="B950" s="65" t="str">
        <f t="shared" si="35"/>
        <v>29</v>
      </c>
      <c r="C950" s="2" t="s">
        <v>1358</v>
      </c>
      <c r="D950" s="69"/>
      <c r="E950" s="2"/>
      <c r="F950" s="2"/>
    </row>
    <row r="951" spans="1:6" x14ac:dyDescent="0.25">
      <c r="A951" s="20"/>
      <c r="B951" s="65" t="str">
        <f t="shared" si="35"/>
        <v/>
      </c>
      <c r="C951" s="2"/>
      <c r="D951" s="2"/>
      <c r="E951" s="2"/>
      <c r="F951" s="2"/>
    </row>
    <row r="952" spans="1:6" x14ac:dyDescent="0.25">
      <c r="A952" s="14"/>
      <c r="B952" s="65" t="str">
        <f t="shared" si="35"/>
        <v/>
      </c>
      <c r="C952" s="2"/>
      <c r="D952" s="2"/>
      <c r="E952" s="2"/>
      <c r="F952" s="2"/>
    </row>
    <row r="953" spans="1:6" x14ac:dyDescent="0.25">
      <c r="A953" s="23" t="s">
        <v>1001</v>
      </c>
      <c r="B953" s="65" t="str">
        <f t="shared" si="35"/>
        <v>33</v>
      </c>
      <c r="C953" s="2" t="s">
        <v>1358</v>
      </c>
      <c r="D953" s="69"/>
      <c r="E953" s="2"/>
      <c r="F953" s="2"/>
    </row>
    <row r="954" spans="1:6" x14ac:dyDescent="0.25">
      <c r="A954" s="17" t="s">
        <v>1000</v>
      </c>
      <c r="B954" s="65" t="str">
        <f t="shared" si="35"/>
        <v>33</v>
      </c>
      <c r="C954" s="2" t="s">
        <v>1358</v>
      </c>
      <c r="D954" s="69"/>
      <c r="E954" s="2"/>
      <c r="F954" s="2"/>
    </row>
    <row r="955" spans="1:6" x14ac:dyDescent="0.25">
      <c r="A955" s="17" t="s">
        <v>999</v>
      </c>
      <c r="B955" s="65" t="str">
        <f t="shared" si="35"/>
        <v>33</v>
      </c>
      <c r="C955" s="2" t="s">
        <v>1358</v>
      </c>
      <c r="D955" s="69"/>
      <c r="E955" s="2"/>
      <c r="F955" s="2"/>
    </row>
    <row r="956" spans="1:6" x14ac:dyDescent="0.25">
      <c r="A956" s="17" t="s">
        <v>1013</v>
      </c>
      <c r="B956" s="65" t="str">
        <f t="shared" si="35"/>
        <v>31</v>
      </c>
      <c r="C956" s="2" t="s">
        <v>1358</v>
      </c>
      <c r="D956" s="69"/>
      <c r="E956" s="2"/>
      <c r="F956" s="2"/>
    </row>
    <row r="957" spans="1:6" x14ac:dyDescent="0.25">
      <c r="A957" s="17" t="s">
        <v>1014</v>
      </c>
      <c r="B957" s="65" t="str">
        <f t="shared" si="35"/>
        <v>31</v>
      </c>
      <c r="C957" s="2" t="s">
        <v>1358</v>
      </c>
      <c r="D957" s="69"/>
      <c r="E957" s="2"/>
      <c r="F957" s="2"/>
    </row>
    <row r="958" spans="1:6" x14ac:dyDescent="0.25">
      <c r="A958" s="17" t="s">
        <v>1002</v>
      </c>
      <c r="B958" s="65" t="str">
        <f t="shared" si="35"/>
        <v>33</v>
      </c>
      <c r="C958" s="2" t="s">
        <v>1358</v>
      </c>
      <c r="D958" s="69"/>
      <c r="E958" s="2"/>
      <c r="F958" s="2"/>
    </row>
    <row r="959" spans="1:6" x14ac:dyDescent="0.25">
      <c r="A959" s="17"/>
      <c r="B959" s="65" t="str">
        <f t="shared" si="35"/>
        <v/>
      </c>
      <c r="C959" s="2"/>
      <c r="D959" s="2"/>
      <c r="E959" s="2"/>
      <c r="F959" s="2"/>
    </row>
    <row r="960" spans="1:6" x14ac:dyDescent="0.25">
      <c r="A960" s="20"/>
      <c r="B960" s="65" t="str">
        <f t="shared" si="35"/>
        <v/>
      </c>
      <c r="C960" s="2"/>
      <c r="D960" s="2"/>
      <c r="E960" s="2"/>
      <c r="F960" s="2"/>
    </row>
    <row r="961" spans="1:6" x14ac:dyDescent="0.25">
      <c r="A961" s="14"/>
      <c r="B961" s="65" t="str">
        <f t="shared" si="35"/>
        <v/>
      </c>
      <c r="C961" s="2"/>
      <c r="D961" s="2"/>
      <c r="E961" s="2"/>
      <c r="F961" s="2"/>
    </row>
    <row r="962" spans="1:6" x14ac:dyDescent="0.25">
      <c r="A962" s="23" t="s">
        <v>1018</v>
      </c>
      <c r="B962" s="65" t="str">
        <f t="shared" si="35"/>
        <v>31</v>
      </c>
      <c r="C962" s="2" t="s">
        <v>1358</v>
      </c>
      <c r="D962" s="69"/>
      <c r="E962" s="2"/>
      <c r="F962" s="2"/>
    </row>
    <row r="963" spans="1:6" x14ac:dyDescent="0.25">
      <c r="A963" s="17" t="s">
        <v>1017</v>
      </c>
      <c r="B963" s="65" t="str">
        <f t="shared" si="35"/>
        <v>31</v>
      </c>
      <c r="C963" s="2" t="s">
        <v>1358</v>
      </c>
      <c r="D963" s="69"/>
      <c r="E963" s="2"/>
      <c r="F963" s="2"/>
    </row>
    <row r="964" spans="1:6" x14ac:dyDescent="0.25">
      <c r="A964" s="17" t="s">
        <v>1004</v>
      </c>
      <c r="B964" s="65" t="str">
        <f t="shared" si="35"/>
        <v>33</v>
      </c>
      <c r="C964" s="2" t="s">
        <v>1358</v>
      </c>
      <c r="D964" s="69"/>
      <c r="E964" s="2"/>
      <c r="F964" s="2"/>
    </row>
    <row r="965" spans="1:6" x14ac:dyDescent="0.25">
      <c r="A965" s="27" t="s">
        <v>1490</v>
      </c>
      <c r="B965" s="65" t="str">
        <f t="shared" si="35"/>
        <v>36</v>
      </c>
      <c r="C965" s="2" t="s">
        <v>1358</v>
      </c>
      <c r="D965" s="69"/>
      <c r="E965" s="2"/>
      <c r="F965" s="2"/>
    </row>
    <row r="966" spans="1:6" x14ac:dyDescent="0.25">
      <c r="A966" s="17" t="s">
        <v>1003</v>
      </c>
      <c r="B966" s="65" t="str">
        <f t="shared" si="35"/>
        <v>33</v>
      </c>
      <c r="C966" s="2" t="s">
        <v>1358</v>
      </c>
      <c r="D966" s="69"/>
      <c r="E966" s="2"/>
      <c r="F966" s="2"/>
    </row>
    <row r="967" spans="1:6" x14ac:dyDescent="0.25">
      <c r="A967" s="17" t="s">
        <v>1008</v>
      </c>
      <c r="B967" s="65" t="str">
        <f t="shared" si="35"/>
        <v>29</v>
      </c>
      <c r="C967" s="2" t="s">
        <v>1358</v>
      </c>
      <c r="D967" s="69"/>
      <c r="E967" s="2"/>
      <c r="F967" s="2"/>
    </row>
    <row r="968" spans="1:6" x14ac:dyDescent="0.25">
      <c r="A968" s="17" t="s">
        <v>1007</v>
      </c>
      <c r="B968" s="65" t="str">
        <f t="shared" ref="B968:B975" si="36">IF(LEFT(A968,3)="2.5", MID(A968,7,2),LEFT(A968,2))</f>
        <v>29</v>
      </c>
      <c r="C968" s="2" t="s">
        <v>1358</v>
      </c>
      <c r="D968" s="69"/>
      <c r="E968" s="2"/>
      <c r="F968" s="2"/>
    </row>
    <row r="969" spans="1:6" x14ac:dyDescent="0.25">
      <c r="A969" s="20" t="s">
        <v>1009</v>
      </c>
      <c r="B969" s="65" t="str">
        <f t="shared" si="36"/>
        <v>29</v>
      </c>
      <c r="C969" s="2" t="s">
        <v>1358</v>
      </c>
      <c r="D969" s="69"/>
      <c r="E969" s="2"/>
      <c r="F969" s="2"/>
    </row>
    <row r="970" spans="1:6" x14ac:dyDescent="0.25">
      <c r="A970" s="14"/>
      <c r="B970" s="65" t="str">
        <f t="shared" si="36"/>
        <v/>
      </c>
      <c r="C970" s="2"/>
      <c r="D970" s="2"/>
      <c r="E970" s="2"/>
      <c r="F970" s="2"/>
    </row>
    <row r="971" spans="1:6" x14ac:dyDescent="0.25">
      <c r="A971" s="26" t="s">
        <v>1491</v>
      </c>
      <c r="B971" s="65" t="str">
        <f t="shared" si="36"/>
        <v>36</v>
      </c>
      <c r="C971" s="2" t="s">
        <v>1358</v>
      </c>
      <c r="D971" s="86"/>
      <c r="E971" s="2"/>
      <c r="F971" s="86"/>
    </row>
    <row r="972" spans="1:6" x14ac:dyDescent="0.25">
      <c r="A972" s="27"/>
      <c r="B972" s="65" t="str">
        <f t="shared" si="36"/>
        <v/>
      </c>
      <c r="C972" s="2"/>
      <c r="D972" s="2"/>
      <c r="E972" s="2"/>
      <c r="F972" s="2"/>
    </row>
    <row r="973" spans="1:6" x14ac:dyDescent="0.25">
      <c r="A973" s="17" t="s">
        <v>1012</v>
      </c>
      <c r="B973" s="65" t="str">
        <f t="shared" si="36"/>
        <v>31</v>
      </c>
      <c r="C973" s="2" t="s">
        <v>1358</v>
      </c>
      <c r="D973" s="87"/>
      <c r="E973" s="2"/>
      <c r="F973" s="2"/>
    </row>
    <row r="974" spans="1:6" x14ac:dyDescent="0.25">
      <c r="A974" s="27" t="s">
        <v>1492</v>
      </c>
      <c r="B974" s="65" t="str">
        <f t="shared" si="36"/>
        <v>36</v>
      </c>
      <c r="C974" s="2" t="s">
        <v>1358</v>
      </c>
      <c r="D974" s="69"/>
      <c r="E974" s="2"/>
      <c r="F974" s="69"/>
    </row>
    <row r="975" spans="1:6" x14ac:dyDescent="0.25">
      <c r="A975" s="17" t="s">
        <v>1011</v>
      </c>
      <c r="B975" s="65" t="str">
        <f t="shared" si="36"/>
        <v>31</v>
      </c>
      <c r="C975" s="2" t="s">
        <v>1358</v>
      </c>
      <c r="D975" s="86"/>
      <c r="E975" s="2"/>
      <c r="F975" s="2"/>
    </row>
    <row r="977" spans="1:8" x14ac:dyDescent="0.25">
      <c r="H977" t="s">
        <v>1424</v>
      </c>
    </row>
    <row r="978" spans="1:8" x14ac:dyDescent="0.25">
      <c r="A978" s="23" t="s">
        <v>959</v>
      </c>
      <c r="B978" s="65" t="str">
        <f t="shared" ref="B978:B1009" si="37">IF(LEFT(A978,3)="2.5", MID(A978,7,2),LEFT(A978,2))</f>
        <v>27</v>
      </c>
      <c r="C978" s="14" t="s">
        <v>1358</v>
      </c>
      <c r="D978" s="70"/>
    </row>
    <row r="979" spans="1:8" x14ac:dyDescent="0.25">
      <c r="A979" s="17" t="s">
        <v>960</v>
      </c>
      <c r="B979" s="65" t="str">
        <f t="shared" si="37"/>
        <v>27</v>
      </c>
      <c r="C979" s="14" t="s">
        <v>1358</v>
      </c>
      <c r="D979" s="70"/>
    </row>
    <row r="980" spans="1:8" x14ac:dyDescent="0.25">
      <c r="A980" s="17" t="s">
        <v>1478</v>
      </c>
      <c r="B980" s="65" t="str">
        <f t="shared" si="37"/>
        <v>34</v>
      </c>
      <c r="C980" s="14" t="s">
        <v>1358</v>
      </c>
      <c r="D980" s="70"/>
    </row>
    <row r="981" spans="1:8" x14ac:dyDescent="0.25">
      <c r="A981" s="17" t="s">
        <v>975</v>
      </c>
      <c r="B981" s="65" t="str">
        <f t="shared" si="37"/>
        <v>25</v>
      </c>
      <c r="C981" s="14" t="s">
        <v>1358</v>
      </c>
      <c r="D981" s="70"/>
    </row>
    <row r="982" spans="1:8" x14ac:dyDescent="0.25">
      <c r="A982" s="17" t="s">
        <v>976</v>
      </c>
      <c r="B982" s="65" t="str">
        <f t="shared" si="37"/>
        <v>25</v>
      </c>
      <c r="C982" s="14" t="s">
        <v>1358</v>
      </c>
      <c r="D982" s="70"/>
    </row>
    <row r="983" spans="1:8" x14ac:dyDescent="0.25">
      <c r="A983" s="17" t="s">
        <v>1479</v>
      </c>
      <c r="B983" s="65" t="str">
        <f t="shared" si="37"/>
        <v>34</v>
      </c>
      <c r="C983" s="14" t="s">
        <v>1358</v>
      </c>
      <c r="D983" s="70"/>
    </row>
    <row r="984" spans="1:8" x14ac:dyDescent="0.25">
      <c r="A984" s="17" t="s">
        <v>969</v>
      </c>
      <c r="B984" s="65" t="str">
        <f t="shared" si="37"/>
        <v>26</v>
      </c>
      <c r="C984" s="14" t="s">
        <v>1358</v>
      </c>
      <c r="D984" s="70"/>
    </row>
    <row r="985" spans="1:8" x14ac:dyDescent="0.25">
      <c r="A985" s="20"/>
      <c r="B985" s="65" t="str">
        <f t="shared" si="37"/>
        <v/>
      </c>
    </row>
    <row r="986" spans="1:8" x14ac:dyDescent="0.25">
      <c r="A986" s="14"/>
      <c r="B986" s="65" t="str">
        <f t="shared" si="37"/>
        <v/>
      </c>
    </row>
    <row r="987" spans="1:8" x14ac:dyDescent="0.25">
      <c r="A987" s="23" t="s">
        <v>973</v>
      </c>
      <c r="B987" s="65" t="str">
        <f t="shared" si="37"/>
        <v>25</v>
      </c>
      <c r="C987" s="14" t="s">
        <v>1358</v>
      </c>
      <c r="D987" s="70"/>
    </row>
    <row r="988" spans="1:8" x14ac:dyDescent="0.25">
      <c r="A988" s="17" t="s">
        <v>972</v>
      </c>
      <c r="B988" s="65" t="str">
        <f t="shared" si="37"/>
        <v>25</v>
      </c>
      <c r="C988" s="14" t="s">
        <v>1358</v>
      </c>
      <c r="D988" s="70"/>
    </row>
    <row r="989" spans="1:8" x14ac:dyDescent="0.25">
      <c r="A989" s="17" t="s">
        <v>971</v>
      </c>
      <c r="B989" s="65" t="str">
        <f t="shared" si="37"/>
        <v>25</v>
      </c>
      <c r="C989" s="14" t="s">
        <v>1358</v>
      </c>
      <c r="D989" s="70"/>
    </row>
    <row r="990" spans="1:8" x14ac:dyDescent="0.25">
      <c r="A990" s="17" t="s">
        <v>957</v>
      </c>
      <c r="B990" s="65" t="str">
        <f t="shared" si="37"/>
        <v>27</v>
      </c>
      <c r="C990" s="14" t="s">
        <v>1358</v>
      </c>
      <c r="D990" s="70"/>
    </row>
    <row r="991" spans="1:8" x14ac:dyDescent="0.25">
      <c r="A991" s="17" t="s">
        <v>958</v>
      </c>
      <c r="B991" s="65" t="str">
        <f t="shared" si="37"/>
        <v>27</v>
      </c>
      <c r="C991" s="14" t="s">
        <v>1358</v>
      </c>
      <c r="D991" s="70"/>
    </row>
    <row r="992" spans="1:8" x14ac:dyDescent="0.25">
      <c r="A992" s="17" t="s">
        <v>974</v>
      </c>
      <c r="B992" s="65" t="str">
        <f t="shared" si="37"/>
        <v>25</v>
      </c>
      <c r="C992" s="14" t="s">
        <v>1358</v>
      </c>
      <c r="D992" s="70"/>
    </row>
    <row r="993" spans="1:4" x14ac:dyDescent="0.25">
      <c r="A993" s="17" t="s">
        <v>1480</v>
      </c>
      <c r="B993" s="65" t="str">
        <f t="shared" si="37"/>
        <v>34</v>
      </c>
      <c r="C993" s="14" t="s">
        <v>1358</v>
      </c>
      <c r="D993" s="70"/>
    </row>
    <row r="994" spans="1:4" x14ac:dyDescent="0.25">
      <c r="A994" s="20"/>
      <c r="B994" s="65" t="str">
        <f t="shared" si="37"/>
        <v/>
      </c>
    </row>
    <row r="995" spans="1:4" x14ac:dyDescent="0.25">
      <c r="A995" s="14"/>
      <c r="B995" s="65" t="str">
        <f t="shared" si="37"/>
        <v/>
      </c>
    </row>
    <row r="996" spans="1:4" x14ac:dyDescent="0.25">
      <c r="A996" s="23" t="s">
        <v>962</v>
      </c>
      <c r="B996" s="65" t="str">
        <f t="shared" si="37"/>
        <v>27</v>
      </c>
      <c r="C996" s="14" t="s">
        <v>1358</v>
      </c>
      <c r="D996" s="70"/>
    </row>
    <row r="997" spans="1:4" x14ac:dyDescent="0.25">
      <c r="A997" s="17" t="s">
        <v>961</v>
      </c>
      <c r="B997" s="65" t="str">
        <f t="shared" si="37"/>
        <v>27</v>
      </c>
      <c r="C997" s="14" t="s">
        <v>1358</v>
      </c>
      <c r="D997" s="70"/>
    </row>
    <row r="998" spans="1:4" x14ac:dyDescent="0.25">
      <c r="A998" s="17" t="s">
        <v>978</v>
      </c>
      <c r="B998" s="65" t="str">
        <f t="shared" si="37"/>
        <v>25</v>
      </c>
      <c r="C998" s="14" t="s">
        <v>1358</v>
      </c>
      <c r="D998" s="70"/>
    </row>
    <row r="999" spans="1:4" x14ac:dyDescent="0.25">
      <c r="A999" s="17" t="s">
        <v>1481</v>
      </c>
      <c r="B999" s="65" t="str">
        <f t="shared" si="37"/>
        <v>34</v>
      </c>
      <c r="C999" s="14" t="s">
        <v>1358</v>
      </c>
      <c r="D999" s="70"/>
    </row>
    <row r="1000" spans="1:4" x14ac:dyDescent="0.25">
      <c r="A1000" s="17" t="s">
        <v>977</v>
      </c>
      <c r="B1000" s="65" t="str">
        <f t="shared" si="37"/>
        <v>25</v>
      </c>
      <c r="C1000" s="14" t="s">
        <v>1358</v>
      </c>
      <c r="D1000" s="70"/>
    </row>
    <row r="1001" spans="1:4" x14ac:dyDescent="0.25">
      <c r="A1001" s="17" t="s">
        <v>966</v>
      </c>
      <c r="B1001" s="65" t="str">
        <f t="shared" si="37"/>
        <v>26</v>
      </c>
      <c r="C1001" s="14" t="s">
        <v>1358</v>
      </c>
      <c r="D1001" s="70"/>
    </row>
    <row r="1002" spans="1:4" x14ac:dyDescent="0.25">
      <c r="A1002" s="17" t="s">
        <v>965</v>
      </c>
      <c r="B1002" s="65" t="str">
        <f t="shared" si="37"/>
        <v>26</v>
      </c>
      <c r="C1002" s="14" t="s">
        <v>1358</v>
      </c>
      <c r="D1002" s="70"/>
    </row>
    <row r="1003" spans="1:4" x14ac:dyDescent="0.25">
      <c r="A1003" s="20" t="s">
        <v>970</v>
      </c>
      <c r="B1003" s="65" t="str">
        <f t="shared" si="37"/>
        <v>26</v>
      </c>
      <c r="C1003" s="14" t="s">
        <v>1358</v>
      </c>
      <c r="D1003" s="70"/>
    </row>
    <row r="1004" spans="1:4" x14ac:dyDescent="0.25">
      <c r="A1004" s="14"/>
      <c r="B1004" s="65" t="str">
        <f t="shared" si="37"/>
        <v/>
      </c>
    </row>
    <row r="1005" spans="1:4" x14ac:dyDescent="0.25">
      <c r="A1005" s="23" t="s">
        <v>1493</v>
      </c>
      <c r="B1005" s="65" t="str">
        <f t="shared" si="37"/>
        <v>34</v>
      </c>
      <c r="C1005" s="14" t="s">
        <v>1358</v>
      </c>
      <c r="D1005" s="70"/>
    </row>
    <row r="1006" spans="1:4" x14ac:dyDescent="0.25">
      <c r="A1006" s="17" t="s">
        <v>967</v>
      </c>
      <c r="B1006" s="65" t="str">
        <f t="shared" si="37"/>
        <v>26</v>
      </c>
      <c r="C1006" s="14" t="s">
        <v>1358</v>
      </c>
      <c r="D1006" s="70"/>
    </row>
    <row r="1007" spans="1:4" x14ac:dyDescent="0.25">
      <c r="A1007" s="17" t="s">
        <v>956</v>
      </c>
      <c r="B1007" s="65" t="str">
        <f t="shared" si="37"/>
        <v>27</v>
      </c>
      <c r="C1007" s="14" t="s">
        <v>1358</v>
      </c>
      <c r="D1007" s="70"/>
    </row>
    <row r="1008" spans="1:4" x14ac:dyDescent="0.25">
      <c r="A1008" s="17" t="s">
        <v>1482</v>
      </c>
      <c r="B1008" s="65" t="str">
        <f t="shared" si="37"/>
        <v>34</v>
      </c>
      <c r="C1008" s="14" t="s">
        <v>1358</v>
      </c>
      <c r="D1008" s="70"/>
    </row>
    <row r="1009" spans="1:6" x14ac:dyDescent="0.25">
      <c r="A1009" s="17" t="s">
        <v>955</v>
      </c>
      <c r="B1009" s="65" t="str">
        <f t="shared" si="37"/>
        <v>27</v>
      </c>
      <c r="C1009" s="14" t="s">
        <v>1358</v>
      </c>
      <c r="D1009" s="70"/>
    </row>
    <row r="1010" spans="1:6" x14ac:dyDescent="0.25">
      <c r="A1010" s="17" t="s">
        <v>968</v>
      </c>
      <c r="B1010" s="65" t="str">
        <f t="shared" ref="B1010:B1041" si="38">IF(LEFT(A1010,3)="2.5", MID(A1010,7,2),LEFT(A1010,2))</f>
        <v>26</v>
      </c>
      <c r="C1010" s="14" t="s">
        <v>1358</v>
      </c>
      <c r="D1010" s="70"/>
    </row>
    <row r="1011" spans="1:6" x14ac:dyDescent="0.25">
      <c r="A1011" s="17" t="s">
        <v>963</v>
      </c>
      <c r="B1011" s="65" t="str">
        <f t="shared" si="38"/>
        <v>26</v>
      </c>
      <c r="C1011" s="14" t="s">
        <v>1358</v>
      </c>
      <c r="D1011" s="70"/>
    </row>
    <row r="1012" spans="1:6" x14ac:dyDescent="0.25">
      <c r="A1012" s="20" t="s">
        <v>964</v>
      </c>
      <c r="B1012" s="65" t="str">
        <f t="shared" si="38"/>
        <v>26</v>
      </c>
      <c r="C1012" s="14" t="s">
        <v>1358</v>
      </c>
      <c r="D1012" s="70"/>
    </row>
    <row r="1013" spans="1:6" x14ac:dyDescent="0.25">
      <c r="A1013" s="14"/>
      <c r="B1013" s="65" t="str">
        <f t="shared" si="38"/>
        <v/>
      </c>
    </row>
    <row r="1014" spans="1:6" x14ac:dyDescent="0.25">
      <c r="A1014" s="23" t="s">
        <v>985</v>
      </c>
      <c r="B1014" s="65" t="str">
        <f t="shared" si="38"/>
        <v>28</v>
      </c>
      <c r="C1014" s="14" t="s">
        <v>1358</v>
      </c>
      <c r="D1014" s="70"/>
    </row>
    <row r="1015" spans="1:6" x14ac:dyDescent="0.25">
      <c r="A1015" s="17" t="s">
        <v>986</v>
      </c>
      <c r="B1015" s="65" t="str">
        <f t="shared" si="38"/>
        <v>28</v>
      </c>
      <c r="C1015" s="14" t="s">
        <v>1358</v>
      </c>
      <c r="D1015" s="70"/>
    </row>
    <row r="1016" spans="1:6" x14ac:dyDescent="0.25">
      <c r="A1016" s="17" t="s">
        <v>1483</v>
      </c>
      <c r="B1016" s="65" t="str">
        <f t="shared" si="38"/>
        <v>35</v>
      </c>
      <c r="C1016" s="14" t="s">
        <v>1358</v>
      </c>
      <c r="D1016" s="70"/>
      <c r="F1016" s="70"/>
    </row>
    <row r="1017" spans="1:6" x14ac:dyDescent="0.25">
      <c r="A1017" s="17" t="s">
        <v>993</v>
      </c>
      <c r="B1017" s="65" t="str">
        <f t="shared" si="38"/>
        <v>30</v>
      </c>
      <c r="C1017" s="14" t="s">
        <v>1358</v>
      </c>
      <c r="D1017" s="70"/>
    </row>
    <row r="1018" spans="1:6" x14ac:dyDescent="0.25">
      <c r="A1018" s="17" t="s">
        <v>994</v>
      </c>
      <c r="B1018" s="65" t="str">
        <f t="shared" si="38"/>
        <v>30</v>
      </c>
      <c r="C1018" s="14" t="s">
        <v>1358</v>
      </c>
      <c r="D1018" s="70"/>
    </row>
    <row r="1019" spans="1:6" x14ac:dyDescent="0.25">
      <c r="A1019" s="17" t="s">
        <v>1484</v>
      </c>
      <c r="B1019" s="65" t="str">
        <f t="shared" si="38"/>
        <v>35</v>
      </c>
      <c r="C1019" s="14" t="s">
        <v>1358</v>
      </c>
      <c r="D1019" s="70"/>
      <c r="F1019" s="70"/>
    </row>
    <row r="1020" spans="1:6" x14ac:dyDescent="0.25">
      <c r="A1020" s="17" t="s">
        <v>997</v>
      </c>
      <c r="B1020" s="65" t="str">
        <f t="shared" si="38"/>
        <v>32</v>
      </c>
      <c r="C1020" s="14" t="s">
        <v>1358</v>
      </c>
      <c r="D1020" s="70"/>
    </row>
    <row r="1021" spans="1:6" x14ac:dyDescent="0.25">
      <c r="A1021" s="20"/>
      <c r="B1021" s="65" t="str">
        <f t="shared" si="38"/>
        <v/>
      </c>
    </row>
    <row r="1022" spans="1:6" x14ac:dyDescent="0.25">
      <c r="A1022" s="14"/>
      <c r="B1022" s="65" t="str">
        <f t="shared" si="38"/>
        <v/>
      </c>
    </row>
    <row r="1023" spans="1:6" x14ac:dyDescent="0.25">
      <c r="A1023" s="23" t="s">
        <v>987</v>
      </c>
      <c r="B1023" s="65" t="str">
        <f t="shared" si="38"/>
        <v>30</v>
      </c>
      <c r="C1023" s="14" t="s">
        <v>1358</v>
      </c>
      <c r="D1023" s="70"/>
    </row>
    <row r="1024" spans="1:6" x14ac:dyDescent="0.25">
      <c r="A1024" s="17" t="s">
        <v>990</v>
      </c>
      <c r="B1024" s="65" t="str">
        <f t="shared" si="38"/>
        <v>30</v>
      </c>
      <c r="C1024" s="14" t="s">
        <v>1358</v>
      </c>
      <c r="D1024" s="70"/>
    </row>
    <row r="1025" spans="1:6" x14ac:dyDescent="0.25">
      <c r="A1025" s="17" t="s">
        <v>989</v>
      </c>
      <c r="B1025" s="65" t="str">
        <f t="shared" si="38"/>
        <v>30</v>
      </c>
      <c r="C1025" s="14" t="s">
        <v>1358</v>
      </c>
      <c r="D1025" s="70"/>
    </row>
    <row r="1026" spans="1:6" x14ac:dyDescent="0.25">
      <c r="A1026" s="17" t="s">
        <v>982</v>
      </c>
      <c r="B1026" s="65" t="str">
        <f t="shared" si="38"/>
        <v>28</v>
      </c>
      <c r="C1026" s="14" t="s">
        <v>1358</v>
      </c>
      <c r="D1026" s="70"/>
    </row>
    <row r="1027" spans="1:6" x14ac:dyDescent="0.25">
      <c r="A1027" s="17" t="s">
        <v>981</v>
      </c>
      <c r="B1027" s="65" t="str">
        <f t="shared" si="38"/>
        <v>28</v>
      </c>
      <c r="C1027" s="14" t="s">
        <v>1358</v>
      </c>
      <c r="D1027" s="70"/>
    </row>
    <row r="1028" spans="1:6" x14ac:dyDescent="0.25">
      <c r="A1028" s="17" t="s">
        <v>988</v>
      </c>
      <c r="B1028" s="65" t="str">
        <f t="shared" si="38"/>
        <v>30</v>
      </c>
      <c r="C1028" s="14" t="s">
        <v>1358</v>
      </c>
      <c r="D1028" s="70"/>
    </row>
    <row r="1029" spans="1:6" x14ac:dyDescent="0.25">
      <c r="A1029" s="17"/>
      <c r="B1029" s="65" t="str">
        <f t="shared" si="38"/>
        <v/>
      </c>
    </row>
    <row r="1030" spans="1:6" x14ac:dyDescent="0.25">
      <c r="A1030" s="20"/>
      <c r="B1030" s="65" t="str">
        <f t="shared" si="38"/>
        <v/>
      </c>
    </row>
    <row r="1031" spans="1:6" x14ac:dyDescent="0.25">
      <c r="A1031" s="14"/>
      <c r="B1031" s="65" t="str">
        <f t="shared" si="38"/>
        <v/>
      </c>
    </row>
    <row r="1032" spans="1:6" x14ac:dyDescent="0.25">
      <c r="A1032" s="23" t="s">
        <v>984</v>
      </c>
      <c r="B1032" s="65" t="str">
        <f t="shared" si="38"/>
        <v>28</v>
      </c>
      <c r="C1032" s="14" t="s">
        <v>1358</v>
      </c>
      <c r="D1032" s="70"/>
    </row>
    <row r="1033" spans="1:6" x14ac:dyDescent="0.25">
      <c r="A1033" s="17" t="s">
        <v>983</v>
      </c>
      <c r="B1033" s="65" t="str">
        <f t="shared" si="38"/>
        <v>28</v>
      </c>
      <c r="C1033" s="14" t="s">
        <v>1358</v>
      </c>
      <c r="D1033" s="70"/>
    </row>
    <row r="1034" spans="1:6" x14ac:dyDescent="0.25">
      <c r="A1034" s="17" t="s">
        <v>992</v>
      </c>
      <c r="B1034" s="65" t="str">
        <f t="shared" si="38"/>
        <v>30</v>
      </c>
      <c r="C1034" s="14" t="s">
        <v>1358</v>
      </c>
      <c r="D1034" s="70"/>
    </row>
    <row r="1035" spans="1:6" x14ac:dyDescent="0.25">
      <c r="A1035" s="17" t="s">
        <v>1485</v>
      </c>
      <c r="B1035" s="65" t="str">
        <f t="shared" si="38"/>
        <v>35</v>
      </c>
      <c r="C1035" s="14" t="s">
        <v>1358</v>
      </c>
      <c r="D1035" s="70"/>
      <c r="F1035" s="70"/>
    </row>
    <row r="1036" spans="1:6" x14ac:dyDescent="0.25">
      <c r="A1036" s="17" t="s">
        <v>991</v>
      </c>
      <c r="B1036" s="65" t="str">
        <f t="shared" si="38"/>
        <v>30</v>
      </c>
      <c r="C1036" s="14" t="s">
        <v>1358</v>
      </c>
      <c r="D1036" s="70"/>
    </row>
    <row r="1037" spans="1:6" x14ac:dyDescent="0.25">
      <c r="A1037" s="17" t="s">
        <v>996</v>
      </c>
      <c r="B1037" s="65" t="str">
        <f t="shared" si="38"/>
        <v>32</v>
      </c>
      <c r="C1037" s="14" t="s">
        <v>1358</v>
      </c>
      <c r="D1037" s="70"/>
    </row>
    <row r="1038" spans="1:6" x14ac:dyDescent="0.25">
      <c r="A1038" s="17" t="s">
        <v>995</v>
      </c>
      <c r="B1038" s="65" t="str">
        <f t="shared" si="38"/>
        <v>32</v>
      </c>
      <c r="C1038" s="14" t="s">
        <v>1358</v>
      </c>
      <c r="D1038" s="70"/>
    </row>
    <row r="1039" spans="1:6" x14ac:dyDescent="0.25">
      <c r="A1039" s="20" t="s">
        <v>998</v>
      </c>
      <c r="B1039" s="65" t="str">
        <f t="shared" si="38"/>
        <v>32</v>
      </c>
      <c r="C1039" s="14" t="s">
        <v>1358</v>
      </c>
      <c r="D1039" s="70"/>
    </row>
    <row r="1040" spans="1:6" x14ac:dyDescent="0.25">
      <c r="A1040" s="14"/>
      <c r="B1040" s="65" t="str">
        <f t="shared" si="38"/>
        <v/>
      </c>
    </row>
    <row r="1041" spans="1:6" x14ac:dyDescent="0.25">
      <c r="A1041" s="23" t="s">
        <v>1486</v>
      </c>
      <c r="B1041" s="65" t="str">
        <f t="shared" si="38"/>
        <v>35</v>
      </c>
      <c r="C1041" s="14" t="s">
        <v>1358</v>
      </c>
      <c r="D1041" s="88"/>
      <c r="F1041" s="88"/>
    </row>
    <row r="1042" spans="1:6" x14ac:dyDescent="0.25">
      <c r="A1042" s="17"/>
      <c r="B1042" s="65" t="str">
        <f t="shared" ref="B1042:B1073" si="39">IF(LEFT(A1042,3)="2.5", MID(A1042,7,2),LEFT(A1042,2))</f>
        <v/>
      </c>
    </row>
    <row r="1043" spans="1:6" x14ac:dyDescent="0.25">
      <c r="A1043" s="17" t="s">
        <v>980</v>
      </c>
      <c r="B1043" s="65" t="str">
        <f t="shared" si="39"/>
        <v>28</v>
      </c>
      <c r="C1043" s="14" t="s">
        <v>1358</v>
      </c>
      <c r="D1043" s="89"/>
    </row>
    <row r="1044" spans="1:6" x14ac:dyDescent="0.25">
      <c r="A1044" s="17" t="s">
        <v>1487</v>
      </c>
      <c r="B1044" s="65" t="str">
        <f t="shared" si="39"/>
        <v>35</v>
      </c>
      <c r="C1044" s="14" t="s">
        <v>1358</v>
      </c>
      <c r="D1044" s="70"/>
      <c r="F1044" s="70"/>
    </row>
    <row r="1045" spans="1:6" x14ac:dyDescent="0.25">
      <c r="A1045" s="17" t="s">
        <v>979</v>
      </c>
      <c r="B1045" s="65" t="str">
        <f t="shared" si="39"/>
        <v>28</v>
      </c>
      <c r="C1045" s="14" t="s">
        <v>1358</v>
      </c>
      <c r="D1045" s="70"/>
    </row>
    <row r="1046" spans="1:6" x14ac:dyDescent="0.25">
      <c r="A1046" s="17"/>
      <c r="B1046" s="65" t="str">
        <f t="shared" si="39"/>
        <v/>
      </c>
    </row>
    <row r="1047" spans="1:6" x14ac:dyDescent="0.25">
      <c r="A1047" s="17"/>
      <c r="B1047" s="65" t="str">
        <f t="shared" si="39"/>
        <v/>
      </c>
    </row>
    <row r="1048" spans="1:6" x14ac:dyDescent="0.25">
      <c r="A1048" s="20"/>
      <c r="B1048" s="65" t="str">
        <f t="shared" si="39"/>
        <v/>
      </c>
    </row>
    <row r="1049" spans="1:6" x14ac:dyDescent="0.25">
      <c r="A1049" s="14"/>
      <c r="B1049" s="65" t="str">
        <f t="shared" si="39"/>
        <v/>
      </c>
    </row>
    <row r="1050" spans="1:6" x14ac:dyDescent="0.25">
      <c r="A1050" s="23" t="s">
        <v>1015</v>
      </c>
      <c r="B1050" s="65" t="str">
        <f t="shared" si="39"/>
        <v>31</v>
      </c>
      <c r="C1050" s="14" t="s">
        <v>1358</v>
      </c>
      <c r="D1050" s="70"/>
    </row>
    <row r="1051" spans="1:6" x14ac:dyDescent="0.25">
      <c r="A1051" s="17" t="s">
        <v>1016</v>
      </c>
      <c r="B1051" s="65" t="str">
        <f t="shared" si="39"/>
        <v>31</v>
      </c>
      <c r="C1051" s="14" t="s">
        <v>1358</v>
      </c>
      <c r="D1051" s="70"/>
    </row>
    <row r="1052" spans="1:6" x14ac:dyDescent="0.25">
      <c r="A1052" s="17" t="s">
        <v>1488</v>
      </c>
      <c r="B1052" s="65" t="str">
        <f t="shared" si="39"/>
        <v>36</v>
      </c>
      <c r="C1052" s="14" t="s">
        <v>1358</v>
      </c>
      <c r="D1052" s="70"/>
      <c r="F1052" s="70"/>
    </row>
    <row r="1053" spans="1:6" x14ac:dyDescent="0.25">
      <c r="A1053" s="17" t="s">
        <v>1005</v>
      </c>
      <c r="B1053" s="65" t="str">
        <f t="shared" si="39"/>
        <v>33</v>
      </c>
      <c r="C1053" s="14" t="s">
        <v>1358</v>
      </c>
      <c r="D1053" s="70"/>
    </row>
    <row r="1054" spans="1:6" x14ac:dyDescent="0.25">
      <c r="A1054" s="17" t="s">
        <v>1006</v>
      </c>
      <c r="B1054" s="65" t="str">
        <f t="shared" si="39"/>
        <v>33</v>
      </c>
      <c r="C1054" s="14" t="s">
        <v>1358</v>
      </c>
      <c r="D1054" s="70"/>
    </row>
    <row r="1055" spans="1:6" x14ac:dyDescent="0.25">
      <c r="A1055" s="17" t="s">
        <v>1489</v>
      </c>
      <c r="B1055" s="65" t="str">
        <f t="shared" si="39"/>
        <v>36</v>
      </c>
      <c r="C1055" s="14" t="s">
        <v>1358</v>
      </c>
      <c r="D1055" s="70"/>
      <c r="F1055" s="70"/>
    </row>
    <row r="1056" spans="1:6" x14ac:dyDescent="0.25">
      <c r="A1056" s="17" t="s">
        <v>1010</v>
      </c>
      <c r="B1056" s="65" t="str">
        <f t="shared" si="39"/>
        <v>29</v>
      </c>
      <c r="C1056" s="14" t="s">
        <v>1358</v>
      </c>
      <c r="D1056" s="70"/>
    </row>
    <row r="1057" spans="1:6" x14ac:dyDescent="0.25">
      <c r="A1057" s="20"/>
      <c r="B1057" s="65" t="str">
        <f t="shared" si="39"/>
        <v/>
      </c>
    </row>
    <row r="1058" spans="1:6" x14ac:dyDescent="0.25">
      <c r="A1058" s="14"/>
      <c r="B1058" s="65" t="str">
        <f t="shared" si="39"/>
        <v/>
      </c>
    </row>
    <row r="1059" spans="1:6" x14ac:dyDescent="0.25">
      <c r="A1059" s="23" t="s">
        <v>1001</v>
      </c>
      <c r="B1059" s="65" t="str">
        <f t="shared" si="39"/>
        <v>33</v>
      </c>
      <c r="C1059" s="14" t="s">
        <v>1358</v>
      </c>
      <c r="D1059" s="70"/>
    </row>
    <row r="1060" spans="1:6" x14ac:dyDescent="0.25">
      <c r="A1060" s="17" t="s">
        <v>1000</v>
      </c>
      <c r="B1060" s="65" t="str">
        <f t="shared" si="39"/>
        <v>33</v>
      </c>
      <c r="C1060" s="14" t="s">
        <v>1358</v>
      </c>
      <c r="D1060" s="70"/>
    </row>
    <row r="1061" spans="1:6" x14ac:dyDescent="0.25">
      <c r="A1061" s="17" t="s">
        <v>999</v>
      </c>
      <c r="B1061" s="65" t="str">
        <f t="shared" si="39"/>
        <v>33</v>
      </c>
      <c r="C1061" s="14" t="s">
        <v>1358</v>
      </c>
      <c r="D1061" s="70"/>
    </row>
    <row r="1062" spans="1:6" x14ac:dyDescent="0.25">
      <c r="A1062" s="17" t="s">
        <v>1013</v>
      </c>
      <c r="B1062" s="65" t="str">
        <f t="shared" si="39"/>
        <v>31</v>
      </c>
      <c r="C1062" s="14" t="s">
        <v>1358</v>
      </c>
      <c r="D1062" s="70"/>
    </row>
    <row r="1063" spans="1:6" x14ac:dyDescent="0.25">
      <c r="A1063" s="17" t="s">
        <v>1014</v>
      </c>
      <c r="B1063" s="65" t="str">
        <f t="shared" si="39"/>
        <v>31</v>
      </c>
      <c r="C1063" s="14" t="s">
        <v>1358</v>
      </c>
      <c r="D1063" s="70"/>
    </row>
    <row r="1064" spans="1:6" x14ac:dyDescent="0.25">
      <c r="A1064" s="17" t="s">
        <v>1002</v>
      </c>
      <c r="B1064" s="65" t="str">
        <f t="shared" si="39"/>
        <v>33</v>
      </c>
      <c r="C1064" s="14" t="s">
        <v>1358</v>
      </c>
      <c r="D1064" s="70"/>
    </row>
    <row r="1065" spans="1:6" x14ac:dyDescent="0.25">
      <c r="A1065" s="17"/>
      <c r="B1065" s="65" t="str">
        <f t="shared" si="39"/>
        <v/>
      </c>
    </row>
    <row r="1066" spans="1:6" x14ac:dyDescent="0.25">
      <c r="A1066" s="20"/>
      <c r="B1066" s="65" t="str">
        <f t="shared" si="39"/>
        <v/>
      </c>
    </row>
    <row r="1067" spans="1:6" x14ac:dyDescent="0.25">
      <c r="A1067" s="14"/>
      <c r="B1067" s="65" t="str">
        <f t="shared" si="39"/>
        <v/>
      </c>
    </row>
    <row r="1068" spans="1:6" x14ac:dyDescent="0.25">
      <c r="A1068" s="23" t="s">
        <v>1018</v>
      </c>
      <c r="B1068" s="65" t="str">
        <f t="shared" si="39"/>
        <v>31</v>
      </c>
      <c r="C1068" s="14" t="s">
        <v>1358</v>
      </c>
      <c r="D1068" s="70"/>
    </row>
    <row r="1069" spans="1:6" x14ac:dyDescent="0.25">
      <c r="A1069" s="17" t="s">
        <v>1017</v>
      </c>
      <c r="B1069" s="65" t="str">
        <f t="shared" si="39"/>
        <v>31</v>
      </c>
      <c r="C1069" s="14" t="s">
        <v>1358</v>
      </c>
      <c r="D1069" s="70"/>
    </row>
    <row r="1070" spans="1:6" x14ac:dyDescent="0.25">
      <c r="A1070" s="17" t="s">
        <v>1004</v>
      </c>
      <c r="B1070" s="65" t="str">
        <f t="shared" si="39"/>
        <v>33</v>
      </c>
      <c r="C1070" s="14" t="s">
        <v>1358</v>
      </c>
      <c r="D1070" s="70"/>
    </row>
    <row r="1071" spans="1:6" x14ac:dyDescent="0.25">
      <c r="A1071" s="17" t="s">
        <v>1490</v>
      </c>
      <c r="B1071" s="65" t="str">
        <f t="shared" si="39"/>
        <v>36</v>
      </c>
      <c r="C1071" s="14" t="s">
        <v>1358</v>
      </c>
      <c r="D1071" s="70"/>
      <c r="F1071" s="70"/>
    </row>
    <row r="1072" spans="1:6" x14ac:dyDescent="0.25">
      <c r="A1072" s="17" t="s">
        <v>1003</v>
      </c>
      <c r="B1072" s="65" t="str">
        <f t="shared" si="39"/>
        <v>33</v>
      </c>
      <c r="C1072" s="14" t="s">
        <v>1358</v>
      </c>
      <c r="D1072" s="70"/>
    </row>
    <row r="1073" spans="1:8" x14ac:dyDescent="0.25">
      <c r="A1073" s="17" t="s">
        <v>1008</v>
      </c>
      <c r="B1073" s="65" t="str">
        <f t="shared" si="39"/>
        <v>29</v>
      </c>
      <c r="C1073" s="14" t="s">
        <v>1358</v>
      </c>
      <c r="D1073" s="70"/>
    </row>
    <row r="1074" spans="1:8" x14ac:dyDescent="0.25">
      <c r="A1074" s="17" t="s">
        <v>1007</v>
      </c>
      <c r="B1074" s="65" t="str">
        <f t="shared" ref="B1074:B1081" si="40">IF(LEFT(A1074,3)="2.5", MID(A1074,7,2),LEFT(A1074,2))</f>
        <v>29</v>
      </c>
      <c r="C1074" s="14" t="s">
        <v>1358</v>
      </c>
      <c r="D1074" s="70"/>
    </row>
    <row r="1075" spans="1:8" x14ac:dyDescent="0.25">
      <c r="A1075" s="20" t="s">
        <v>1009</v>
      </c>
      <c r="B1075" s="65" t="str">
        <f t="shared" si="40"/>
        <v>29</v>
      </c>
      <c r="C1075" s="14" t="s">
        <v>1358</v>
      </c>
      <c r="D1075" s="70"/>
    </row>
    <row r="1076" spans="1:8" x14ac:dyDescent="0.25">
      <c r="A1076" s="14"/>
      <c r="B1076" s="65" t="str">
        <f t="shared" si="40"/>
        <v/>
      </c>
    </row>
    <row r="1077" spans="1:8" x14ac:dyDescent="0.25">
      <c r="A1077" s="23" t="s">
        <v>1491</v>
      </c>
      <c r="B1077" s="65" t="str">
        <f t="shared" si="40"/>
        <v>36</v>
      </c>
      <c r="C1077" s="14" t="s">
        <v>1358</v>
      </c>
      <c r="D1077" s="70"/>
      <c r="F1077" s="70"/>
    </row>
    <row r="1078" spans="1:8" x14ac:dyDescent="0.25">
      <c r="A1078" s="17"/>
      <c r="B1078" s="65" t="str">
        <f t="shared" si="40"/>
        <v/>
      </c>
    </row>
    <row r="1079" spans="1:8" x14ac:dyDescent="0.25">
      <c r="A1079" s="17" t="s">
        <v>1012</v>
      </c>
      <c r="B1079" s="65" t="str">
        <f t="shared" si="40"/>
        <v>31</v>
      </c>
      <c r="C1079" s="14" t="s">
        <v>1358</v>
      </c>
      <c r="D1079" s="70"/>
    </row>
    <row r="1080" spans="1:8" x14ac:dyDescent="0.25">
      <c r="A1080" s="17" t="s">
        <v>1492</v>
      </c>
      <c r="B1080" s="65" t="str">
        <f t="shared" si="40"/>
        <v>36</v>
      </c>
      <c r="C1080" s="14" t="s">
        <v>1358</v>
      </c>
      <c r="D1080" s="70"/>
      <c r="F1080" s="70"/>
    </row>
    <row r="1081" spans="1:8" x14ac:dyDescent="0.25">
      <c r="A1081" s="17" t="s">
        <v>1011</v>
      </c>
      <c r="B1081" s="65" t="str">
        <f t="shared" si="40"/>
        <v>31</v>
      </c>
      <c r="C1081" s="14" t="s">
        <v>1358</v>
      </c>
      <c r="D1081" s="70"/>
    </row>
    <row r="1082" spans="1:8" x14ac:dyDescent="0.25">
      <c r="H1082" t="s">
        <v>1425</v>
      </c>
    </row>
    <row r="1084" spans="1:8" x14ac:dyDescent="0.25">
      <c r="A1084" s="23" t="s">
        <v>1041</v>
      </c>
      <c r="B1084" s="65" t="str">
        <f t="shared" ref="B1084:B1115" si="41">IF(LEFT(A1084,3)="2.5", MID(A1084,7,2),LEFT(A1084,2))</f>
        <v>59</v>
      </c>
      <c r="C1084" s="14" t="s">
        <v>1357</v>
      </c>
      <c r="D1084" s="76"/>
    </row>
    <row r="1085" spans="1:8" x14ac:dyDescent="0.25">
      <c r="A1085" s="17" t="s">
        <v>1042</v>
      </c>
      <c r="B1085" s="65" t="str">
        <f t="shared" si="41"/>
        <v>59</v>
      </c>
      <c r="C1085" s="14" t="s">
        <v>1357</v>
      </c>
      <c r="D1085" s="76"/>
    </row>
    <row r="1086" spans="1:8" x14ac:dyDescent="0.25">
      <c r="A1086" s="27" t="s">
        <v>1494</v>
      </c>
      <c r="B1086" s="65" t="str">
        <f t="shared" si="41"/>
        <v>65</v>
      </c>
      <c r="C1086" s="14" t="s">
        <v>1357</v>
      </c>
      <c r="D1086" s="76"/>
    </row>
    <row r="1087" spans="1:8" x14ac:dyDescent="0.25">
      <c r="A1087" s="17" t="s">
        <v>1025</v>
      </c>
      <c r="B1087" s="65" t="str">
        <f t="shared" si="41"/>
        <v>57</v>
      </c>
      <c r="C1087" s="14" t="s">
        <v>1357</v>
      </c>
      <c r="D1087" s="76"/>
    </row>
    <row r="1088" spans="1:8" x14ac:dyDescent="0.25">
      <c r="A1088" s="17" t="s">
        <v>1026</v>
      </c>
      <c r="B1088" s="65" t="str">
        <f t="shared" si="41"/>
        <v>57</v>
      </c>
      <c r="C1088" s="14" t="s">
        <v>1357</v>
      </c>
      <c r="D1088" s="76"/>
    </row>
    <row r="1089" spans="1:4" x14ac:dyDescent="0.25">
      <c r="A1089" s="27" t="s">
        <v>1495</v>
      </c>
      <c r="B1089" s="65" t="str">
        <f t="shared" si="41"/>
        <v>65</v>
      </c>
      <c r="C1089" s="14" t="s">
        <v>1357</v>
      </c>
      <c r="D1089" s="76"/>
    </row>
    <row r="1090" spans="1:4" x14ac:dyDescent="0.25">
      <c r="A1090" s="30" t="s">
        <v>1040</v>
      </c>
      <c r="B1090" s="65" t="str">
        <f t="shared" si="41"/>
        <v>58</v>
      </c>
      <c r="C1090" s="14" t="s">
        <v>1357</v>
      </c>
      <c r="D1090" s="76"/>
    </row>
    <row r="1091" spans="1:4" x14ac:dyDescent="0.25">
      <c r="A1091" s="31"/>
      <c r="B1091" s="65" t="str">
        <f t="shared" si="41"/>
        <v/>
      </c>
    </row>
    <row r="1092" spans="1:4" x14ac:dyDescent="0.25">
      <c r="A1092" s="29"/>
      <c r="B1092" s="65" t="str">
        <f t="shared" si="41"/>
        <v/>
      </c>
    </row>
    <row r="1093" spans="1:4" x14ac:dyDescent="0.25">
      <c r="A1093" s="23" t="s">
        <v>1027</v>
      </c>
      <c r="B1093" s="65" t="str">
        <f t="shared" si="41"/>
        <v>57</v>
      </c>
      <c r="C1093" s="14" t="s">
        <v>1357</v>
      </c>
      <c r="D1093" s="76"/>
    </row>
    <row r="1094" spans="1:4" x14ac:dyDescent="0.25">
      <c r="A1094" s="17" t="s">
        <v>1028</v>
      </c>
      <c r="B1094" s="65" t="str">
        <f t="shared" si="41"/>
        <v>57</v>
      </c>
      <c r="C1094" s="14" t="s">
        <v>1357</v>
      </c>
      <c r="D1094" s="76"/>
    </row>
    <row r="1095" spans="1:4" x14ac:dyDescent="0.25">
      <c r="A1095" s="17" t="s">
        <v>1029</v>
      </c>
      <c r="B1095" s="65" t="str">
        <f t="shared" si="41"/>
        <v>57</v>
      </c>
      <c r="C1095" s="14" t="s">
        <v>1357</v>
      </c>
      <c r="D1095" s="76"/>
    </row>
    <row r="1096" spans="1:4" x14ac:dyDescent="0.25">
      <c r="A1096" s="17" t="s">
        <v>1043</v>
      </c>
      <c r="B1096" s="65" t="str">
        <f t="shared" si="41"/>
        <v>59</v>
      </c>
      <c r="C1096" s="14" t="s">
        <v>1357</v>
      </c>
      <c r="D1096" s="76"/>
    </row>
    <row r="1097" spans="1:4" x14ac:dyDescent="0.25">
      <c r="A1097" s="17" t="s">
        <v>1044</v>
      </c>
      <c r="B1097" s="65" t="str">
        <f t="shared" si="41"/>
        <v>59</v>
      </c>
      <c r="C1097" s="14" t="s">
        <v>1357</v>
      </c>
      <c r="D1097" s="76"/>
    </row>
    <row r="1098" spans="1:4" x14ac:dyDescent="0.25">
      <c r="A1098" s="17" t="s">
        <v>1030</v>
      </c>
      <c r="B1098" s="65" t="str">
        <f t="shared" si="41"/>
        <v>57</v>
      </c>
      <c r="C1098" s="14" t="s">
        <v>1357</v>
      </c>
      <c r="D1098" s="76"/>
    </row>
    <row r="1099" spans="1:4" x14ac:dyDescent="0.25">
      <c r="A1099" s="27" t="s">
        <v>1496</v>
      </c>
      <c r="B1099" s="65" t="str">
        <f t="shared" si="41"/>
        <v>65</v>
      </c>
      <c r="C1099" s="14" t="s">
        <v>1357</v>
      </c>
      <c r="D1099" s="76"/>
    </row>
    <row r="1100" spans="1:4" x14ac:dyDescent="0.25">
      <c r="A1100" s="28"/>
      <c r="B1100" s="65" t="str">
        <f t="shared" si="41"/>
        <v/>
      </c>
    </row>
    <row r="1101" spans="1:4" x14ac:dyDescent="0.25">
      <c r="A1101" s="21"/>
      <c r="B1101" s="65" t="str">
        <f t="shared" si="41"/>
        <v/>
      </c>
    </row>
    <row r="1102" spans="1:4" x14ac:dyDescent="0.25">
      <c r="A1102" s="23" t="s">
        <v>1045</v>
      </c>
      <c r="B1102" s="65" t="str">
        <f t="shared" si="41"/>
        <v>59</v>
      </c>
      <c r="C1102" s="14" t="s">
        <v>1357</v>
      </c>
      <c r="D1102" s="76"/>
    </row>
    <row r="1103" spans="1:4" x14ac:dyDescent="0.25">
      <c r="A1103" s="17" t="s">
        <v>1046</v>
      </c>
      <c r="B1103" s="65" t="str">
        <f t="shared" si="41"/>
        <v>59</v>
      </c>
      <c r="C1103" s="14" t="s">
        <v>1357</v>
      </c>
      <c r="D1103" s="76"/>
    </row>
    <row r="1104" spans="1:4" x14ac:dyDescent="0.25">
      <c r="A1104" s="17" t="s">
        <v>1031</v>
      </c>
      <c r="B1104" s="65" t="str">
        <f t="shared" si="41"/>
        <v>57</v>
      </c>
      <c r="C1104" s="14" t="s">
        <v>1357</v>
      </c>
      <c r="D1104" s="76"/>
    </row>
    <row r="1105" spans="1:4" x14ac:dyDescent="0.25">
      <c r="A1105" s="27" t="s">
        <v>1497</v>
      </c>
      <c r="B1105" s="65" t="str">
        <f t="shared" si="41"/>
        <v>65</v>
      </c>
      <c r="C1105" s="14" t="s">
        <v>1357</v>
      </c>
      <c r="D1105" s="76"/>
    </row>
    <row r="1106" spans="1:4" x14ac:dyDescent="0.25">
      <c r="A1106" s="17" t="s">
        <v>1032</v>
      </c>
      <c r="B1106" s="65" t="str">
        <f t="shared" si="41"/>
        <v>57</v>
      </c>
      <c r="C1106" s="14" t="s">
        <v>1357</v>
      </c>
      <c r="D1106" s="76"/>
    </row>
    <row r="1107" spans="1:4" x14ac:dyDescent="0.25">
      <c r="A1107" s="17" t="s">
        <v>1033</v>
      </c>
      <c r="B1107" s="65" t="str">
        <f t="shared" si="41"/>
        <v>58</v>
      </c>
      <c r="C1107" s="14" t="s">
        <v>1357</v>
      </c>
      <c r="D1107" s="76"/>
    </row>
    <row r="1108" spans="1:4" x14ac:dyDescent="0.25">
      <c r="A1108" s="17" t="s">
        <v>1034</v>
      </c>
      <c r="B1108" s="65" t="str">
        <f t="shared" si="41"/>
        <v>58</v>
      </c>
      <c r="C1108" s="14" t="s">
        <v>1357</v>
      </c>
      <c r="D1108" s="76"/>
    </row>
    <row r="1109" spans="1:4" x14ac:dyDescent="0.25">
      <c r="A1109" s="31" t="s">
        <v>1035</v>
      </c>
      <c r="B1109" s="65" t="str">
        <f t="shared" si="41"/>
        <v>58</v>
      </c>
      <c r="C1109" s="14" t="s">
        <v>1357</v>
      </c>
      <c r="D1109" s="76"/>
    </row>
    <row r="1110" spans="1:4" x14ac:dyDescent="0.25">
      <c r="A1110" s="29"/>
      <c r="B1110" s="65" t="str">
        <f t="shared" si="41"/>
        <v/>
      </c>
    </row>
    <row r="1111" spans="1:4" x14ac:dyDescent="0.25">
      <c r="A1111" s="26" t="s">
        <v>1498</v>
      </c>
      <c r="B1111" s="65" t="str">
        <f t="shared" si="41"/>
        <v>65</v>
      </c>
      <c r="C1111" s="14" t="s">
        <v>1357</v>
      </c>
      <c r="D1111" s="76"/>
    </row>
    <row r="1112" spans="1:4" x14ac:dyDescent="0.25">
      <c r="A1112" s="30" t="s">
        <v>1036</v>
      </c>
      <c r="B1112" s="65" t="str">
        <f t="shared" si="41"/>
        <v>58</v>
      </c>
      <c r="C1112" s="14" t="s">
        <v>1357</v>
      </c>
      <c r="D1112" s="76"/>
    </row>
    <row r="1113" spans="1:4" x14ac:dyDescent="0.25">
      <c r="A1113" s="17" t="s">
        <v>1047</v>
      </c>
      <c r="B1113" s="65" t="str">
        <f t="shared" si="41"/>
        <v>59</v>
      </c>
      <c r="C1113" s="14" t="s">
        <v>1357</v>
      </c>
      <c r="D1113" s="76"/>
    </row>
    <row r="1114" spans="1:4" x14ac:dyDescent="0.25">
      <c r="A1114" s="27" t="s">
        <v>1499</v>
      </c>
      <c r="B1114" s="65" t="str">
        <f t="shared" si="41"/>
        <v>65</v>
      </c>
      <c r="C1114" s="14" t="s">
        <v>1357</v>
      </c>
      <c r="D1114" s="76"/>
    </row>
    <row r="1115" spans="1:4" x14ac:dyDescent="0.25">
      <c r="A1115" s="17" t="s">
        <v>1048</v>
      </c>
      <c r="B1115" s="65" t="str">
        <f t="shared" si="41"/>
        <v>59</v>
      </c>
      <c r="C1115" s="14" t="s">
        <v>1357</v>
      </c>
      <c r="D1115" s="76"/>
    </row>
    <row r="1116" spans="1:4" x14ac:dyDescent="0.25">
      <c r="A1116" s="30" t="s">
        <v>1037</v>
      </c>
      <c r="B1116" s="65" t="str">
        <f t="shared" ref="B1116:B1147" si="42">IF(LEFT(A1116,3)="2.5", MID(A1116,7,2),LEFT(A1116,2))</f>
        <v>58</v>
      </c>
      <c r="C1116" s="14" t="s">
        <v>1357</v>
      </c>
      <c r="D1116" s="76"/>
    </row>
    <row r="1117" spans="1:4" x14ac:dyDescent="0.25">
      <c r="A1117" s="17" t="s">
        <v>1038</v>
      </c>
      <c r="B1117" s="65" t="str">
        <f t="shared" si="42"/>
        <v>58</v>
      </c>
      <c r="C1117" s="14" t="s">
        <v>1357</v>
      </c>
      <c r="D1117" s="76"/>
    </row>
    <row r="1118" spans="1:4" x14ac:dyDescent="0.25">
      <c r="A1118" s="20" t="s">
        <v>1039</v>
      </c>
      <c r="B1118" s="65" t="str">
        <f t="shared" si="42"/>
        <v>58</v>
      </c>
      <c r="C1118" s="14" t="s">
        <v>1357</v>
      </c>
      <c r="D1118" s="76"/>
    </row>
    <row r="1119" spans="1:4" x14ac:dyDescent="0.25">
      <c r="A1119" s="14"/>
      <c r="B1119" s="65" t="str">
        <f t="shared" si="42"/>
        <v/>
      </c>
    </row>
    <row r="1120" spans="1:4" x14ac:dyDescent="0.25">
      <c r="A1120" s="23" t="s">
        <v>1061</v>
      </c>
      <c r="B1120" s="65" t="str">
        <f t="shared" si="42"/>
        <v>62</v>
      </c>
      <c r="C1120" s="14" t="s">
        <v>1357</v>
      </c>
      <c r="D1120" s="76"/>
    </row>
    <row r="1121" spans="1:4" x14ac:dyDescent="0.25">
      <c r="A1121" s="17" t="s">
        <v>1062</v>
      </c>
      <c r="B1121" s="65" t="str">
        <f t="shared" si="42"/>
        <v>62</v>
      </c>
      <c r="C1121" s="14" t="s">
        <v>1357</v>
      </c>
      <c r="D1121" s="76"/>
    </row>
    <row r="1122" spans="1:4" x14ac:dyDescent="0.25">
      <c r="A1122" s="27" t="s">
        <v>1500</v>
      </c>
      <c r="B1122" s="65" t="str">
        <f t="shared" si="42"/>
        <v>66</v>
      </c>
      <c r="C1122" s="14" t="s">
        <v>1357</v>
      </c>
      <c r="D1122" s="76"/>
    </row>
    <row r="1123" spans="1:4" x14ac:dyDescent="0.25">
      <c r="A1123" s="17" t="s">
        <v>1049</v>
      </c>
      <c r="B1123" s="65" t="str">
        <f t="shared" si="42"/>
        <v>60</v>
      </c>
      <c r="C1123" s="14" t="s">
        <v>1357</v>
      </c>
      <c r="D1123" s="76"/>
    </row>
    <row r="1124" spans="1:4" x14ac:dyDescent="0.25">
      <c r="A1124" s="17" t="s">
        <v>1050</v>
      </c>
      <c r="B1124" s="65" t="str">
        <f t="shared" si="42"/>
        <v>60</v>
      </c>
      <c r="C1124" s="14" t="s">
        <v>1357</v>
      </c>
      <c r="D1124" s="76"/>
    </row>
    <row r="1125" spans="1:4" x14ac:dyDescent="0.25">
      <c r="A1125" s="27" t="s">
        <v>1501</v>
      </c>
      <c r="B1125" s="65" t="str">
        <f t="shared" si="42"/>
        <v>66</v>
      </c>
      <c r="C1125" s="14" t="s">
        <v>1357</v>
      </c>
      <c r="D1125" s="76"/>
    </row>
    <row r="1126" spans="1:4" x14ac:dyDescent="0.25">
      <c r="A1126" s="17" t="s">
        <v>1057</v>
      </c>
      <c r="B1126" s="65" t="str">
        <f t="shared" si="42"/>
        <v>61</v>
      </c>
      <c r="C1126" s="14" t="s">
        <v>1357</v>
      </c>
      <c r="D1126" s="76"/>
    </row>
    <row r="1127" spans="1:4" x14ac:dyDescent="0.25">
      <c r="A1127" s="20"/>
      <c r="B1127" s="65" t="str">
        <f t="shared" si="42"/>
        <v/>
      </c>
    </row>
    <row r="1128" spans="1:4" x14ac:dyDescent="0.25">
      <c r="A1128" s="14"/>
      <c r="B1128" s="65" t="str">
        <f t="shared" si="42"/>
        <v/>
      </c>
    </row>
    <row r="1129" spans="1:4" x14ac:dyDescent="0.25">
      <c r="A1129" s="23" t="s">
        <v>1051</v>
      </c>
      <c r="B1129" s="65" t="str">
        <f t="shared" si="42"/>
        <v>60</v>
      </c>
      <c r="C1129" s="14" t="s">
        <v>1357</v>
      </c>
      <c r="D1129" s="76"/>
    </row>
    <row r="1130" spans="1:4" x14ac:dyDescent="0.25">
      <c r="A1130" s="17" t="s">
        <v>1052</v>
      </c>
      <c r="B1130" s="65" t="str">
        <f t="shared" si="42"/>
        <v>60</v>
      </c>
      <c r="C1130" s="14" t="s">
        <v>1357</v>
      </c>
      <c r="D1130" s="76"/>
    </row>
    <row r="1131" spans="1:4" x14ac:dyDescent="0.25">
      <c r="A1131" s="17" t="s">
        <v>1053</v>
      </c>
      <c r="B1131" s="65" t="str">
        <f t="shared" si="42"/>
        <v>60</v>
      </c>
      <c r="C1131" s="14" t="s">
        <v>1357</v>
      </c>
      <c r="D1131" s="76"/>
    </row>
    <row r="1132" spans="1:4" x14ac:dyDescent="0.25">
      <c r="A1132" s="17" t="s">
        <v>1063</v>
      </c>
      <c r="B1132" s="65" t="str">
        <f t="shared" si="42"/>
        <v>62</v>
      </c>
      <c r="C1132" s="14" t="s">
        <v>1357</v>
      </c>
      <c r="D1132" s="76"/>
    </row>
    <row r="1133" spans="1:4" x14ac:dyDescent="0.25">
      <c r="A1133" s="17" t="s">
        <v>1064</v>
      </c>
      <c r="B1133" s="65" t="str">
        <f t="shared" si="42"/>
        <v>62</v>
      </c>
      <c r="C1133" s="14" t="s">
        <v>1357</v>
      </c>
      <c r="D1133" s="76"/>
    </row>
    <row r="1134" spans="1:4" x14ac:dyDescent="0.25">
      <c r="A1134" s="17" t="s">
        <v>1054</v>
      </c>
      <c r="B1134" s="65" t="str">
        <f t="shared" si="42"/>
        <v>60</v>
      </c>
      <c r="C1134" s="14" t="s">
        <v>1357</v>
      </c>
      <c r="D1134" s="76"/>
    </row>
    <row r="1135" spans="1:4" x14ac:dyDescent="0.25">
      <c r="A1135" s="17"/>
      <c r="B1135" s="65" t="str">
        <f t="shared" si="42"/>
        <v/>
      </c>
    </row>
    <row r="1136" spans="1:4" x14ac:dyDescent="0.25">
      <c r="A1136" s="20"/>
      <c r="B1136" s="65" t="str">
        <f t="shared" si="42"/>
        <v/>
      </c>
    </row>
    <row r="1137" spans="1:4" x14ac:dyDescent="0.25">
      <c r="A1137" s="14"/>
      <c r="B1137" s="65" t="str">
        <f t="shared" si="42"/>
        <v/>
      </c>
    </row>
    <row r="1138" spans="1:4" x14ac:dyDescent="0.25">
      <c r="A1138" s="23" t="s">
        <v>1065</v>
      </c>
      <c r="B1138" s="65" t="str">
        <f t="shared" si="42"/>
        <v>62</v>
      </c>
      <c r="C1138" s="14" t="s">
        <v>1357</v>
      </c>
      <c r="D1138" s="76"/>
    </row>
    <row r="1139" spans="1:4" x14ac:dyDescent="0.25">
      <c r="A1139" s="17" t="s">
        <v>1066</v>
      </c>
      <c r="B1139" s="65" t="str">
        <f t="shared" si="42"/>
        <v>62</v>
      </c>
      <c r="C1139" s="14" t="s">
        <v>1357</v>
      </c>
      <c r="D1139" s="76"/>
    </row>
    <row r="1140" spans="1:4" x14ac:dyDescent="0.25">
      <c r="A1140" s="17" t="s">
        <v>1055</v>
      </c>
      <c r="B1140" s="65" t="str">
        <f t="shared" si="42"/>
        <v>60</v>
      </c>
      <c r="C1140" s="14" t="s">
        <v>1357</v>
      </c>
      <c r="D1140" s="76"/>
    </row>
    <row r="1141" spans="1:4" x14ac:dyDescent="0.25">
      <c r="A1141" s="27" t="s">
        <v>1502</v>
      </c>
      <c r="B1141" s="65" t="str">
        <f t="shared" si="42"/>
        <v>66</v>
      </c>
      <c r="C1141" s="14" t="s">
        <v>1357</v>
      </c>
      <c r="D1141" s="76"/>
    </row>
    <row r="1142" spans="1:4" x14ac:dyDescent="0.25">
      <c r="A1142" s="17" t="s">
        <v>1056</v>
      </c>
      <c r="B1142" s="65" t="str">
        <f t="shared" si="42"/>
        <v>60</v>
      </c>
      <c r="C1142" s="14" t="s">
        <v>1357</v>
      </c>
      <c r="D1142" s="76"/>
    </row>
    <row r="1143" spans="1:4" x14ac:dyDescent="0.25">
      <c r="A1143" s="17" t="s">
        <v>1058</v>
      </c>
      <c r="B1143" s="65" t="str">
        <f t="shared" si="42"/>
        <v>61</v>
      </c>
      <c r="C1143" s="14" t="s">
        <v>1357</v>
      </c>
      <c r="D1143" s="76"/>
    </row>
    <row r="1144" spans="1:4" x14ac:dyDescent="0.25">
      <c r="A1144" s="17" t="s">
        <v>1059</v>
      </c>
      <c r="B1144" s="65" t="str">
        <f t="shared" si="42"/>
        <v>61</v>
      </c>
      <c r="C1144" s="14" t="s">
        <v>1357</v>
      </c>
      <c r="D1144" s="76"/>
    </row>
    <row r="1145" spans="1:4" x14ac:dyDescent="0.25">
      <c r="A1145" s="20" t="s">
        <v>1060</v>
      </c>
      <c r="B1145" s="65" t="str">
        <f t="shared" si="42"/>
        <v>61</v>
      </c>
      <c r="C1145" s="14" t="s">
        <v>1357</v>
      </c>
      <c r="D1145" s="76"/>
    </row>
    <row r="1146" spans="1:4" x14ac:dyDescent="0.25">
      <c r="A1146" s="14"/>
      <c r="B1146" s="65" t="str">
        <f t="shared" si="42"/>
        <v/>
      </c>
    </row>
    <row r="1147" spans="1:4" x14ac:dyDescent="0.25">
      <c r="A1147" s="26" t="s">
        <v>1503</v>
      </c>
      <c r="B1147" s="65" t="str">
        <f t="shared" si="42"/>
        <v>66</v>
      </c>
      <c r="C1147" s="14" t="s">
        <v>1357</v>
      </c>
      <c r="D1147" s="76"/>
    </row>
    <row r="1148" spans="1:4" x14ac:dyDescent="0.25">
      <c r="A1148" s="27"/>
      <c r="B1148" s="65" t="str">
        <f t="shared" ref="B1148:B1179" si="43">IF(LEFT(A1148,3)="2.5", MID(A1148,7,2),LEFT(A1148,2))</f>
        <v/>
      </c>
    </row>
    <row r="1149" spans="1:4" x14ac:dyDescent="0.25">
      <c r="A1149" s="17" t="s">
        <v>1067</v>
      </c>
      <c r="B1149" s="65" t="str">
        <f t="shared" si="43"/>
        <v>62</v>
      </c>
      <c r="C1149" s="14" t="s">
        <v>1357</v>
      </c>
      <c r="D1149" s="76"/>
    </row>
    <row r="1150" spans="1:4" x14ac:dyDescent="0.25">
      <c r="A1150" s="27" t="s">
        <v>1504</v>
      </c>
      <c r="B1150" s="65" t="str">
        <f t="shared" si="43"/>
        <v>66</v>
      </c>
      <c r="C1150" s="14" t="s">
        <v>1357</v>
      </c>
      <c r="D1150" s="90"/>
    </row>
    <row r="1151" spans="1:4" x14ac:dyDescent="0.25">
      <c r="A1151" s="17" t="s">
        <v>1068</v>
      </c>
      <c r="B1151" s="65" t="str">
        <f t="shared" si="43"/>
        <v>62</v>
      </c>
      <c r="C1151" s="14" t="s">
        <v>1357</v>
      </c>
      <c r="D1151" s="76"/>
    </row>
    <row r="1152" spans="1:4" x14ac:dyDescent="0.25">
      <c r="A1152" s="17"/>
      <c r="B1152" s="65" t="str">
        <f t="shared" si="43"/>
        <v/>
      </c>
    </row>
    <row r="1153" spans="1:6" x14ac:dyDescent="0.25">
      <c r="A1153" s="17"/>
      <c r="B1153" s="65" t="str">
        <f t="shared" si="43"/>
        <v/>
      </c>
    </row>
    <row r="1154" spans="1:6" x14ac:dyDescent="0.25">
      <c r="A1154" s="20"/>
      <c r="B1154" s="65" t="str">
        <f t="shared" si="43"/>
        <v/>
      </c>
    </row>
    <row r="1155" spans="1:6" x14ac:dyDescent="0.25">
      <c r="A1155" s="14"/>
      <c r="B1155" s="65" t="str">
        <f t="shared" si="43"/>
        <v/>
      </c>
    </row>
    <row r="1156" spans="1:6" x14ac:dyDescent="0.25">
      <c r="A1156" s="23" t="s">
        <v>1077</v>
      </c>
      <c r="B1156" s="65" t="str">
        <f t="shared" si="43"/>
        <v>64</v>
      </c>
      <c r="C1156" s="14" t="s">
        <v>1357</v>
      </c>
      <c r="D1156" s="76"/>
      <c r="F1156" s="76"/>
    </row>
    <row r="1157" spans="1:6" x14ac:dyDescent="0.25">
      <c r="A1157" s="17" t="s">
        <v>1078</v>
      </c>
      <c r="B1157" s="65" t="str">
        <f t="shared" si="43"/>
        <v>64</v>
      </c>
      <c r="C1157" s="14" t="s">
        <v>1357</v>
      </c>
      <c r="D1157" s="76"/>
      <c r="F1157" s="76"/>
    </row>
    <row r="1158" spans="1:6" x14ac:dyDescent="0.25">
      <c r="A1158" s="27" t="s">
        <v>1505</v>
      </c>
      <c r="B1158" s="65" t="str">
        <f t="shared" si="43"/>
        <v>67</v>
      </c>
      <c r="C1158" s="14" t="s">
        <v>1357</v>
      </c>
      <c r="D1158" s="76"/>
    </row>
    <row r="1159" spans="1:6" x14ac:dyDescent="0.25">
      <c r="A1159" s="17" t="s">
        <v>1069</v>
      </c>
      <c r="B1159" s="65" t="str">
        <f t="shared" si="43"/>
        <v>63</v>
      </c>
      <c r="C1159" s="14" t="s">
        <v>1357</v>
      </c>
      <c r="D1159" s="76"/>
    </row>
    <row r="1160" spans="1:6" x14ac:dyDescent="0.25">
      <c r="A1160" s="17" t="s">
        <v>1070</v>
      </c>
      <c r="B1160" s="65" t="str">
        <f t="shared" si="43"/>
        <v>63</v>
      </c>
      <c r="C1160" s="14" t="s">
        <v>1357</v>
      </c>
      <c r="D1160" s="76"/>
    </row>
    <row r="1161" spans="1:6" x14ac:dyDescent="0.25">
      <c r="A1161" s="17"/>
      <c r="B1161" s="65" t="str">
        <f t="shared" si="43"/>
        <v/>
      </c>
    </row>
    <row r="1162" spans="1:6" x14ac:dyDescent="0.25">
      <c r="A1162" s="17"/>
      <c r="B1162" s="65" t="str">
        <f t="shared" si="43"/>
        <v/>
      </c>
    </row>
    <row r="1163" spans="1:6" x14ac:dyDescent="0.25">
      <c r="A1163" s="20"/>
      <c r="B1163" s="65" t="str">
        <f t="shared" si="43"/>
        <v/>
      </c>
    </row>
    <row r="1164" spans="1:6" x14ac:dyDescent="0.25">
      <c r="A1164" s="14"/>
      <c r="B1164" s="65" t="str">
        <f t="shared" si="43"/>
        <v/>
      </c>
    </row>
    <row r="1165" spans="1:6" x14ac:dyDescent="0.25">
      <c r="A1165" s="23" t="s">
        <v>1071</v>
      </c>
      <c r="B1165" s="65" t="str">
        <f t="shared" si="43"/>
        <v>63</v>
      </c>
      <c r="C1165" s="14" t="s">
        <v>1357</v>
      </c>
      <c r="D1165" s="76"/>
    </row>
    <row r="1166" spans="1:6" x14ac:dyDescent="0.25">
      <c r="A1166" s="17" t="s">
        <v>1072</v>
      </c>
      <c r="B1166" s="65" t="str">
        <f t="shared" si="43"/>
        <v>63</v>
      </c>
      <c r="C1166" s="14" t="s">
        <v>1357</v>
      </c>
      <c r="D1166" s="76"/>
    </row>
    <row r="1167" spans="1:6" x14ac:dyDescent="0.25">
      <c r="A1167" s="17" t="s">
        <v>1073</v>
      </c>
      <c r="B1167" s="65" t="str">
        <f t="shared" si="43"/>
        <v>63</v>
      </c>
      <c r="C1167" s="14" t="s">
        <v>1357</v>
      </c>
      <c r="D1167" s="76"/>
    </row>
    <row r="1168" spans="1:6" x14ac:dyDescent="0.25">
      <c r="A1168" s="17" t="s">
        <v>1079</v>
      </c>
      <c r="B1168" s="65" t="str">
        <f t="shared" si="43"/>
        <v>64</v>
      </c>
      <c r="C1168" s="14" t="s">
        <v>1357</v>
      </c>
      <c r="D1168" s="76"/>
      <c r="F1168" s="76"/>
    </row>
    <row r="1169" spans="1:6" x14ac:dyDescent="0.25">
      <c r="A1169" s="17" t="s">
        <v>1080</v>
      </c>
      <c r="B1169" s="65" t="str">
        <f t="shared" si="43"/>
        <v>64</v>
      </c>
      <c r="C1169" s="14" t="s">
        <v>1357</v>
      </c>
      <c r="D1169" s="76"/>
      <c r="F1169" s="76"/>
    </row>
    <row r="1170" spans="1:6" x14ac:dyDescent="0.25">
      <c r="A1170" s="17" t="s">
        <v>1074</v>
      </c>
      <c r="B1170" s="65" t="str">
        <f t="shared" si="43"/>
        <v>63</v>
      </c>
      <c r="C1170" s="14" t="s">
        <v>1357</v>
      </c>
      <c r="D1170" s="76"/>
    </row>
    <row r="1171" spans="1:6" x14ac:dyDescent="0.25">
      <c r="A1171" s="17"/>
      <c r="B1171" s="65" t="str">
        <f t="shared" si="43"/>
        <v/>
      </c>
    </row>
    <row r="1172" spans="1:6" x14ac:dyDescent="0.25">
      <c r="A1172" s="20"/>
      <c r="B1172" s="65" t="str">
        <f t="shared" si="43"/>
        <v/>
      </c>
    </row>
    <row r="1173" spans="1:6" x14ac:dyDescent="0.25">
      <c r="A1173" s="14"/>
      <c r="B1173" s="65" t="str">
        <f t="shared" si="43"/>
        <v/>
      </c>
    </row>
    <row r="1174" spans="1:6" x14ac:dyDescent="0.25">
      <c r="A1174" s="23" t="s">
        <v>1081</v>
      </c>
      <c r="B1174" s="65" t="str">
        <f t="shared" si="43"/>
        <v>64</v>
      </c>
      <c r="C1174" s="14" t="s">
        <v>1357</v>
      </c>
      <c r="D1174" s="76"/>
      <c r="F1174" s="76"/>
    </row>
    <row r="1175" spans="1:6" x14ac:dyDescent="0.25">
      <c r="A1175" s="17" t="s">
        <v>1082</v>
      </c>
      <c r="B1175" s="65" t="str">
        <f t="shared" si="43"/>
        <v>64</v>
      </c>
      <c r="C1175" s="14" t="s">
        <v>1357</v>
      </c>
      <c r="D1175" s="76"/>
      <c r="F1175" s="76"/>
    </row>
    <row r="1176" spans="1:6" x14ac:dyDescent="0.25">
      <c r="A1176" s="17" t="s">
        <v>1075</v>
      </c>
      <c r="B1176" s="65" t="str">
        <f t="shared" si="43"/>
        <v>63</v>
      </c>
      <c r="C1176" s="14" t="s">
        <v>1357</v>
      </c>
      <c r="D1176" s="76"/>
    </row>
    <row r="1177" spans="1:6" x14ac:dyDescent="0.25">
      <c r="A1177" s="27" t="s">
        <v>1506</v>
      </c>
      <c r="B1177" s="65" t="str">
        <f t="shared" si="43"/>
        <v>67</v>
      </c>
      <c r="C1177" s="14" t="s">
        <v>1357</v>
      </c>
      <c r="D1177" s="76"/>
    </row>
    <row r="1178" spans="1:6" x14ac:dyDescent="0.25">
      <c r="A1178" s="17" t="s">
        <v>1076</v>
      </c>
      <c r="B1178" s="65" t="str">
        <f t="shared" si="43"/>
        <v>63</v>
      </c>
      <c r="C1178" s="14" t="s">
        <v>1357</v>
      </c>
      <c r="D1178" s="76"/>
    </row>
    <row r="1179" spans="1:6" x14ac:dyDescent="0.25">
      <c r="A1179" s="17"/>
      <c r="B1179" s="65" t="str">
        <f t="shared" si="43"/>
        <v/>
      </c>
    </row>
    <row r="1180" spans="1:6" x14ac:dyDescent="0.25">
      <c r="A1180" s="17"/>
      <c r="B1180" s="65" t="str">
        <f t="shared" ref="B1180:B1187" si="44">IF(LEFT(A1180,3)="2.5", MID(A1180,7,2),LEFT(A1180,2))</f>
        <v/>
      </c>
    </row>
    <row r="1181" spans="1:6" x14ac:dyDescent="0.25">
      <c r="A1181" s="20"/>
      <c r="B1181" s="65" t="str">
        <f t="shared" si="44"/>
        <v/>
      </c>
    </row>
    <row r="1182" spans="1:6" x14ac:dyDescent="0.25">
      <c r="A1182" s="14"/>
      <c r="B1182" s="65" t="str">
        <f t="shared" si="44"/>
        <v/>
      </c>
    </row>
    <row r="1183" spans="1:6" x14ac:dyDescent="0.25">
      <c r="A1183" s="26" t="s">
        <v>1507</v>
      </c>
      <c r="B1183" s="65" t="str">
        <f t="shared" si="44"/>
        <v>67</v>
      </c>
      <c r="C1183" s="14" t="s">
        <v>1357</v>
      </c>
      <c r="D1183" s="76"/>
    </row>
    <row r="1184" spans="1:6" x14ac:dyDescent="0.25">
      <c r="A1184" s="27"/>
      <c r="B1184" s="65" t="str">
        <f t="shared" si="44"/>
        <v/>
      </c>
    </row>
    <row r="1185" spans="1:8" x14ac:dyDescent="0.25">
      <c r="A1185" s="17" t="s">
        <v>1083</v>
      </c>
      <c r="B1185" s="65" t="str">
        <f t="shared" si="44"/>
        <v>64</v>
      </c>
      <c r="C1185" s="14" t="s">
        <v>1357</v>
      </c>
      <c r="D1185" s="76"/>
      <c r="F1185" s="76"/>
    </row>
    <row r="1186" spans="1:8" x14ac:dyDescent="0.25">
      <c r="A1186" s="27" t="s">
        <v>1508</v>
      </c>
      <c r="B1186" s="65" t="str">
        <f t="shared" si="44"/>
        <v>67</v>
      </c>
      <c r="C1186" s="14" t="s">
        <v>1357</v>
      </c>
      <c r="D1186" s="90"/>
    </row>
    <row r="1187" spans="1:8" x14ac:dyDescent="0.25">
      <c r="A1187" s="17" t="s">
        <v>1084</v>
      </c>
      <c r="B1187" s="65" t="str">
        <f t="shared" si="44"/>
        <v>64</v>
      </c>
      <c r="C1187" s="14" t="s">
        <v>1357</v>
      </c>
      <c r="D1187" s="76"/>
      <c r="F1187" s="76"/>
    </row>
    <row r="1189" spans="1:8" x14ac:dyDescent="0.25">
      <c r="H1189" t="s">
        <v>1426</v>
      </c>
    </row>
    <row r="1190" spans="1:8" x14ac:dyDescent="0.25">
      <c r="A1190" s="23" t="s">
        <v>1041</v>
      </c>
      <c r="B1190" s="65" t="str">
        <f t="shared" ref="B1190:B1221" si="45">IF(LEFT(A1190,3)="2.5", MID(A1190,7,2),LEFT(A1190,2))</f>
        <v>59</v>
      </c>
      <c r="C1190" s="14" t="s">
        <v>1357</v>
      </c>
      <c r="D1190" s="66"/>
      <c r="E1190"/>
      <c r="F1190"/>
    </row>
    <row r="1191" spans="1:8" x14ac:dyDescent="0.25">
      <c r="A1191" s="17" t="s">
        <v>1042</v>
      </c>
      <c r="B1191" s="65" t="str">
        <f t="shared" si="45"/>
        <v>59</v>
      </c>
      <c r="C1191" s="2" t="s">
        <v>1357</v>
      </c>
      <c r="D1191" s="66"/>
      <c r="E1191"/>
      <c r="F1191"/>
    </row>
    <row r="1192" spans="1:8" x14ac:dyDescent="0.25">
      <c r="A1192" s="27" t="s">
        <v>1494</v>
      </c>
      <c r="B1192" s="65" t="str">
        <f t="shared" si="45"/>
        <v>65</v>
      </c>
      <c r="C1192" s="2" t="s">
        <v>1357</v>
      </c>
      <c r="D1192" s="66"/>
      <c r="E1192"/>
      <c r="F1192"/>
    </row>
    <row r="1193" spans="1:8" x14ac:dyDescent="0.25">
      <c r="A1193" s="17" t="s">
        <v>1025</v>
      </c>
      <c r="B1193" s="65" t="str">
        <f t="shared" si="45"/>
        <v>57</v>
      </c>
      <c r="C1193" s="2" t="s">
        <v>1357</v>
      </c>
      <c r="D1193" s="66"/>
      <c r="E1193"/>
      <c r="F1193"/>
    </row>
    <row r="1194" spans="1:8" x14ac:dyDescent="0.25">
      <c r="A1194" s="17" t="s">
        <v>1026</v>
      </c>
      <c r="B1194" s="65" t="str">
        <f t="shared" si="45"/>
        <v>57</v>
      </c>
      <c r="C1194" s="2" t="s">
        <v>1357</v>
      </c>
      <c r="D1194" s="66"/>
      <c r="E1194"/>
      <c r="F1194"/>
    </row>
    <row r="1195" spans="1:8" x14ac:dyDescent="0.25">
      <c r="A1195" s="27" t="s">
        <v>1495</v>
      </c>
      <c r="B1195" s="65" t="str">
        <f t="shared" si="45"/>
        <v>65</v>
      </c>
      <c r="C1195" s="2" t="s">
        <v>1357</v>
      </c>
      <c r="D1195" s="66"/>
      <c r="E1195"/>
      <c r="F1195"/>
    </row>
    <row r="1196" spans="1:8" x14ac:dyDescent="0.25">
      <c r="A1196" s="30" t="s">
        <v>1040</v>
      </c>
      <c r="B1196" s="65" t="str">
        <f t="shared" si="45"/>
        <v>58</v>
      </c>
      <c r="C1196" s="2" t="s">
        <v>1357</v>
      </c>
      <c r="D1196" s="66"/>
      <c r="E1196"/>
      <c r="F1196"/>
    </row>
    <row r="1197" spans="1:8" x14ac:dyDescent="0.25">
      <c r="A1197" s="31"/>
      <c r="B1197" s="65" t="str">
        <f t="shared" si="45"/>
        <v/>
      </c>
      <c r="C1197" s="2"/>
      <c r="D1197"/>
      <c r="E1197"/>
      <c r="F1197"/>
    </row>
    <row r="1198" spans="1:8" x14ac:dyDescent="0.25">
      <c r="A1198" s="29"/>
      <c r="B1198" s="65" t="str">
        <f t="shared" si="45"/>
        <v/>
      </c>
      <c r="C1198" s="2"/>
      <c r="D1198"/>
      <c r="E1198"/>
      <c r="F1198"/>
    </row>
    <row r="1199" spans="1:8" x14ac:dyDescent="0.25">
      <c r="A1199" s="23" t="s">
        <v>1027</v>
      </c>
      <c r="B1199" s="65" t="str">
        <f t="shared" si="45"/>
        <v>57</v>
      </c>
      <c r="C1199" s="2" t="s">
        <v>1357</v>
      </c>
      <c r="D1199" s="66"/>
      <c r="E1199"/>
      <c r="F1199"/>
    </row>
    <row r="1200" spans="1:8" x14ac:dyDescent="0.25">
      <c r="A1200" s="17" t="s">
        <v>1028</v>
      </c>
      <c r="B1200" s="65" t="str">
        <f t="shared" si="45"/>
        <v>57</v>
      </c>
      <c r="C1200" s="2" t="s">
        <v>1357</v>
      </c>
      <c r="D1200" s="66"/>
      <c r="E1200"/>
      <c r="F1200"/>
    </row>
    <row r="1201" spans="1:6" x14ac:dyDescent="0.25">
      <c r="A1201" s="17" t="s">
        <v>1029</v>
      </c>
      <c r="B1201" s="65" t="str">
        <f t="shared" si="45"/>
        <v>57</v>
      </c>
      <c r="C1201" s="2" t="s">
        <v>1357</v>
      </c>
      <c r="D1201" s="66"/>
      <c r="E1201"/>
      <c r="F1201"/>
    </row>
    <row r="1202" spans="1:6" x14ac:dyDescent="0.25">
      <c r="A1202" s="17" t="s">
        <v>1043</v>
      </c>
      <c r="B1202" s="65" t="str">
        <f t="shared" si="45"/>
        <v>59</v>
      </c>
      <c r="C1202" s="2" t="s">
        <v>1357</v>
      </c>
      <c r="D1202" s="66"/>
      <c r="E1202"/>
      <c r="F1202"/>
    </row>
    <row r="1203" spans="1:6" x14ac:dyDescent="0.25">
      <c r="A1203" s="17" t="s">
        <v>1044</v>
      </c>
      <c r="B1203" s="65" t="str">
        <f t="shared" si="45"/>
        <v>59</v>
      </c>
      <c r="C1203" s="2" t="s">
        <v>1357</v>
      </c>
      <c r="D1203" s="66"/>
      <c r="E1203"/>
      <c r="F1203"/>
    </row>
    <row r="1204" spans="1:6" x14ac:dyDescent="0.25">
      <c r="A1204" s="17" t="s">
        <v>1030</v>
      </c>
      <c r="B1204" s="65" t="str">
        <f t="shared" si="45"/>
        <v>57</v>
      </c>
      <c r="C1204" s="2" t="s">
        <v>1357</v>
      </c>
      <c r="D1204" s="66"/>
      <c r="E1204"/>
      <c r="F1204"/>
    </row>
    <row r="1205" spans="1:6" x14ac:dyDescent="0.25">
      <c r="A1205" s="27" t="s">
        <v>1496</v>
      </c>
      <c r="B1205" s="65" t="str">
        <f t="shared" si="45"/>
        <v>65</v>
      </c>
      <c r="C1205" s="2" t="s">
        <v>1357</v>
      </c>
      <c r="D1205" s="66"/>
      <c r="E1205"/>
      <c r="F1205"/>
    </row>
    <row r="1206" spans="1:6" x14ac:dyDescent="0.25">
      <c r="A1206" s="28"/>
      <c r="B1206" s="65" t="str">
        <f t="shared" si="45"/>
        <v/>
      </c>
      <c r="C1206" s="2"/>
      <c r="D1206"/>
      <c r="E1206"/>
      <c r="F1206"/>
    </row>
    <row r="1207" spans="1:6" x14ac:dyDescent="0.25">
      <c r="A1207" s="21"/>
      <c r="B1207" s="65" t="str">
        <f t="shared" si="45"/>
        <v/>
      </c>
      <c r="C1207" s="2"/>
      <c r="D1207"/>
      <c r="E1207"/>
      <c r="F1207"/>
    </row>
    <row r="1208" spans="1:6" x14ac:dyDescent="0.25">
      <c r="A1208" s="23" t="s">
        <v>1045</v>
      </c>
      <c r="B1208" s="65" t="str">
        <f t="shared" si="45"/>
        <v>59</v>
      </c>
      <c r="C1208" s="2" t="s">
        <v>1357</v>
      </c>
      <c r="D1208" s="66"/>
      <c r="E1208"/>
      <c r="F1208"/>
    </row>
    <row r="1209" spans="1:6" x14ac:dyDescent="0.25">
      <c r="A1209" s="17" t="s">
        <v>1046</v>
      </c>
      <c r="B1209" s="65" t="str">
        <f t="shared" si="45"/>
        <v>59</v>
      </c>
      <c r="C1209" s="2" t="s">
        <v>1357</v>
      </c>
      <c r="D1209" s="66"/>
      <c r="E1209"/>
      <c r="F1209"/>
    </row>
    <row r="1210" spans="1:6" x14ac:dyDescent="0.25">
      <c r="A1210" s="17" t="s">
        <v>1031</v>
      </c>
      <c r="B1210" s="65" t="str">
        <f t="shared" si="45"/>
        <v>57</v>
      </c>
      <c r="C1210" s="2" t="s">
        <v>1357</v>
      </c>
      <c r="D1210" s="66"/>
      <c r="E1210"/>
      <c r="F1210"/>
    </row>
    <row r="1211" spans="1:6" x14ac:dyDescent="0.25">
      <c r="A1211" s="27" t="s">
        <v>1497</v>
      </c>
      <c r="B1211" s="65" t="str">
        <f t="shared" si="45"/>
        <v>65</v>
      </c>
      <c r="C1211" s="2" t="s">
        <v>1357</v>
      </c>
      <c r="D1211" s="66"/>
      <c r="E1211"/>
      <c r="F1211"/>
    </row>
    <row r="1212" spans="1:6" x14ac:dyDescent="0.25">
      <c r="A1212" s="17" t="s">
        <v>1032</v>
      </c>
      <c r="B1212" s="65" t="str">
        <f t="shared" si="45"/>
        <v>57</v>
      </c>
      <c r="C1212" s="2" t="s">
        <v>1357</v>
      </c>
      <c r="D1212" s="66"/>
      <c r="E1212"/>
      <c r="F1212"/>
    </row>
    <row r="1213" spans="1:6" x14ac:dyDescent="0.25">
      <c r="A1213" s="17" t="s">
        <v>1033</v>
      </c>
      <c r="B1213" s="65" t="str">
        <f t="shared" si="45"/>
        <v>58</v>
      </c>
      <c r="C1213" s="2" t="s">
        <v>1357</v>
      </c>
      <c r="D1213" s="66"/>
      <c r="E1213"/>
      <c r="F1213"/>
    </row>
    <row r="1214" spans="1:6" x14ac:dyDescent="0.25">
      <c r="A1214" s="17" t="s">
        <v>1034</v>
      </c>
      <c r="B1214" s="65" t="str">
        <f t="shared" si="45"/>
        <v>58</v>
      </c>
      <c r="C1214" s="2" t="s">
        <v>1357</v>
      </c>
      <c r="D1214" s="66"/>
      <c r="E1214"/>
      <c r="F1214"/>
    </row>
    <row r="1215" spans="1:6" x14ac:dyDescent="0.25">
      <c r="A1215" s="31" t="s">
        <v>1035</v>
      </c>
      <c r="B1215" s="65" t="str">
        <f t="shared" si="45"/>
        <v>58</v>
      </c>
      <c r="C1215" s="2" t="s">
        <v>1357</v>
      </c>
      <c r="D1215" s="66"/>
      <c r="E1215"/>
      <c r="F1215"/>
    </row>
    <row r="1216" spans="1:6" x14ac:dyDescent="0.25">
      <c r="A1216" s="29"/>
      <c r="B1216" s="65" t="str">
        <f t="shared" si="45"/>
        <v/>
      </c>
      <c r="C1216" s="2"/>
      <c r="D1216"/>
      <c r="E1216"/>
      <c r="F1216"/>
    </row>
    <row r="1217" spans="1:6" x14ac:dyDescent="0.25">
      <c r="A1217" s="26" t="s">
        <v>1498</v>
      </c>
      <c r="B1217" s="65" t="str">
        <f t="shared" si="45"/>
        <v>65</v>
      </c>
      <c r="C1217" s="2" t="s">
        <v>1357</v>
      </c>
      <c r="D1217" s="66"/>
      <c r="E1217"/>
      <c r="F1217"/>
    </row>
    <row r="1218" spans="1:6" x14ac:dyDescent="0.25">
      <c r="A1218" s="30" t="s">
        <v>1036</v>
      </c>
      <c r="B1218" s="65" t="str">
        <f t="shared" si="45"/>
        <v>58</v>
      </c>
      <c r="C1218" s="2" t="s">
        <v>1357</v>
      </c>
      <c r="D1218" s="66"/>
      <c r="E1218"/>
      <c r="F1218"/>
    </row>
    <row r="1219" spans="1:6" x14ac:dyDescent="0.25">
      <c r="A1219" s="17" t="s">
        <v>1047</v>
      </c>
      <c r="B1219" s="65" t="str">
        <f t="shared" si="45"/>
        <v>59</v>
      </c>
      <c r="C1219" s="2" t="s">
        <v>1357</v>
      </c>
      <c r="D1219" s="66"/>
      <c r="E1219"/>
      <c r="F1219"/>
    </row>
    <row r="1220" spans="1:6" x14ac:dyDescent="0.25">
      <c r="A1220" s="27" t="s">
        <v>1499</v>
      </c>
      <c r="B1220" s="65" t="str">
        <f t="shared" si="45"/>
        <v>65</v>
      </c>
      <c r="C1220" s="2" t="s">
        <v>1357</v>
      </c>
      <c r="D1220" s="66"/>
      <c r="E1220"/>
      <c r="F1220"/>
    </row>
    <row r="1221" spans="1:6" x14ac:dyDescent="0.25">
      <c r="A1221" s="17" t="s">
        <v>1048</v>
      </c>
      <c r="B1221" s="65" t="str">
        <f t="shared" si="45"/>
        <v>59</v>
      </c>
      <c r="C1221" s="2" t="s">
        <v>1357</v>
      </c>
      <c r="D1221" s="66"/>
      <c r="E1221"/>
      <c r="F1221"/>
    </row>
    <row r="1222" spans="1:6" x14ac:dyDescent="0.25">
      <c r="A1222" s="30" t="s">
        <v>1037</v>
      </c>
      <c r="B1222" s="65" t="str">
        <f t="shared" ref="B1222:B1253" si="46">IF(LEFT(A1222,3)="2.5", MID(A1222,7,2),LEFT(A1222,2))</f>
        <v>58</v>
      </c>
      <c r="C1222" s="2" t="s">
        <v>1357</v>
      </c>
      <c r="D1222" s="66"/>
      <c r="E1222"/>
      <c r="F1222"/>
    </row>
    <row r="1223" spans="1:6" x14ac:dyDescent="0.25">
      <c r="A1223" s="17" t="s">
        <v>1038</v>
      </c>
      <c r="B1223" s="65" t="str">
        <f t="shared" si="46"/>
        <v>58</v>
      </c>
      <c r="C1223" s="2" t="s">
        <v>1357</v>
      </c>
      <c r="D1223" s="66"/>
      <c r="E1223"/>
      <c r="F1223"/>
    </row>
    <row r="1224" spans="1:6" x14ac:dyDescent="0.25">
      <c r="A1224" s="20" t="s">
        <v>1039</v>
      </c>
      <c r="B1224" s="65" t="str">
        <f t="shared" si="46"/>
        <v>58</v>
      </c>
      <c r="C1224" s="2" t="s">
        <v>1357</v>
      </c>
      <c r="D1224" s="66"/>
      <c r="E1224"/>
      <c r="F1224"/>
    </row>
    <row r="1225" spans="1:6" x14ac:dyDescent="0.25">
      <c r="A1225" s="14"/>
      <c r="B1225" s="65" t="str">
        <f t="shared" si="46"/>
        <v/>
      </c>
      <c r="C1225" s="2"/>
      <c r="D1225"/>
      <c r="E1225"/>
      <c r="F1225"/>
    </row>
    <row r="1226" spans="1:6" x14ac:dyDescent="0.25">
      <c r="A1226" s="23" t="s">
        <v>1061</v>
      </c>
      <c r="B1226" s="65" t="str">
        <f t="shared" si="46"/>
        <v>62</v>
      </c>
      <c r="C1226" s="2" t="s">
        <v>1357</v>
      </c>
      <c r="D1226" s="66"/>
      <c r="E1226"/>
      <c r="F1226"/>
    </row>
    <row r="1227" spans="1:6" x14ac:dyDescent="0.25">
      <c r="A1227" s="17" t="s">
        <v>1062</v>
      </c>
      <c r="B1227" s="65" t="str">
        <f t="shared" si="46"/>
        <v>62</v>
      </c>
      <c r="C1227" s="2" t="s">
        <v>1357</v>
      </c>
      <c r="D1227" s="66"/>
      <c r="E1227"/>
      <c r="F1227"/>
    </row>
    <row r="1228" spans="1:6" x14ac:dyDescent="0.25">
      <c r="A1228" s="27" t="s">
        <v>1500</v>
      </c>
      <c r="B1228" s="65" t="str">
        <f t="shared" si="46"/>
        <v>66</v>
      </c>
      <c r="C1228" s="2" t="s">
        <v>1357</v>
      </c>
      <c r="D1228" s="66"/>
      <c r="E1228"/>
      <c r="F1228"/>
    </row>
    <row r="1229" spans="1:6" x14ac:dyDescent="0.25">
      <c r="A1229" s="17" t="s">
        <v>1049</v>
      </c>
      <c r="B1229" s="65" t="str">
        <f t="shared" si="46"/>
        <v>60</v>
      </c>
      <c r="C1229" s="2" t="s">
        <v>1357</v>
      </c>
      <c r="D1229" s="66"/>
      <c r="E1229"/>
      <c r="F1229"/>
    </row>
    <row r="1230" spans="1:6" x14ac:dyDescent="0.25">
      <c r="A1230" s="17" t="s">
        <v>1050</v>
      </c>
      <c r="B1230" s="65" t="str">
        <f t="shared" si="46"/>
        <v>60</v>
      </c>
      <c r="C1230" s="2" t="s">
        <v>1357</v>
      </c>
      <c r="D1230" s="66"/>
      <c r="E1230"/>
      <c r="F1230"/>
    </row>
    <row r="1231" spans="1:6" x14ac:dyDescent="0.25">
      <c r="A1231" s="27" t="s">
        <v>1501</v>
      </c>
      <c r="B1231" s="65" t="str">
        <f t="shared" si="46"/>
        <v>66</v>
      </c>
      <c r="C1231" s="2" t="s">
        <v>1357</v>
      </c>
      <c r="D1231" s="66"/>
      <c r="E1231"/>
      <c r="F1231"/>
    </row>
    <row r="1232" spans="1:6" x14ac:dyDescent="0.25">
      <c r="A1232" s="17" t="s">
        <v>1057</v>
      </c>
      <c r="B1232" s="65" t="str">
        <f t="shared" si="46"/>
        <v>61</v>
      </c>
      <c r="C1232" s="2" t="s">
        <v>1357</v>
      </c>
      <c r="D1232" s="66"/>
      <c r="E1232"/>
      <c r="F1232"/>
    </row>
    <row r="1233" spans="1:6" x14ac:dyDescent="0.25">
      <c r="A1233" s="20"/>
      <c r="B1233" s="65" t="str">
        <f t="shared" si="46"/>
        <v/>
      </c>
      <c r="C1233" s="2"/>
      <c r="D1233"/>
      <c r="E1233"/>
      <c r="F1233"/>
    </row>
    <row r="1234" spans="1:6" x14ac:dyDescent="0.25">
      <c r="A1234" s="14"/>
      <c r="B1234" s="65" t="str">
        <f t="shared" si="46"/>
        <v/>
      </c>
      <c r="C1234" s="2"/>
      <c r="D1234"/>
      <c r="E1234"/>
      <c r="F1234"/>
    </row>
    <row r="1235" spans="1:6" x14ac:dyDescent="0.25">
      <c r="A1235" s="23" t="s">
        <v>1051</v>
      </c>
      <c r="B1235" s="65" t="str">
        <f t="shared" si="46"/>
        <v>60</v>
      </c>
      <c r="C1235" s="2" t="s">
        <v>1357</v>
      </c>
      <c r="D1235" s="66"/>
      <c r="E1235"/>
      <c r="F1235"/>
    </row>
    <row r="1236" spans="1:6" x14ac:dyDescent="0.25">
      <c r="A1236" s="17" t="s">
        <v>1052</v>
      </c>
      <c r="B1236" s="65" t="str">
        <f t="shared" si="46"/>
        <v>60</v>
      </c>
      <c r="C1236" s="2" t="s">
        <v>1357</v>
      </c>
      <c r="D1236" s="66"/>
      <c r="E1236"/>
      <c r="F1236"/>
    </row>
    <row r="1237" spans="1:6" x14ac:dyDescent="0.25">
      <c r="A1237" s="17" t="s">
        <v>1053</v>
      </c>
      <c r="B1237" s="65" t="str">
        <f t="shared" si="46"/>
        <v>60</v>
      </c>
      <c r="C1237" s="2" t="s">
        <v>1357</v>
      </c>
      <c r="D1237" s="66"/>
      <c r="E1237"/>
      <c r="F1237"/>
    </row>
    <row r="1238" spans="1:6" x14ac:dyDescent="0.25">
      <c r="A1238" s="17" t="s">
        <v>1063</v>
      </c>
      <c r="B1238" s="65" t="str">
        <f t="shared" si="46"/>
        <v>62</v>
      </c>
      <c r="C1238" s="2" t="s">
        <v>1357</v>
      </c>
      <c r="D1238" s="66"/>
      <c r="E1238"/>
      <c r="F1238"/>
    </row>
    <row r="1239" spans="1:6" x14ac:dyDescent="0.25">
      <c r="A1239" s="17" t="s">
        <v>1064</v>
      </c>
      <c r="B1239" s="65" t="str">
        <f t="shared" si="46"/>
        <v>62</v>
      </c>
      <c r="C1239" s="2" t="s">
        <v>1357</v>
      </c>
      <c r="D1239" s="66"/>
      <c r="E1239"/>
      <c r="F1239"/>
    </row>
    <row r="1240" spans="1:6" x14ac:dyDescent="0.25">
      <c r="A1240" s="17" t="s">
        <v>1054</v>
      </c>
      <c r="B1240" s="65" t="str">
        <f t="shared" si="46"/>
        <v>60</v>
      </c>
      <c r="C1240" s="2" t="s">
        <v>1357</v>
      </c>
      <c r="D1240" s="66"/>
      <c r="E1240"/>
      <c r="F1240"/>
    </row>
    <row r="1241" spans="1:6" x14ac:dyDescent="0.25">
      <c r="A1241" s="17"/>
      <c r="B1241" s="65" t="str">
        <f t="shared" si="46"/>
        <v/>
      </c>
      <c r="C1241" s="2"/>
      <c r="D1241"/>
      <c r="E1241"/>
      <c r="F1241"/>
    </row>
    <row r="1242" spans="1:6" x14ac:dyDescent="0.25">
      <c r="A1242" s="20"/>
      <c r="B1242" s="65" t="str">
        <f t="shared" si="46"/>
        <v/>
      </c>
      <c r="C1242" s="2"/>
      <c r="D1242"/>
      <c r="E1242"/>
      <c r="F1242"/>
    </row>
    <row r="1243" spans="1:6" x14ac:dyDescent="0.25">
      <c r="A1243" s="14"/>
      <c r="B1243" s="65" t="str">
        <f t="shared" si="46"/>
        <v/>
      </c>
      <c r="C1243" s="2"/>
      <c r="D1243"/>
      <c r="E1243"/>
      <c r="F1243"/>
    </row>
    <row r="1244" spans="1:6" x14ac:dyDescent="0.25">
      <c r="A1244" s="23" t="s">
        <v>1065</v>
      </c>
      <c r="B1244" s="65" t="str">
        <f t="shared" si="46"/>
        <v>62</v>
      </c>
      <c r="C1244" s="2" t="s">
        <v>1357</v>
      </c>
      <c r="D1244" s="66"/>
      <c r="E1244"/>
      <c r="F1244"/>
    </row>
    <row r="1245" spans="1:6" x14ac:dyDescent="0.25">
      <c r="A1245" s="17" t="s">
        <v>1066</v>
      </c>
      <c r="B1245" s="65" t="str">
        <f t="shared" si="46"/>
        <v>62</v>
      </c>
      <c r="C1245" s="2" t="s">
        <v>1357</v>
      </c>
      <c r="D1245" s="66"/>
      <c r="E1245"/>
      <c r="F1245"/>
    </row>
    <row r="1246" spans="1:6" x14ac:dyDescent="0.25">
      <c r="A1246" s="17" t="s">
        <v>1055</v>
      </c>
      <c r="B1246" s="65" t="str">
        <f t="shared" si="46"/>
        <v>60</v>
      </c>
      <c r="C1246" s="2" t="s">
        <v>1357</v>
      </c>
      <c r="D1246" s="66"/>
      <c r="E1246"/>
      <c r="F1246"/>
    </row>
    <row r="1247" spans="1:6" x14ac:dyDescent="0.25">
      <c r="A1247" s="27" t="s">
        <v>1502</v>
      </c>
      <c r="B1247" s="65" t="str">
        <f t="shared" si="46"/>
        <v>66</v>
      </c>
      <c r="C1247" s="2" t="s">
        <v>1357</v>
      </c>
      <c r="D1247" s="66"/>
      <c r="E1247"/>
      <c r="F1247"/>
    </row>
    <row r="1248" spans="1:6" x14ac:dyDescent="0.25">
      <c r="A1248" s="17" t="s">
        <v>1056</v>
      </c>
      <c r="B1248" s="65" t="str">
        <f t="shared" si="46"/>
        <v>60</v>
      </c>
      <c r="C1248" s="2" t="s">
        <v>1357</v>
      </c>
      <c r="D1248" s="66"/>
      <c r="E1248"/>
      <c r="F1248"/>
    </row>
    <row r="1249" spans="1:6" x14ac:dyDescent="0.25">
      <c r="A1249" s="17" t="s">
        <v>1058</v>
      </c>
      <c r="B1249" s="65" t="str">
        <f t="shared" si="46"/>
        <v>61</v>
      </c>
      <c r="C1249" s="2" t="s">
        <v>1357</v>
      </c>
      <c r="D1249" s="66"/>
      <c r="E1249"/>
      <c r="F1249"/>
    </row>
    <row r="1250" spans="1:6" x14ac:dyDescent="0.25">
      <c r="A1250" s="17" t="s">
        <v>1059</v>
      </c>
      <c r="B1250" s="65" t="str">
        <f t="shared" si="46"/>
        <v>61</v>
      </c>
      <c r="C1250" s="2" t="s">
        <v>1357</v>
      </c>
      <c r="D1250" s="66"/>
      <c r="E1250"/>
      <c r="F1250"/>
    </row>
    <row r="1251" spans="1:6" x14ac:dyDescent="0.25">
      <c r="A1251" s="20" t="s">
        <v>1060</v>
      </c>
      <c r="B1251" s="65" t="str">
        <f t="shared" si="46"/>
        <v>61</v>
      </c>
      <c r="C1251" s="2" t="s">
        <v>1357</v>
      </c>
      <c r="D1251" s="66"/>
      <c r="E1251"/>
      <c r="F1251"/>
    </row>
    <row r="1252" spans="1:6" x14ac:dyDescent="0.25">
      <c r="A1252" s="14"/>
      <c r="B1252" s="65" t="str">
        <f t="shared" si="46"/>
        <v/>
      </c>
      <c r="C1252" s="2"/>
      <c r="D1252"/>
      <c r="E1252"/>
      <c r="F1252"/>
    </row>
    <row r="1253" spans="1:6" x14ac:dyDescent="0.25">
      <c r="A1253" s="26" t="s">
        <v>1503</v>
      </c>
      <c r="B1253" s="65" t="str">
        <f t="shared" si="46"/>
        <v>66</v>
      </c>
      <c r="C1253" s="2" t="s">
        <v>1357</v>
      </c>
      <c r="D1253" s="66"/>
      <c r="E1253"/>
      <c r="F1253"/>
    </row>
    <row r="1254" spans="1:6" x14ac:dyDescent="0.25">
      <c r="A1254" s="27"/>
      <c r="B1254" s="65" t="str">
        <f t="shared" ref="B1254:B1285" si="47">IF(LEFT(A1254,3)="2.5", MID(A1254,7,2),LEFT(A1254,2))</f>
        <v/>
      </c>
      <c r="C1254" s="2" t="s">
        <v>1357</v>
      </c>
      <c r="D1254" s="66"/>
      <c r="E1254"/>
      <c r="F1254"/>
    </row>
    <row r="1255" spans="1:6" x14ac:dyDescent="0.25">
      <c r="A1255" s="17" t="s">
        <v>1067</v>
      </c>
      <c r="B1255" s="65" t="str">
        <f t="shared" si="47"/>
        <v>62</v>
      </c>
      <c r="C1255" s="2" t="s">
        <v>1357</v>
      </c>
      <c r="D1255" s="66"/>
      <c r="E1255"/>
      <c r="F1255"/>
    </row>
    <row r="1256" spans="1:6" x14ac:dyDescent="0.25">
      <c r="A1256" s="27" t="s">
        <v>1504</v>
      </c>
      <c r="B1256" s="65" t="str">
        <f t="shared" si="47"/>
        <v>66</v>
      </c>
      <c r="C1256" s="2" t="s">
        <v>1357</v>
      </c>
      <c r="D1256" s="66"/>
      <c r="E1256"/>
      <c r="F1256"/>
    </row>
    <row r="1257" spans="1:6" x14ac:dyDescent="0.25">
      <c r="A1257" s="17" t="s">
        <v>1068</v>
      </c>
      <c r="B1257" s="65" t="str">
        <f t="shared" si="47"/>
        <v>62</v>
      </c>
      <c r="C1257" s="2" t="s">
        <v>1357</v>
      </c>
      <c r="D1257" s="66"/>
      <c r="E1257"/>
      <c r="F1257"/>
    </row>
    <row r="1258" spans="1:6" x14ac:dyDescent="0.25">
      <c r="A1258" s="17"/>
      <c r="B1258" s="65" t="str">
        <f t="shared" si="47"/>
        <v/>
      </c>
      <c r="C1258" s="2"/>
      <c r="D1258"/>
      <c r="E1258"/>
      <c r="F1258"/>
    </row>
    <row r="1259" spans="1:6" x14ac:dyDescent="0.25">
      <c r="A1259" s="17"/>
      <c r="B1259" s="65" t="str">
        <f t="shared" si="47"/>
        <v/>
      </c>
      <c r="C1259" s="2"/>
      <c r="D1259"/>
      <c r="E1259"/>
      <c r="F1259"/>
    </row>
    <row r="1260" spans="1:6" x14ac:dyDescent="0.25">
      <c r="A1260" s="20"/>
      <c r="B1260" s="65" t="str">
        <f t="shared" si="47"/>
        <v/>
      </c>
      <c r="C1260" s="2"/>
      <c r="D1260"/>
      <c r="E1260"/>
      <c r="F1260"/>
    </row>
    <row r="1261" spans="1:6" x14ac:dyDescent="0.25">
      <c r="A1261" s="14"/>
      <c r="B1261" s="65" t="str">
        <f t="shared" si="47"/>
        <v/>
      </c>
      <c r="C1261" s="2"/>
      <c r="D1261"/>
      <c r="E1261"/>
      <c r="F1261"/>
    </row>
    <row r="1262" spans="1:6" x14ac:dyDescent="0.25">
      <c r="A1262" s="23" t="s">
        <v>1077</v>
      </c>
      <c r="B1262" s="65" t="str">
        <f t="shared" si="47"/>
        <v>64</v>
      </c>
      <c r="C1262" s="2" t="s">
        <v>1357</v>
      </c>
      <c r="D1262" s="66"/>
      <c r="E1262"/>
      <c r="F1262" s="66"/>
    </row>
    <row r="1263" spans="1:6" x14ac:dyDescent="0.25">
      <c r="A1263" s="17" t="s">
        <v>1078</v>
      </c>
      <c r="B1263" s="65" t="str">
        <f t="shared" si="47"/>
        <v>64</v>
      </c>
      <c r="C1263" s="2" t="s">
        <v>1357</v>
      </c>
      <c r="D1263" s="66"/>
      <c r="E1263"/>
      <c r="F1263" s="66"/>
    </row>
    <row r="1264" spans="1:6" x14ac:dyDescent="0.25">
      <c r="A1264" s="27" t="s">
        <v>1505</v>
      </c>
      <c r="B1264" s="65" t="str">
        <f t="shared" si="47"/>
        <v>67</v>
      </c>
      <c r="C1264" s="2" t="s">
        <v>1357</v>
      </c>
      <c r="D1264" s="66"/>
      <c r="E1264"/>
      <c r="F1264"/>
    </row>
    <row r="1265" spans="1:6" x14ac:dyDescent="0.25">
      <c r="A1265" s="17" t="s">
        <v>1069</v>
      </c>
      <c r="B1265" s="65" t="str">
        <f t="shared" si="47"/>
        <v>63</v>
      </c>
      <c r="C1265" s="2" t="s">
        <v>1357</v>
      </c>
      <c r="D1265" s="66"/>
      <c r="E1265"/>
      <c r="F1265"/>
    </row>
    <row r="1266" spans="1:6" x14ac:dyDescent="0.25">
      <c r="A1266" s="17" t="s">
        <v>1070</v>
      </c>
      <c r="B1266" s="65" t="str">
        <f t="shared" si="47"/>
        <v>63</v>
      </c>
      <c r="C1266" s="2" t="s">
        <v>1357</v>
      </c>
      <c r="D1266" s="66"/>
      <c r="E1266"/>
      <c r="F1266"/>
    </row>
    <row r="1267" spans="1:6" x14ac:dyDescent="0.25">
      <c r="A1267" s="27"/>
      <c r="B1267" s="65" t="str">
        <f t="shared" si="47"/>
        <v/>
      </c>
      <c r="C1267" s="2"/>
      <c r="D1267"/>
      <c r="E1267"/>
      <c r="F1267"/>
    </row>
    <row r="1268" spans="1:6" x14ac:dyDescent="0.25">
      <c r="A1268" s="27"/>
      <c r="B1268" s="65" t="str">
        <f t="shared" si="47"/>
        <v/>
      </c>
      <c r="C1268" s="2"/>
      <c r="D1268"/>
      <c r="E1268"/>
      <c r="F1268"/>
    </row>
    <row r="1269" spans="1:6" x14ac:dyDescent="0.25">
      <c r="A1269" s="28"/>
      <c r="B1269" s="65" t="str">
        <f t="shared" si="47"/>
        <v/>
      </c>
      <c r="C1269" s="2"/>
      <c r="D1269"/>
      <c r="E1269"/>
      <c r="F1269"/>
    </row>
    <row r="1270" spans="1:6" x14ac:dyDescent="0.25">
      <c r="A1270" s="21"/>
      <c r="B1270" s="65" t="str">
        <f t="shared" si="47"/>
        <v/>
      </c>
      <c r="C1270" s="2"/>
      <c r="D1270"/>
      <c r="E1270"/>
      <c r="F1270"/>
    </row>
    <row r="1271" spans="1:6" x14ac:dyDescent="0.25">
      <c r="A1271" s="23" t="s">
        <v>1071</v>
      </c>
      <c r="B1271" s="65" t="str">
        <f t="shared" si="47"/>
        <v>63</v>
      </c>
      <c r="C1271" s="2" t="s">
        <v>1357</v>
      </c>
      <c r="D1271" s="66"/>
      <c r="E1271"/>
      <c r="F1271"/>
    </row>
    <row r="1272" spans="1:6" x14ac:dyDescent="0.25">
      <c r="A1272" s="17" t="s">
        <v>1072</v>
      </c>
      <c r="B1272" s="65" t="str">
        <f t="shared" si="47"/>
        <v>63</v>
      </c>
      <c r="C1272" s="2" t="s">
        <v>1357</v>
      </c>
      <c r="D1272" s="66"/>
      <c r="E1272"/>
      <c r="F1272"/>
    </row>
    <row r="1273" spans="1:6" x14ac:dyDescent="0.25">
      <c r="A1273" s="17" t="s">
        <v>1073</v>
      </c>
      <c r="B1273" s="65" t="str">
        <f t="shared" si="47"/>
        <v>63</v>
      </c>
      <c r="C1273" s="2" t="s">
        <v>1357</v>
      </c>
      <c r="D1273" s="66"/>
      <c r="E1273"/>
      <c r="F1273"/>
    </row>
    <row r="1274" spans="1:6" x14ac:dyDescent="0.25">
      <c r="A1274" s="17" t="s">
        <v>1079</v>
      </c>
      <c r="B1274" s="65" t="str">
        <f t="shared" si="47"/>
        <v>64</v>
      </c>
      <c r="C1274" s="2" t="s">
        <v>1357</v>
      </c>
      <c r="D1274" s="66"/>
      <c r="E1274"/>
      <c r="F1274"/>
    </row>
    <row r="1275" spans="1:6" x14ac:dyDescent="0.25">
      <c r="A1275" s="17" t="s">
        <v>1080</v>
      </c>
      <c r="B1275" s="65" t="str">
        <f t="shared" si="47"/>
        <v>64</v>
      </c>
      <c r="C1275" s="2" t="s">
        <v>1357</v>
      </c>
      <c r="D1275" s="66"/>
      <c r="E1275"/>
      <c r="F1275"/>
    </row>
    <row r="1276" spans="1:6" x14ac:dyDescent="0.25">
      <c r="A1276" s="17" t="s">
        <v>1074</v>
      </c>
      <c r="B1276" s="65" t="str">
        <f t="shared" si="47"/>
        <v>63</v>
      </c>
      <c r="C1276" s="2" t="s">
        <v>1357</v>
      </c>
      <c r="D1276" s="66"/>
      <c r="E1276"/>
      <c r="F1276"/>
    </row>
    <row r="1277" spans="1:6" x14ac:dyDescent="0.25">
      <c r="A1277" s="17"/>
      <c r="B1277" s="65" t="str">
        <f t="shared" si="47"/>
        <v/>
      </c>
      <c r="C1277" s="2"/>
      <c r="D1277"/>
      <c r="E1277"/>
      <c r="F1277"/>
    </row>
    <row r="1278" spans="1:6" x14ac:dyDescent="0.25">
      <c r="A1278" s="20"/>
      <c r="B1278" s="65" t="str">
        <f t="shared" si="47"/>
        <v/>
      </c>
      <c r="C1278" s="2"/>
      <c r="D1278"/>
      <c r="E1278"/>
      <c r="F1278"/>
    </row>
    <row r="1279" spans="1:6" x14ac:dyDescent="0.25">
      <c r="A1279" s="14"/>
      <c r="B1279" s="65" t="str">
        <f t="shared" si="47"/>
        <v/>
      </c>
      <c r="C1279" s="2"/>
      <c r="D1279"/>
      <c r="E1279"/>
      <c r="F1279"/>
    </row>
    <row r="1280" spans="1:6" x14ac:dyDescent="0.25">
      <c r="A1280" s="23" t="s">
        <v>1081</v>
      </c>
      <c r="B1280" s="65" t="str">
        <f t="shared" si="47"/>
        <v>64</v>
      </c>
      <c r="C1280" s="2" t="s">
        <v>1357</v>
      </c>
      <c r="D1280" s="66"/>
      <c r="E1280"/>
      <c r="F1280" s="66"/>
    </row>
    <row r="1281" spans="1:6" x14ac:dyDescent="0.25">
      <c r="A1281" s="17" t="s">
        <v>1082</v>
      </c>
      <c r="B1281" s="65" t="str">
        <f t="shared" si="47"/>
        <v>64</v>
      </c>
      <c r="C1281" s="2" t="s">
        <v>1357</v>
      </c>
      <c r="D1281" s="66"/>
      <c r="E1281"/>
      <c r="F1281" s="66"/>
    </row>
    <row r="1282" spans="1:6" x14ac:dyDescent="0.25">
      <c r="A1282" s="17" t="s">
        <v>1075</v>
      </c>
      <c r="B1282" s="65" t="str">
        <f t="shared" si="47"/>
        <v>63</v>
      </c>
      <c r="C1282" s="2" t="s">
        <v>1357</v>
      </c>
      <c r="D1282" s="66"/>
      <c r="E1282"/>
      <c r="F1282"/>
    </row>
    <row r="1283" spans="1:6" x14ac:dyDescent="0.25">
      <c r="A1283" s="27" t="s">
        <v>1506</v>
      </c>
      <c r="B1283" s="65" t="str">
        <f t="shared" si="47"/>
        <v>67</v>
      </c>
      <c r="C1283" s="2" t="s">
        <v>1357</v>
      </c>
      <c r="D1283" s="66"/>
      <c r="E1283"/>
      <c r="F1283"/>
    </row>
    <row r="1284" spans="1:6" x14ac:dyDescent="0.25">
      <c r="A1284" s="17" t="s">
        <v>1076</v>
      </c>
      <c r="B1284" s="65" t="str">
        <f t="shared" si="47"/>
        <v>63</v>
      </c>
      <c r="C1284" s="2" t="s">
        <v>1357</v>
      </c>
      <c r="D1284" s="66"/>
      <c r="E1284"/>
      <c r="F1284"/>
    </row>
    <row r="1285" spans="1:6" x14ac:dyDescent="0.25">
      <c r="A1285" s="17"/>
      <c r="B1285" s="65" t="str">
        <f t="shared" si="47"/>
        <v/>
      </c>
      <c r="C1285" s="2"/>
      <c r="D1285"/>
      <c r="E1285"/>
      <c r="F1285"/>
    </row>
    <row r="1286" spans="1:6" x14ac:dyDescent="0.25">
      <c r="A1286" s="17"/>
      <c r="B1286" s="65" t="str">
        <f t="shared" ref="B1286:B1293" si="48">IF(LEFT(A1286,3)="2.5", MID(A1286,7,2),LEFT(A1286,2))</f>
        <v/>
      </c>
      <c r="C1286" s="2"/>
      <c r="D1286"/>
      <c r="E1286"/>
      <c r="F1286"/>
    </row>
    <row r="1287" spans="1:6" x14ac:dyDescent="0.25">
      <c r="A1287" s="20"/>
      <c r="B1287" s="65" t="str">
        <f t="shared" si="48"/>
        <v/>
      </c>
      <c r="C1287" s="2"/>
      <c r="D1287"/>
      <c r="E1287"/>
      <c r="F1287"/>
    </row>
    <row r="1288" spans="1:6" x14ac:dyDescent="0.25">
      <c r="A1288" s="14"/>
      <c r="B1288" s="65" t="str">
        <f t="shared" si="48"/>
        <v/>
      </c>
      <c r="C1288" s="2"/>
      <c r="D1288"/>
      <c r="E1288"/>
      <c r="F1288"/>
    </row>
    <row r="1289" spans="1:6" x14ac:dyDescent="0.25">
      <c r="A1289" s="26" t="s">
        <v>1507</v>
      </c>
      <c r="B1289" s="65" t="str">
        <f t="shared" si="48"/>
        <v>67</v>
      </c>
      <c r="C1289" s="2" t="s">
        <v>1357</v>
      </c>
      <c r="D1289" s="66"/>
      <c r="E1289"/>
      <c r="F1289"/>
    </row>
    <row r="1290" spans="1:6" x14ac:dyDescent="0.25">
      <c r="A1290" s="27"/>
      <c r="B1290" s="65" t="str">
        <f t="shared" si="48"/>
        <v/>
      </c>
      <c r="C1290" s="2"/>
      <c r="D1290"/>
      <c r="E1290"/>
      <c r="F1290"/>
    </row>
    <row r="1291" spans="1:6" x14ac:dyDescent="0.25">
      <c r="A1291" s="17" t="s">
        <v>1083</v>
      </c>
      <c r="B1291" s="65" t="str">
        <f t="shared" si="48"/>
        <v>64</v>
      </c>
      <c r="C1291" s="2" t="s">
        <v>1357</v>
      </c>
      <c r="D1291" s="66"/>
      <c r="E1291"/>
      <c r="F1291" s="66"/>
    </row>
    <row r="1292" spans="1:6" x14ac:dyDescent="0.25">
      <c r="A1292" s="27" t="s">
        <v>1508</v>
      </c>
      <c r="B1292" s="65" t="str">
        <f t="shared" si="48"/>
        <v>67</v>
      </c>
      <c r="C1292" s="2" t="s">
        <v>1357</v>
      </c>
      <c r="D1292" s="91"/>
      <c r="E1292"/>
      <c r="F1292"/>
    </row>
    <row r="1293" spans="1:6" x14ac:dyDescent="0.25">
      <c r="A1293" s="17" t="s">
        <v>1084</v>
      </c>
      <c r="B1293" s="65" t="str">
        <f t="shared" si="48"/>
        <v>64</v>
      </c>
      <c r="C1293" s="2" t="s">
        <v>1357</v>
      </c>
      <c r="D1293" s="66"/>
      <c r="E1293"/>
      <c r="F1293" s="66"/>
    </row>
  </sheetData>
  <sortState xmlns:xlrd2="http://schemas.microsoft.com/office/spreadsheetml/2017/richdata2" ref="K5:P1293">
    <sortCondition ref="K5:K1293"/>
  </sortState>
  <mergeCells count="2">
    <mergeCell ref="C1:C3"/>
    <mergeCell ref="D2:F2"/>
  </mergeCells>
  <pageMargins left="0.7" right="0.7" top="0.75" bottom="0.75" header="0.3" footer="0.3"/>
  <pageSetup paperSize="9" orientation="portrait" verticalDpi="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8802-C76F-4CC7-AF51-90A97A1579C3}">
  <dimension ref="A1:Q462"/>
  <sheetViews>
    <sheetView topLeftCell="A175" zoomScale="130" zoomScaleNormal="130" workbookViewId="0">
      <selection activeCell="B191" sqref="B191"/>
    </sheetView>
  </sheetViews>
  <sheetFormatPr defaultRowHeight="15" x14ac:dyDescent="0.25"/>
  <cols>
    <col min="2" max="2" width="17.28515625" style="153" customWidth="1"/>
    <col min="3" max="3" width="5.7109375" style="14" customWidth="1"/>
    <col min="4" max="4" width="5.5703125" style="14" customWidth="1"/>
    <col min="5" max="6" width="1.5703125" style="14" customWidth="1"/>
    <col min="7" max="7" width="1.7109375" style="14" customWidth="1"/>
    <col min="10" max="10" width="15.140625" customWidth="1"/>
    <col min="11" max="12" width="1.5703125" style="14" customWidth="1"/>
    <col min="13" max="13" width="1.7109375" style="14" customWidth="1"/>
    <col min="14" max="14" width="12.42578125" customWidth="1"/>
    <col min="16" max="16" width="18.5703125" customWidth="1"/>
  </cols>
  <sheetData>
    <row r="1" spans="1:17" x14ac:dyDescent="0.25">
      <c r="D1" s="336" t="s">
        <v>1391</v>
      </c>
    </row>
    <row r="2" spans="1:17" ht="26.25" customHeight="1" x14ac:dyDescent="0.25">
      <c r="B2" s="203"/>
      <c r="C2" s="21" t="s">
        <v>1363</v>
      </c>
      <c r="D2" s="336"/>
      <c r="E2" s="339" t="s">
        <v>1389</v>
      </c>
      <c r="F2" s="339"/>
      <c r="G2" s="339"/>
      <c r="J2" s="372" t="s">
        <v>1521</v>
      </c>
      <c r="K2" s="372"/>
      <c r="L2" s="372"/>
      <c r="M2" s="372"/>
      <c r="N2" s="372"/>
    </row>
    <row r="3" spans="1:17" ht="60" x14ac:dyDescent="0.3">
      <c r="B3" s="204" t="s">
        <v>240</v>
      </c>
      <c r="D3" s="336"/>
      <c r="J3" s="229" t="s">
        <v>1520</v>
      </c>
      <c r="K3" s="371" t="s">
        <v>1389</v>
      </c>
      <c r="L3" s="371"/>
      <c r="M3" s="371"/>
      <c r="N3" s="230" t="s">
        <v>1522</v>
      </c>
      <c r="P3" s="224" t="s">
        <v>1516</v>
      </c>
    </row>
    <row r="4" spans="1:17" ht="18.75" x14ac:dyDescent="0.3">
      <c r="B4" s="204"/>
      <c r="D4" s="189"/>
      <c r="J4" s="225"/>
      <c r="N4" s="226"/>
      <c r="P4" t="s">
        <v>1517</v>
      </c>
      <c r="Q4">
        <v>467</v>
      </c>
    </row>
    <row r="5" spans="1:17" x14ac:dyDescent="0.25">
      <c r="A5">
        <v>1</v>
      </c>
      <c r="B5" s="205" t="s">
        <v>440</v>
      </c>
      <c r="C5" s="65" t="str">
        <f t="shared" ref="C5:C68" si="0">IF(LEFT(B5,3)="2.5", MID(B5,7,2),LEFT(B5,2))</f>
        <v xml:space="preserve">1 </v>
      </c>
      <c r="D5" s="2" t="s">
        <v>1359</v>
      </c>
      <c r="E5" s="93"/>
      <c r="F5" s="2"/>
      <c r="G5" s="61"/>
      <c r="H5" s="14" t="str" cm="1">
        <f t="array" ref="H5">INDEX(Cable_L!$B$3:$B$80,MATCH(1,COUNTIFS(C5,Cable_L!$A$3:$A$80,$D5,Cable_L!$C$3:$C$80),0))</f>
        <v>2b</v>
      </c>
      <c r="I5" s="14"/>
      <c r="J5" s="225" t="str">
        <f t="shared" ref="J5:J68" si="1">_xlfn.CONCAT(B5,"  ",H5)</f>
        <v>1 - J12 - 2/1  2b</v>
      </c>
      <c r="K5" s="190"/>
      <c r="L5" s="2"/>
      <c r="M5" s="61"/>
      <c r="N5" s="226"/>
      <c r="P5" t="s">
        <v>1509</v>
      </c>
      <c r="Q5">
        <v>40</v>
      </c>
    </row>
    <row r="6" spans="1:17" x14ac:dyDescent="0.25">
      <c r="A6">
        <f>A5+1</f>
        <v>2</v>
      </c>
      <c r="B6" s="206" t="s">
        <v>439</v>
      </c>
      <c r="C6" s="65" t="str">
        <f t="shared" si="0"/>
        <v xml:space="preserve">1 </v>
      </c>
      <c r="D6" s="2" t="s">
        <v>1359</v>
      </c>
      <c r="E6" s="190"/>
      <c r="F6" s="2"/>
      <c r="G6" s="61"/>
      <c r="H6" s="14" t="str" cm="1">
        <f t="array" ref="H6">INDEX(Cable_L!$B$3:$B$80,MATCH(1,COUNTIFS(C6,Cable_L!$A$3:$A$80,$D6,Cable_L!$C$3:$C$80),0))</f>
        <v>2b</v>
      </c>
      <c r="I6" s="14"/>
      <c r="J6" s="225" t="str">
        <f t="shared" si="1"/>
        <v>1 - J12 - 4/3  2b</v>
      </c>
      <c r="K6" s="190"/>
      <c r="L6" s="2"/>
      <c r="M6" s="61"/>
      <c r="N6" s="226"/>
      <c r="P6" t="s">
        <v>1518</v>
      </c>
      <c r="Q6">
        <f>218+199</f>
        <v>417</v>
      </c>
    </row>
    <row r="7" spans="1:17" x14ac:dyDescent="0.25">
      <c r="A7">
        <f t="shared" ref="A7:A60" si="2">A6+1</f>
        <v>3</v>
      </c>
      <c r="B7" s="206" t="s">
        <v>438</v>
      </c>
      <c r="C7" s="65" t="str">
        <f t="shared" si="0"/>
        <v xml:space="preserve">1 </v>
      </c>
      <c r="D7" s="2" t="s">
        <v>1358</v>
      </c>
      <c r="E7" s="69"/>
      <c r="F7" s="2"/>
      <c r="G7" s="190"/>
      <c r="H7" s="14" t="str" cm="1">
        <f t="array" ref="H7">INDEX(Cable_L!$B$3:$B$80,MATCH(1,COUNTIFS(C7,Cable_L!$A$3:$A$80,$D7,Cable_L!$C$3:$C$80),0))</f>
        <v>2c</v>
      </c>
      <c r="I7" s="14"/>
      <c r="J7" s="225" t="str">
        <f t="shared" si="1"/>
        <v>1 - J12 - 6/5  2c</v>
      </c>
      <c r="K7" s="61"/>
      <c r="L7" s="2"/>
      <c r="M7" s="190"/>
      <c r="N7" s="226"/>
      <c r="P7" t="s">
        <v>1510</v>
      </c>
      <c r="Q7" s="223">
        <v>417</v>
      </c>
    </row>
    <row r="8" spans="1:17" x14ac:dyDescent="0.25">
      <c r="A8">
        <f t="shared" si="2"/>
        <v>4</v>
      </c>
      <c r="B8" s="206" t="s">
        <v>437</v>
      </c>
      <c r="C8" s="65" t="str">
        <f t="shared" si="0"/>
        <v xml:space="preserve">1 </v>
      </c>
      <c r="D8" s="2" t="s">
        <v>1358</v>
      </c>
      <c r="E8" s="86"/>
      <c r="F8" s="2"/>
      <c r="G8" s="190"/>
      <c r="H8" s="14" t="str" cm="1">
        <f t="array" ref="H8">INDEX(Cable_L!$B$3:$B$80,MATCH(1,COUNTIFS(C8,Cable_L!$A$3:$A$80,$D8,Cable_L!$C$3:$C$80),0))</f>
        <v>2c</v>
      </c>
      <c r="I8" s="14"/>
      <c r="J8" s="225" t="str">
        <f t="shared" si="1"/>
        <v>1 - J12 - 8/7  2c</v>
      </c>
      <c r="K8" s="61"/>
      <c r="L8" s="2"/>
      <c r="M8" s="190"/>
      <c r="N8" s="226"/>
      <c r="P8" t="s">
        <v>1519</v>
      </c>
      <c r="Q8">
        <f>Q7-Q6</f>
        <v>0</v>
      </c>
    </row>
    <row r="9" spans="1:17" x14ac:dyDescent="0.25">
      <c r="A9">
        <f t="shared" si="2"/>
        <v>5</v>
      </c>
      <c r="B9" s="209" t="s">
        <v>444</v>
      </c>
      <c r="C9" s="65" t="str">
        <f t="shared" si="0"/>
        <v xml:space="preserve">1 </v>
      </c>
      <c r="D9" s="2" t="s">
        <v>1358</v>
      </c>
      <c r="E9" s="61"/>
      <c r="F9" s="2"/>
      <c r="G9" s="96"/>
      <c r="H9" s="14" t="str" cm="1">
        <f t="array" ref="H9">INDEX(Cable_L!$B$3:$B$80,MATCH(1,COUNTIFS(C9,Cable_L!$A$3:$A$80,$D9,Cable_L!$C$3:$C$80),0))</f>
        <v>2c</v>
      </c>
      <c r="I9" s="14"/>
      <c r="J9" s="225" t="str">
        <f t="shared" si="1"/>
        <v>1 - J13 - 2/1  2c</v>
      </c>
      <c r="K9" s="61"/>
      <c r="L9" s="2"/>
      <c r="M9" s="190"/>
      <c r="N9" s="226"/>
    </row>
    <row r="10" spans="1:17" x14ac:dyDescent="0.25">
      <c r="A10">
        <f t="shared" si="2"/>
        <v>6</v>
      </c>
      <c r="B10" s="205" t="s">
        <v>443</v>
      </c>
      <c r="C10" s="65" t="str">
        <f t="shared" si="0"/>
        <v xml:space="preserve">1 </v>
      </c>
      <c r="D10" s="2" t="s">
        <v>1358</v>
      </c>
      <c r="E10" s="69"/>
      <c r="F10" s="2"/>
      <c r="G10" s="190"/>
      <c r="H10" s="14" t="str" cm="1">
        <f t="array" ref="H10">INDEX(Cable_L!$B$3:$B$80,MATCH(1,COUNTIFS(C10,Cable_L!$A$3:$A$80,$D10,Cable_L!$C$3:$C$80),0))</f>
        <v>2c</v>
      </c>
      <c r="I10" s="14"/>
      <c r="J10" s="225" t="str">
        <f t="shared" si="1"/>
        <v>1 - J13 - 4/3  2c</v>
      </c>
      <c r="K10" s="61"/>
      <c r="L10" s="2"/>
      <c r="M10" s="190"/>
      <c r="N10" s="226"/>
    </row>
    <row r="11" spans="1:17" x14ac:dyDescent="0.25">
      <c r="A11">
        <f t="shared" si="2"/>
        <v>7</v>
      </c>
      <c r="B11" s="206" t="s">
        <v>442</v>
      </c>
      <c r="C11" s="65" t="str">
        <f t="shared" si="0"/>
        <v xml:space="preserve">1 </v>
      </c>
      <c r="D11" s="2" t="s">
        <v>1358</v>
      </c>
      <c r="E11" s="69"/>
      <c r="F11" s="2"/>
      <c r="G11" s="96"/>
      <c r="H11" s="14" t="str" cm="1">
        <f t="array" ref="H11">INDEX(Cable_L!$B$3:$B$80,MATCH(1,COUNTIFS(C11,Cable_L!$A$3:$A$80,$D11,Cable_L!$C$3:$C$80),0))</f>
        <v>2c</v>
      </c>
      <c r="I11" s="14"/>
      <c r="J11" s="225" t="str">
        <f t="shared" si="1"/>
        <v>1 - J13 - 6/5  2c</v>
      </c>
      <c r="K11" s="61"/>
      <c r="L11" s="2"/>
      <c r="M11" s="190"/>
      <c r="N11" s="226"/>
    </row>
    <row r="12" spans="1:17" x14ac:dyDescent="0.25">
      <c r="A12">
        <f t="shared" si="2"/>
        <v>8</v>
      </c>
      <c r="B12" s="206" t="s">
        <v>441</v>
      </c>
      <c r="C12" s="65" t="str">
        <f t="shared" si="0"/>
        <v xml:space="preserve">1 </v>
      </c>
      <c r="D12" s="2" t="s">
        <v>1358</v>
      </c>
      <c r="E12" s="69"/>
      <c r="F12" s="2"/>
      <c r="G12" s="190"/>
      <c r="H12" s="14" t="str" cm="1">
        <f t="array" ref="H12">INDEX(Cable_L!$B$3:$B$80,MATCH(1,COUNTIFS(C12,Cable_L!$A$3:$A$80,$D12,Cable_L!$C$3:$C$80),0))</f>
        <v>2c</v>
      </c>
      <c r="I12" s="14"/>
      <c r="J12" s="225" t="str">
        <f t="shared" si="1"/>
        <v>1 - J13 - 8/7  2c</v>
      </c>
      <c r="K12" s="61"/>
      <c r="L12" s="2"/>
      <c r="M12" s="190"/>
      <c r="N12" s="226"/>
    </row>
    <row r="13" spans="1:17" x14ac:dyDescent="0.25">
      <c r="A13">
        <f t="shared" si="2"/>
        <v>9</v>
      </c>
      <c r="B13" s="206" t="s">
        <v>493</v>
      </c>
      <c r="C13" s="65" t="str">
        <f t="shared" si="0"/>
        <v>10</v>
      </c>
      <c r="D13" s="2" t="s">
        <v>1359</v>
      </c>
      <c r="E13" s="93"/>
      <c r="F13" s="2"/>
      <c r="G13" s="2"/>
      <c r="H13" s="14" t="str" cm="1">
        <f t="array" ref="H13">INDEX(Cable_L!$B$3:$B$80,MATCH(1,COUNTIFS(C13,Cable_L!$A$3:$A$80,$D13,Cable_L!$C$3:$C$80),0))</f>
        <v>2a</v>
      </c>
      <c r="I13" s="14"/>
      <c r="J13" s="225" t="str">
        <f t="shared" si="1"/>
        <v>10 - J12 - 2/1  2a</v>
      </c>
      <c r="K13" s="190"/>
      <c r="L13" s="2"/>
      <c r="M13" s="2"/>
      <c r="N13" s="226"/>
    </row>
    <row r="14" spans="1:17" x14ac:dyDescent="0.25">
      <c r="A14">
        <f t="shared" si="2"/>
        <v>10</v>
      </c>
      <c r="B14" s="206" t="s">
        <v>490</v>
      </c>
      <c r="C14" s="65" t="str">
        <f t="shared" si="0"/>
        <v>10</v>
      </c>
      <c r="D14" s="2" t="s">
        <v>1359</v>
      </c>
      <c r="E14" s="93"/>
      <c r="F14" s="2"/>
      <c r="G14" s="2"/>
      <c r="H14" s="14" t="str" cm="1">
        <f t="array" ref="H14">INDEX(Cable_L!$B$3:$B$80,MATCH(1,COUNTIFS(C14,Cable_L!$A$3:$A$80,$D14,Cable_L!$C$3:$C$80),0))</f>
        <v>2a</v>
      </c>
      <c r="I14" s="14"/>
      <c r="J14" s="225" t="str">
        <f t="shared" si="1"/>
        <v>10 - J12 - 4/3  2a</v>
      </c>
      <c r="K14" s="190"/>
      <c r="L14" s="2"/>
      <c r="M14" s="2"/>
      <c r="N14" s="226"/>
    </row>
    <row r="15" spans="1:17" x14ac:dyDescent="0.25">
      <c r="A15">
        <f t="shared" si="2"/>
        <v>11</v>
      </c>
      <c r="B15" s="207" t="s">
        <v>524</v>
      </c>
      <c r="C15" s="65" t="str">
        <f t="shared" si="0"/>
        <v>10</v>
      </c>
      <c r="D15" s="2" t="s">
        <v>1359</v>
      </c>
      <c r="E15" s="93"/>
      <c r="F15" s="2"/>
      <c r="G15" s="2"/>
      <c r="H15" s="14" t="str" cm="1">
        <f t="array" ref="H15">INDEX(Cable_L!$B$3:$B$80,MATCH(1,COUNTIFS(C15,Cable_L!$A$3:$A$80,$D15,Cable_L!$C$3:$C$80),0))</f>
        <v>2a</v>
      </c>
      <c r="I15" s="14"/>
      <c r="J15" s="225" t="str">
        <f t="shared" si="1"/>
        <v>10 - J12 - 6/5  2a</v>
      </c>
      <c r="K15" s="190"/>
      <c r="L15" s="2"/>
      <c r="M15" s="2"/>
      <c r="N15" s="226"/>
    </row>
    <row r="16" spans="1:17" x14ac:dyDescent="0.25">
      <c r="A16">
        <f t="shared" si="2"/>
        <v>12</v>
      </c>
      <c r="B16" s="210" t="s">
        <v>525</v>
      </c>
      <c r="C16" s="65" t="str">
        <f t="shared" si="0"/>
        <v>10</v>
      </c>
      <c r="D16" s="2" t="s">
        <v>1359</v>
      </c>
      <c r="E16" s="190"/>
      <c r="F16" s="2"/>
      <c r="G16" s="2"/>
      <c r="H16" s="14" t="str" cm="1">
        <f t="array" ref="H16">INDEX(Cable_L!$B$3:$B$80,MATCH(1,COUNTIFS(C16,Cable_L!$A$3:$A$80,$D16,Cable_L!$C$3:$C$80),0))</f>
        <v>2a</v>
      </c>
      <c r="I16" s="14"/>
      <c r="J16" s="225" t="str">
        <f t="shared" si="1"/>
        <v>10 - J12 - 8/7  2a</v>
      </c>
      <c r="K16" s="190"/>
      <c r="L16" s="2"/>
      <c r="M16" s="2"/>
      <c r="N16" s="226"/>
    </row>
    <row r="17" spans="1:14" x14ac:dyDescent="0.25">
      <c r="A17">
        <f t="shared" si="2"/>
        <v>13</v>
      </c>
      <c r="B17" s="206" t="s">
        <v>499</v>
      </c>
      <c r="C17" s="65" t="str">
        <f t="shared" si="0"/>
        <v>10</v>
      </c>
      <c r="D17" s="2" t="s">
        <v>1359</v>
      </c>
      <c r="E17" s="95"/>
      <c r="F17" s="2"/>
      <c r="G17" s="2"/>
      <c r="H17" s="14" t="str" cm="1">
        <f t="array" ref="H17">INDEX(Cable_L!$B$3:$B$80,MATCH(1,COUNTIFS(C17,Cable_L!$A$3:$A$80,$D17,Cable_L!$C$3:$C$80),0))</f>
        <v>2a</v>
      </c>
      <c r="I17" s="14"/>
      <c r="J17" s="225" t="str">
        <f t="shared" si="1"/>
        <v>10 - J13 - 2/1  2a</v>
      </c>
      <c r="K17" s="190"/>
      <c r="L17" s="2"/>
      <c r="M17" s="2"/>
      <c r="N17" s="226"/>
    </row>
    <row r="18" spans="1:14" x14ac:dyDescent="0.25">
      <c r="A18">
        <f t="shared" si="2"/>
        <v>14</v>
      </c>
      <c r="B18" s="206" t="s">
        <v>498</v>
      </c>
      <c r="C18" s="65" t="str">
        <f t="shared" si="0"/>
        <v>10</v>
      </c>
      <c r="D18" s="2" t="s">
        <v>1359</v>
      </c>
      <c r="E18" s="94"/>
      <c r="F18" s="2"/>
      <c r="G18" s="2"/>
      <c r="H18" s="14" t="str" cm="1">
        <f t="array" ref="H18">INDEX(Cable_L!$B$3:$B$80,MATCH(1,COUNTIFS(C18,Cable_L!$A$3:$A$80,$D18,Cable_L!$C$3:$C$80),0))</f>
        <v>2a</v>
      </c>
      <c r="I18" s="14"/>
      <c r="J18" s="225" t="str">
        <f t="shared" si="1"/>
        <v>10 - J13 - 4/3  2a</v>
      </c>
      <c r="K18" s="190"/>
      <c r="L18" s="2"/>
      <c r="M18" s="2"/>
      <c r="N18" s="226"/>
    </row>
    <row r="19" spans="1:14" x14ac:dyDescent="0.25">
      <c r="A19">
        <f t="shared" si="2"/>
        <v>15</v>
      </c>
      <c r="B19" s="207" t="s">
        <v>526</v>
      </c>
      <c r="C19" s="65" t="str">
        <f t="shared" si="0"/>
        <v>10</v>
      </c>
      <c r="D19" s="2" t="s">
        <v>1359</v>
      </c>
      <c r="E19" s="93"/>
      <c r="F19" s="2"/>
      <c r="G19" s="2"/>
      <c r="H19" s="14" t="str" cm="1">
        <f t="array" ref="H19">INDEX(Cable_L!$B$3:$B$80,MATCH(1,COUNTIFS(C19,Cable_L!$A$3:$A$80,$D19,Cable_L!$C$3:$C$80),0))</f>
        <v>2a</v>
      </c>
      <c r="I19" s="14"/>
      <c r="J19" s="225" t="str">
        <f t="shared" si="1"/>
        <v>10 - J13 - 6/5  2a</v>
      </c>
      <c r="K19" s="190"/>
      <c r="L19" s="2"/>
      <c r="M19" s="2"/>
      <c r="N19" s="226"/>
    </row>
    <row r="20" spans="1:14" x14ac:dyDescent="0.25">
      <c r="A20">
        <f t="shared" si="2"/>
        <v>16</v>
      </c>
      <c r="B20" s="207" t="s">
        <v>527</v>
      </c>
      <c r="C20" s="65" t="str">
        <f t="shared" si="0"/>
        <v>10</v>
      </c>
      <c r="D20" s="2" t="s">
        <v>1359</v>
      </c>
      <c r="E20" s="93"/>
      <c r="F20" s="2"/>
      <c r="G20" s="2"/>
      <c r="H20" s="14" t="str" cm="1">
        <f t="array" ref="H20">INDEX(Cable_L!$B$3:$B$80,MATCH(1,COUNTIFS(C20,Cable_L!$A$3:$A$80,$D20,Cable_L!$C$3:$C$80),0))</f>
        <v>2a</v>
      </c>
      <c r="I20" s="14"/>
      <c r="J20" s="225" t="str">
        <f t="shared" si="1"/>
        <v>10 - J13 - 8/7  2a</v>
      </c>
      <c r="K20" s="190"/>
      <c r="L20" s="2"/>
      <c r="M20" s="2"/>
      <c r="N20" s="226"/>
    </row>
    <row r="21" spans="1:14" x14ac:dyDescent="0.25">
      <c r="A21">
        <f t="shared" si="2"/>
        <v>17</v>
      </c>
      <c r="B21" s="206" t="s">
        <v>501</v>
      </c>
      <c r="C21" s="65" t="str">
        <f t="shared" si="0"/>
        <v>11</v>
      </c>
      <c r="D21" s="2" t="s">
        <v>1359</v>
      </c>
      <c r="E21" s="93"/>
      <c r="F21" s="2"/>
      <c r="G21" s="2"/>
      <c r="H21" s="14" t="str" cm="1">
        <f t="array" ref="H21">INDEX(Cable_L!$B$3:$B$80,MATCH(1,COUNTIFS(C21,Cable_L!$A$3:$A$80,$D21,Cable_L!$C$3:$C$80),0))</f>
        <v>2a</v>
      </c>
      <c r="I21" s="14"/>
      <c r="J21" s="225" t="str">
        <f t="shared" si="1"/>
        <v>11 - J12 - 2/1  2a</v>
      </c>
      <c r="K21" s="190"/>
      <c r="L21" s="2"/>
      <c r="M21" s="2"/>
      <c r="N21" s="226"/>
    </row>
    <row r="22" spans="1:14" x14ac:dyDescent="0.25">
      <c r="A22">
        <f t="shared" si="2"/>
        <v>18</v>
      </c>
      <c r="B22" s="206" t="s">
        <v>500</v>
      </c>
      <c r="C22" s="65" t="str">
        <f t="shared" si="0"/>
        <v>11</v>
      </c>
      <c r="D22" s="2" t="s">
        <v>1359</v>
      </c>
      <c r="E22" s="94"/>
      <c r="F22" s="2"/>
      <c r="G22" s="2"/>
      <c r="H22" s="14" t="str" cm="1">
        <f t="array" ref="H22">INDEX(Cable_L!$B$3:$B$80,MATCH(1,COUNTIFS(C22,Cable_L!$A$3:$A$80,$D22,Cable_L!$C$3:$C$80),0))</f>
        <v>2a</v>
      </c>
      <c r="I22" s="14"/>
      <c r="J22" s="225" t="str">
        <f t="shared" si="1"/>
        <v>11 - J12 - 4/3  2a</v>
      </c>
      <c r="K22" s="190"/>
      <c r="L22" s="2"/>
      <c r="M22" s="2"/>
      <c r="N22" s="226"/>
    </row>
    <row r="23" spans="1:14" x14ac:dyDescent="0.25">
      <c r="A23">
        <f t="shared" si="2"/>
        <v>19</v>
      </c>
      <c r="B23" s="210" t="s">
        <v>529</v>
      </c>
      <c r="C23" s="65" t="str">
        <f t="shared" si="0"/>
        <v>11</v>
      </c>
      <c r="D23" s="2" t="s">
        <v>1359</v>
      </c>
      <c r="E23" s="190"/>
      <c r="F23" s="2"/>
      <c r="G23" s="2"/>
      <c r="H23" s="14" t="str" cm="1">
        <f t="array" ref="H23">INDEX(Cable_L!$B$3:$B$80,MATCH(1,COUNTIFS(C23,Cable_L!$A$3:$A$80,$D23,Cable_L!$C$3:$C$80),0))</f>
        <v>2a</v>
      </c>
      <c r="I23" s="14"/>
      <c r="J23" s="225" t="str">
        <f t="shared" si="1"/>
        <v>11 - J12 - 6/5  2a</v>
      </c>
      <c r="K23" s="190"/>
      <c r="L23" s="2"/>
      <c r="M23" s="2"/>
      <c r="N23" s="226"/>
    </row>
    <row r="24" spans="1:14" x14ac:dyDescent="0.25">
      <c r="A24">
        <f t="shared" si="2"/>
        <v>20</v>
      </c>
      <c r="B24" s="207" t="s">
        <v>528</v>
      </c>
      <c r="C24" s="65" t="str">
        <f t="shared" si="0"/>
        <v>11</v>
      </c>
      <c r="D24" s="2" t="s">
        <v>1359</v>
      </c>
      <c r="E24" s="93"/>
      <c r="F24" s="2"/>
      <c r="G24" s="84"/>
      <c r="H24" s="14" t="str" cm="1">
        <f t="array" ref="H24">INDEX(Cable_L!$B$3:$B$80,MATCH(1,COUNTIFS(C24,Cable_L!$A$3:$A$80,$D24,Cable_L!$C$3:$C$80),0))</f>
        <v>2a</v>
      </c>
      <c r="I24" s="14"/>
      <c r="J24" s="225" t="str">
        <f t="shared" si="1"/>
        <v>11 - J12 - 8/7  2a</v>
      </c>
      <c r="K24" s="190"/>
      <c r="L24" s="2"/>
      <c r="M24" s="2"/>
      <c r="N24" s="226"/>
    </row>
    <row r="25" spans="1:14" x14ac:dyDescent="0.25">
      <c r="A25">
        <f t="shared" si="2"/>
        <v>21</v>
      </c>
      <c r="B25" s="206" t="s">
        <v>502</v>
      </c>
      <c r="C25" s="65" t="str">
        <f t="shared" si="0"/>
        <v>11</v>
      </c>
      <c r="D25" s="14" t="s">
        <v>1359</v>
      </c>
      <c r="E25" s="92"/>
      <c r="F25" s="74"/>
      <c r="G25" s="74"/>
      <c r="H25" s="14" t="str" cm="1">
        <f t="array" ref="H25">INDEX(Cable_L!$B$3:$B$80,MATCH(1,COUNTIFS(C25,Cable_L!$A$3:$A$80,$D25,Cable_L!$C$3:$C$80),0))</f>
        <v>2a</v>
      </c>
      <c r="I25" s="14"/>
      <c r="J25" s="225" t="str">
        <f t="shared" si="1"/>
        <v>11 - J13 - 8/7  2a</v>
      </c>
      <c r="K25" s="192"/>
      <c r="N25" s="226"/>
    </row>
    <row r="26" spans="1:14" x14ac:dyDescent="0.25">
      <c r="A26">
        <f t="shared" si="2"/>
        <v>22</v>
      </c>
      <c r="B26" s="206" t="s">
        <v>506</v>
      </c>
      <c r="C26" s="65" t="str">
        <f t="shared" si="0"/>
        <v>12</v>
      </c>
      <c r="D26" s="2" t="s">
        <v>1359</v>
      </c>
      <c r="E26" s="96"/>
      <c r="F26" s="2"/>
      <c r="G26" s="2"/>
      <c r="H26" s="14" t="str" cm="1">
        <f t="array" ref="H26">INDEX(Cable_L!$B$3:$B$80,MATCH(1,COUNTIFS(C26,Cable_L!$A$3:$A$80,$D26,Cable_L!$C$3:$C$80),0))</f>
        <v>2a</v>
      </c>
      <c r="I26" s="14"/>
      <c r="J26" s="225" t="str">
        <f t="shared" si="1"/>
        <v>12 - J12 - 2/1  2a</v>
      </c>
      <c r="K26" s="96"/>
      <c r="L26" s="2"/>
      <c r="M26" s="2"/>
      <c r="N26" s="226"/>
    </row>
    <row r="27" spans="1:14" x14ac:dyDescent="0.25">
      <c r="A27">
        <f t="shared" si="2"/>
        <v>23</v>
      </c>
      <c r="B27" s="209" t="s">
        <v>507</v>
      </c>
      <c r="C27" s="65" t="str">
        <f t="shared" si="0"/>
        <v>12</v>
      </c>
      <c r="D27" s="2" t="s">
        <v>1359</v>
      </c>
      <c r="E27" s="96"/>
      <c r="F27" s="2"/>
      <c r="G27" s="2"/>
      <c r="H27" s="14" t="str" cm="1">
        <f t="array" ref="H27">INDEX(Cable_L!$B$3:$B$80,MATCH(1,COUNTIFS(C27,Cable_L!$A$3:$A$80,$D27,Cable_L!$C$3:$C$80),0))</f>
        <v>2a</v>
      </c>
      <c r="I27" s="14"/>
      <c r="J27" s="225" t="str">
        <f t="shared" si="1"/>
        <v>12 - J12 - 6/5  2a</v>
      </c>
      <c r="K27" s="96"/>
      <c r="L27" s="2"/>
      <c r="M27" s="2"/>
      <c r="N27" s="226"/>
    </row>
    <row r="28" spans="1:14" x14ac:dyDescent="0.25">
      <c r="A28">
        <f t="shared" si="2"/>
        <v>24</v>
      </c>
      <c r="B28" s="205" t="s">
        <v>508</v>
      </c>
      <c r="C28" s="65" t="str">
        <f t="shared" si="0"/>
        <v>12</v>
      </c>
      <c r="D28" s="2" t="s">
        <v>1359</v>
      </c>
      <c r="E28" s="98"/>
      <c r="F28" s="2"/>
      <c r="G28" s="2"/>
      <c r="H28" s="14" t="str" cm="1">
        <f t="array" ref="H28">INDEX(Cable_L!$B$3:$B$80,MATCH(1,COUNTIFS(C28,Cable_L!$A$3:$A$80,$D28,Cable_L!$C$3:$C$80),0))</f>
        <v>2a</v>
      </c>
      <c r="I28" s="14"/>
      <c r="J28" s="225" t="str">
        <f t="shared" si="1"/>
        <v>12 - J12 - 8/7  2a</v>
      </c>
      <c r="K28" s="96"/>
      <c r="L28" s="2"/>
      <c r="M28" s="2"/>
      <c r="N28" s="226"/>
    </row>
    <row r="29" spans="1:14" x14ac:dyDescent="0.25">
      <c r="A29">
        <f t="shared" si="2"/>
        <v>25</v>
      </c>
      <c r="B29" s="206" t="s">
        <v>503</v>
      </c>
      <c r="C29" s="65" t="str">
        <f t="shared" si="0"/>
        <v>12</v>
      </c>
      <c r="D29" s="2" t="s">
        <v>1359</v>
      </c>
      <c r="E29" s="98"/>
      <c r="F29" s="2"/>
      <c r="G29" s="2"/>
      <c r="H29" s="14" t="str" cm="1">
        <f t="array" ref="H29">INDEX(Cable_L!$B$3:$B$80,MATCH(1,COUNTIFS(C29,Cable_L!$A$3:$A$80,$D29,Cable_L!$C$3:$C$80),0))</f>
        <v>2a</v>
      </c>
      <c r="I29" s="14"/>
      <c r="J29" s="225" t="str">
        <f t="shared" si="1"/>
        <v>12 - J13 - 2/1  2a</v>
      </c>
      <c r="K29" s="96"/>
      <c r="L29" s="2"/>
      <c r="M29" s="2"/>
      <c r="N29" s="226"/>
    </row>
    <row r="30" spans="1:14" x14ac:dyDescent="0.25">
      <c r="A30">
        <f t="shared" si="2"/>
        <v>26</v>
      </c>
      <c r="B30" s="206" t="s">
        <v>504</v>
      </c>
      <c r="C30" s="65" t="str">
        <f t="shared" si="0"/>
        <v>12</v>
      </c>
      <c r="D30" s="2" t="s">
        <v>1359</v>
      </c>
      <c r="E30" s="101"/>
      <c r="F30" s="2"/>
      <c r="G30" s="2"/>
      <c r="H30" s="14" t="str" cm="1">
        <f t="array" ref="H30">INDEX(Cable_L!$B$3:$B$80,MATCH(1,COUNTIFS(C30,Cable_L!$A$3:$A$80,$D30,Cable_L!$C$3:$C$80),0))</f>
        <v>2a</v>
      </c>
      <c r="I30" s="14"/>
      <c r="J30" s="225" t="str">
        <f t="shared" si="1"/>
        <v>12 - J13 - 6/5  2a</v>
      </c>
      <c r="K30" s="96"/>
      <c r="L30" s="2"/>
      <c r="M30" s="2"/>
      <c r="N30" s="226"/>
    </row>
    <row r="31" spans="1:14" x14ac:dyDescent="0.25">
      <c r="A31">
        <f t="shared" si="2"/>
        <v>27</v>
      </c>
      <c r="B31" s="206" t="s">
        <v>505</v>
      </c>
      <c r="C31" s="65" t="str">
        <f t="shared" si="0"/>
        <v>12</v>
      </c>
      <c r="D31" s="2" t="s">
        <v>1359</v>
      </c>
      <c r="E31" s="96"/>
      <c r="F31" s="2"/>
      <c r="G31" s="2"/>
      <c r="H31" s="14" t="str" cm="1">
        <f t="array" ref="H31">INDEX(Cable_L!$B$3:$B$80,MATCH(1,COUNTIFS(C31,Cable_L!$A$3:$A$80,$D31,Cable_L!$C$3:$C$80),0))</f>
        <v>2a</v>
      </c>
      <c r="I31" s="14"/>
      <c r="J31" s="225" t="str">
        <f t="shared" si="1"/>
        <v>12 - J13 - 8/7  2a</v>
      </c>
      <c r="K31" s="96"/>
      <c r="L31" s="2"/>
      <c r="M31" s="2"/>
      <c r="N31" s="226"/>
    </row>
    <row r="32" spans="1:14" x14ac:dyDescent="0.25">
      <c r="A32">
        <f t="shared" si="2"/>
        <v>28</v>
      </c>
      <c r="B32" s="153" t="s">
        <v>19</v>
      </c>
      <c r="C32" s="65" t="str">
        <f t="shared" si="0"/>
        <v>13</v>
      </c>
      <c r="D32" s="2" t="s">
        <v>1359</v>
      </c>
      <c r="E32" s="190"/>
      <c r="F32" s="2"/>
      <c r="G32" s="61"/>
      <c r="H32" s="14" t="str" cm="1">
        <f t="array" ref="H32">INDEX(Cable_L!$B$3:$B$80,MATCH(1,COUNTIFS(C32,Cable_L!$A$3:$A$80,$D32,Cable_L!$C$3:$C$80),0))</f>
        <v>2b</v>
      </c>
      <c r="I32" s="14"/>
      <c r="J32" s="225" t="str">
        <f t="shared" si="1"/>
        <v>13 - J12 - 2/1  2b</v>
      </c>
      <c r="K32" s="190"/>
      <c r="L32" s="2"/>
      <c r="M32" s="61"/>
      <c r="N32" s="226"/>
    </row>
    <row r="33" spans="1:14" x14ac:dyDescent="0.25">
      <c r="A33">
        <f t="shared" si="2"/>
        <v>29</v>
      </c>
      <c r="B33" s="206" t="s">
        <v>42</v>
      </c>
      <c r="C33" s="65" t="str">
        <f t="shared" si="0"/>
        <v>13</v>
      </c>
      <c r="D33" s="2" t="s">
        <v>1359</v>
      </c>
      <c r="E33" s="93"/>
      <c r="F33" s="2"/>
      <c r="G33" s="61"/>
      <c r="H33" s="14" t="str" cm="1">
        <f t="array" ref="H33">INDEX(Cable_L!$B$3:$B$80,MATCH(1,COUNTIFS(C33,Cable_L!$A$3:$A$80,$D33,Cable_L!$C$3:$C$80),0))</f>
        <v>2b</v>
      </c>
      <c r="I33" s="14"/>
      <c r="J33" s="225" t="str">
        <f t="shared" si="1"/>
        <v>13 - J12 - 4/3  2b</v>
      </c>
      <c r="K33" s="190"/>
      <c r="L33" s="2"/>
      <c r="M33" s="61"/>
      <c r="N33" s="226"/>
    </row>
    <row r="34" spans="1:14" x14ac:dyDescent="0.25">
      <c r="A34">
        <f t="shared" si="2"/>
        <v>30</v>
      </c>
      <c r="B34" s="206" t="s">
        <v>74</v>
      </c>
      <c r="C34" s="65" t="str">
        <f t="shared" si="0"/>
        <v>13</v>
      </c>
      <c r="D34" s="2" t="s">
        <v>1358</v>
      </c>
      <c r="E34" s="69"/>
      <c r="F34" s="2"/>
      <c r="G34" s="190"/>
      <c r="H34" s="14" t="str" cm="1">
        <f t="array" ref="H34">INDEX(Cable_L!$B$3:$B$80,MATCH(1,COUNTIFS(C34,Cable_L!$A$3:$A$80,$D34,Cable_L!$C$3:$C$80),0))</f>
        <v>2c</v>
      </c>
      <c r="I34" s="14"/>
      <c r="J34" s="225" t="str">
        <f t="shared" si="1"/>
        <v>13 - J12 - 6/5  2c</v>
      </c>
      <c r="K34" s="61"/>
      <c r="L34" s="2"/>
      <c r="M34" s="190"/>
      <c r="N34" s="226"/>
    </row>
    <row r="35" spans="1:14" x14ac:dyDescent="0.25">
      <c r="A35">
        <f t="shared" si="2"/>
        <v>31</v>
      </c>
      <c r="B35" s="206" t="s">
        <v>70</v>
      </c>
      <c r="C35" s="65" t="str">
        <f t="shared" si="0"/>
        <v>13</v>
      </c>
      <c r="D35" s="2" t="s">
        <v>1358</v>
      </c>
      <c r="E35" s="69"/>
      <c r="F35" s="2"/>
      <c r="G35" s="93"/>
      <c r="H35" s="14" t="str" cm="1">
        <f t="array" ref="H35">INDEX(Cable_L!$B$3:$B$80,MATCH(1,COUNTIFS(C35,Cable_L!$A$3:$A$80,$D35,Cable_L!$C$3:$C$80),0))</f>
        <v>2c</v>
      </c>
      <c r="I35" s="14"/>
      <c r="J35" s="225" t="str">
        <f t="shared" si="1"/>
        <v>13 - J12 - 8/7  2c</v>
      </c>
      <c r="K35" s="61"/>
      <c r="L35" s="2"/>
      <c r="M35" s="190"/>
      <c r="N35" s="226"/>
    </row>
    <row r="36" spans="1:14" x14ac:dyDescent="0.25">
      <c r="A36">
        <f t="shared" si="2"/>
        <v>32</v>
      </c>
      <c r="B36" s="209" t="s">
        <v>233</v>
      </c>
      <c r="C36" s="65" t="str">
        <f t="shared" si="0"/>
        <v>13</v>
      </c>
      <c r="D36" s="2" t="s">
        <v>1358</v>
      </c>
      <c r="E36" s="61"/>
      <c r="F36" s="2"/>
      <c r="G36" s="96"/>
      <c r="H36" s="14" t="str" cm="1">
        <f t="array" ref="H36">INDEX(Cable_L!$B$3:$B$80,MATCH(1,COUNTIFS(C36,Cable_L!$A$3:$A$80,$D36,Cable_L!$C$3:$C$80),0))</f>
        <v>2c</v>
      </c>
      <c r="I36" s="14"/>
      <c r="J36" s="225" t="str">
        <f t="shared" si="1"/>
        <v>13 - J13 - 2/1  2c</v>
      </c>
      <c r="K36" s="61"/>
      <c r="L36" s="2"/>
      <c r="M36" s="190"/>
      <c r="N36" s="226"/>
    </row>
    <row r="37" spans="1:14" x14ac:dyDescent="0.25">
      <c r="A37">
        <f t="shared" si="2"/>
        <v>33</v>
      </c>
      <c r="B37" s="205" t="s">
        <v>86</v>
      </c>
      <c r="C37" s="65" t="str">
        <f t="shared" si="0"/>
        <v>13</v>
      </c>
      <c r="D37" s="2" t="s">
        <v>1358</v>
      </c>
      <c r="E37" s="69"/>
      <c r="F37" s="2"/>
      <c r="G37" s="190"/>
      <c r="H37" s="14" t="str" cm="1">
        <f t="array" ref="H37">INDEX(Cable_L!$B$3:$B$80,MATCH(1,COUNTIFS(C37,Cable_L!$A$3:$A$80,$D37,Cable_L!$C$3:$C$80),0))</f>
        <v>2c</v>
      </c>
      <c r="I37" s="14"/>
      <c r="J37" s="225" t="str">
        <f t="shared" si="1"/>
        <v>13 - J13 - 4/3  2c</v>
      </c>
      <c r="K37" s="61"/>
      <c r="L37" s="2"/>
      <c r="M37" s="190"/>
      <c r="N37" s="226"/>
    </row>
    <row r="38" spans="1:14" x14ac:dyDescent="0.25">
      <c r="A38">
        <f t="shared" si="2"/>
        <v>34</v>
      </c>
      <c r="B38" s="206" t="s">
        <v>170</v>
      </c>
      <c r="C38" s="65" t="str">
        <f t="shared" si="0"/>
        <v>13</v>
      </c>
      <c r="D38" s="2" t="s">
        <v>1358</v>
      </c>
      <c r="E38" s="69"/>
      <c r="F38" s="2"/>
      <c r="G38" s="96"/>
      <c r="H38" s="14" t="str" cm="1">
        <f t="array" ref="H38">INDEX(Cable_L!$B$3:$B$80,MATCH(1,COUNTIFS(C38,Cable_L!$A$3:$A$80,$D38,Cable_L!$C$3:$C$80),0))</f>
        <v>2c</v>
      </c>
      <c r="I38" s="14"/>
      <c r="J38" s="225" t="str">
        <f t="shared" si="1"/>
        <v>13 - J13 - 6/5  2c</v>
      </c>
      <c r="K38" s="61"/>
      <c r="L38" s="2"/>
      <c r="M38" s="190"/>
      <c r="N38" s="226"/>
    </row>
    <row r="39" spans="1:14" x14ac:dyDescent="0.25">
      <c r="A39">
        <f t="shared" si="2"/>
        <v>35</v>
      </c>
      <c r="B39" s="206" t="s">
        <v>78</v>
      </c>
      <c r="C39" s="65" t="str">
        <f t="shared" si="0"/>
        <v>13</v>
      </c>
      <c r="D39" s="2" t="s">
        <v>1358</v>
      </c>
      <c r="E39" s="86"/>
      <c r="F39" s="2"/>
      <c r="G39" s="190"/>
      <c r="H39" s="14" t="str" cm="1">
        <f t="array" ref="H39">INDEX(Cable_L!$B$3:$B$80,MATCH(1,COUNTIFS(C39,Cable_L!$A$3:$A$80,$D39,Cable_L!$C$3:$C$80),0))</f>
        <v>2c</v>
      </c>
      <c r="I39" s="14"/>
      <c r="J39" s="225" t="str">
        <f t="shared" si="1"/>
        <v>13 - J13 - 8/7  2c</v>
      </c>
      <c r="K39" s="61"/>
      <c r="L39" s="2"/>
      <c r="M39" s="190"/>
      <c r="N39" s="226"/>
    </row>
    <row r="40" spans="1:14" x14ac:dyDescent="0.25">
      <c r="A40">
        <f t="shared" si="2"/>
        <v>36</v>
      </c>
      <c r="B40" s="206" t="s">
        <v>121</v>
      </c>
      <c r="C40" s="65" t="str">
        <f t="shared" si="0"/>
        <v>14</v>
      </c>
      <c r="D40" s="2" t="s">
        <v>1359</v>
      </c>
      <c r="E40" s="96"/>
      <c r="F40" s="2"/>
      <c r="G40" s="61"/>
      <c r="H40" s="14" t="str" cm="1">
        <f t="array" ref="H40">INDEX(Cable_L!$B$3:$B$80,MATCH(1,COUNTIFS(C40,Cable_L!$A$3:$A$80,$D40,Cable_L!$C$3:$C$80),0))</f>
        <v>2b</v>
      </c>
      <c r="I40" s="14"/>
      <c r="J40" s="225" t="str">
        <f t="shared" si="1"/>
        <v>14 - J12 - 2/1  2b</v>
      </c>
      <c r="K40" s="96"/>
      <c r="L40" s="2"/>
      <c r="M40" s="61"/>
      <c r="N40" s="226"/>
    </row>
    <row r="41" spans="1:14" x14ac:dyDescent="0.25">
      <c r="A41">
        <f t="shared" si="2"/>
        <v>37</v>
      </c>
      <c r="B41" s="153" t="s">
        <v>139</v>
      </c>
      <c r="C41" s="65" t="str">
        <f t="shared" si="0"/>
        <v>14</v>
      </c>
      <c r="D41" s="2" t="s">
        <v>1359</v>
      </c>
      <c r="E41" s="96"/>
      <c r="F41" s="2"/>
      <c r="G41" s="61"/>
      <c r="H41" s="14" t="str" cm="1">
        <f t="array" ref="H41">INDEX(Cable_L!$B$3:$B$80,MATCH(1,COUNTIFS(C41,Cable_L!$A$3:$A$80,$D41,Cable_L!$C$3:$C$80),0))</f>
        <v>2b</v>
      </c>
      <c r="I41" s="14"/>
      <c r="J41" s="225" t="str">
        <f t="shared" si="1"/>
        <v>14 - J12 - 4/3  2b</v>
      </c>
      <c r="K41" s="96"/>
      <c r="L41" s="2"/>
      <c r="M41" s="61"/>
      <c r="N41" s="226"/>
    </row>
    <row r="42" spans="1:14" x14ac:dyDescent="0.25">
      <c r="A42">
        <f t="shared" si="2"/>
        <v>38</v>
      </c>
      <c r="B42" s="206" t="s">
        <v>166</v>
      </c>
      <c r="C42" s="65" t="str">
        <f t="shared" si="0"/>
        <v>14</v>
      </c>
      <c r="D42" s="2" t="s">
        <v>1358</v>
      </c>
      <c r="E42" s="69"/>
      <c r="F42" s="2"/>
      <c r="G42" s="98"/>
      <c r="H42" s="14" t="str" cm="1">
        <f t="array" ref="H42">INDEX(Cable_L!$B$3:$B$80,MATCH(1,COUNTIFS(C42,Cable_L!$A$3:$A$80,$D42,Cable_L!$C$3:$C$80),0))</f>
        <v>2c</v>
      </c>
      <c r="I42" s="14"/>
      <c r="J42" s="225" t="str">
        <f t="shared" si="1"/>
        <v>14 - J12 - 6/5  2c</v>
      </c>
      <c r="K42" s="61"/>
      <c r="L42" s="2"/>
      <c r="M42" s="96"/>
      <c r="N42" s="226"/>
    </row>
    <row r="43" spans="1:14" x14ac:dyDescent="0.25">
      <c r="A43">
        <f t="shared" si="2"/>
        <v>39</v>
      </c>
      <c r="B43" s="206" t="s">
        <v>162</v>
      </c>
      <c r="C43" s="65" t="str">
        <f t="shared" si="0"/>
        <v>14</v>
      </c>
      <c r="D43" s="2" t="s">
        <v>1358</v>
      </c>
      <c r="E43" s="69"/>
      <c r="F43" s="84"/>
      <c r="G43" s="98"/>
      <c r="H43" s="14" t="str" cm="1">
        <f t="array" ref="H43">INDEX(Cable_L!$B$3:$B$80,MATCH(1,COUNTIFS(C43,Cable_L!$A$3:$A$80,$D43,Cable_L!$C$3:$C$80),0))</f>
        <v>2c</v>
      </c>
      <c r="I43" s="14"/>
      <c r="J43" s="225" t="str">
        <f t="shared" si="1"/>
        <v>14 - J12 - 8/7  2c</v>
      </c>
      <c r="K43" s="61"/>
      <c r="L43" s="2"/>
      <c r="M43" s="190"/>
      <c r="N43" s="226"/>
    </row>
    <row r="44" spans="1:14" x14ac:dyDescent="0.25">
      <c r="A44">
        <f t="shared" si="2"/>
        <v>40</v>
      </c>
      <c r="B44" s="206" t="s">
        <v>189</v>
      </c>
      <c r="C44" s="65" t="str">
        <f t="shared" si="0"/>
        <v>14</v>
      </c>
      <c r="D44" s="2" t="s">
        <v>1359</v>
      </c>
      <c r="E44" s="96"/>
      <c r="F44" s="2"/>
      <c r="G44" s="61"/>
      <c r="H44" s="14" t="str" cm="1">
        <f t="array" ref="H44">INDEX(Cable_L!$B$3:$B$80,MATCH(1,COUNTIFS(C44,Cable_L!$A$3:$A$80,$D44,Cable_L!$C$3:$C$80),0))</f>
        <v>2b</v>
      </c>
      <c r="I44" s="14"/>
      <c r="J44" s="225" t="str">
        <f t="shared" si="1"/>
        <v>14 - J13 - 2/1  2b</v>
      </c>
      <c r="K44" s="96"/>
      <c r="L44" s="2"/>
      <c r="M44" s="61"/>
      <c r="N44" s="226"/>
    </row>
    <row r="45" spans="1:14" x14ac:dyDescent="0.25">
      <c r="A45">
        <f t="shared" si="2"/>
        <v>41</v>
      </c>
      <c r="B45" s="209" t="s">
        <v>206</v>
      </c>
      <c r="C45" s="65" t="str">
        <f t="shared" si="0"/>
        <v>14</v>
      </c>
      <c r="D45" s="2" t="s">
        <v>1359</v>
      </c>
      <c r="E45" s="96"/>
      <c r="F45" s="2"/>
      <c r="G45" s="61"/>
      <c r="H45" s="14" t="str" cm="1">
        <f t="array" ref="H45">INDEX(Cable_L!$B$3:$B$80,MATCH(1,COUNTIFS(C45,Cable_L!$A$3:$A$80,$D45,Cable_L!$C$3:$C$80),0))</f>
        <v>2b</v>
      </c>
      <c r="I45" s="14"/>
      <c r="J45" s="225" t="str">
        <f t="shared" si="1"/>
        <v>14 - J13 - 4/3  2b</v>
      </c>
      <c r="K45" s="96"/>
      <c r="L45" s="2"/>
      <c r="M45" s="61"/>
      <c r="N45" s="226"/>
    </row>
    <row r="46" spans="1:14" x14ac:dyDescent="0.25">
      <c r="A46">
        <f t="shared" si="2"/>
        <v>42</v>
      </c>
      <c r="B46" s="205" t="s">
        <v>230</v>
      </c>
      <c r="C46" s="65" t="str">
        <f t="shared" si="0"/>
        <v>14</v>
      </c>
      <c r="D46" s="2" t="s">
        <v>1358</v>
      </c>
      <c r="E46" s="86"/>
      <c r="F46" s="2"/>
      <c r="G46" s="96"/>
      <c r="H46" s="14" t="str" cm="1">
        <f t="array" ref="H46">INDEX(Cable_L!$B$3:$B$80,MATCH(1,COUNTIFS(C46,Cable_L!$A$3:$A$80,$D46,Cable_L!$C$3:$C$80),0))</f>
        <v>2c</v>
      </c>
      <c r="I46" s="14"/>
      <c r="J46" s="225" t="str">
        <f t="shared" si="1"/>
        <v>14 - J13 - 6/5  2c</v>
      </c>
      <c r="K46" s="61"/>
      <c r="L46" s="2"/>
      <c r="M46" s="190"/>
      <c r="N46" s="226"/>
    </row>
    <row r="47" spans="1:14" x14ac:dyDescent="0.25">
      <c r="A47">
        <f t="shared" si="2"/>
        <v>43</v>
      </c>
      <c r="B47" s="206" t="s">
        <v>227</v>
      </c>
      <c r="C47" s="65" t="str">
        <f t="shared" si="0"/>
        <v>14</v>
      </c>
      <c r="D47" s="2" t="s">
        <v>1358</v>
      </c>
      <c r="E47" s="61"/>
      <c r="F47" s="2"/>
      <c r="G47" s="96"/>
      <c r="H47" s="14" t="str" cm="1">
        <f t="array" ref="H47">INDEX(Cable_L!$B$3:$B$80,MATCH(1,COUNTIFS(C47,Cable_L!$A$3:$A$80,$D47,Cable_L!$C$3:$C$80),0))</f>
        <v>2c</v>
      </c>
      <c r="I47" s="14"/>
      <c r="J47" s="225" t="str">
        <f t="shared" si="1"/>
        <v>14 - J13 - 8/7  2c</v>
      </c>
      <c r="K47" s="61"/>
      <c r="L47" s="2"/>
      <c r="M47" s="190"/>
      <c r="N47" s="226"/>
    </row>
    <row r="48" spans="1:14" x14ac:dyDescent="0.25">
      <c r="A48">
        <f t="shared" si="2"/>
        <v>44</v>
      </c>
      <c r="B48" s="206" t="s">
        <v>38</v>
      </c>
      <c r="C48" s="65" t="str">
        <f t="shared" si="0"/>
        <v>15</v>
      </c>
      <c r="D48" s="2" t="s">
        <v>1359</v>
      </c>
      <c r="E48" s="199"/>
      <c r="F48" s="2"/>
      <c r="G48" s="2"/>
      <c r="H48" s="14" t="str" cm="1">
        <f t="array" ref="H48">INDEX(Cable_L!$B$3:$B$80,MATCH(1,COUNTIFS(C48,Cable_L!$A$3:$A$80,$D48,Cable_L!$C$3:$C$80),0))</f>
        <v>2a</v>
      </c>
      <c r="I48" s="14"/>
      <c r="J48" s="225" t="str">
        <f t="shared" si="1"/>
        <v>15 - J12 - 2/1  2a</v>
      </c>
      <c r="K48" s="190"/>
      <c r="L48" s="2"/>
      <c r="M48" s="2"/>
      <c r="N48" s="226"/>
    </row>
    <row r="49" spans="1:14" x14ac:dyDescent="0.25">
      <c r="A49">
        <f t="shared" si="2"/>
        <v>45</v>
      </c>
      <c r="B49" s="206" t="s">
        <v>66</v>
      </c>
      <c r="C49" s="65" t="str">
        <f t="shared" si="0"/>
        <v>15</v>
      </c>
      <c r="D49" s="2" t="s">
        <v>1359</v>
      </c>
      <c r="E49" s="190"/>
      <c r="F49" s="2"/>
      <c r="H49" s="14" t="str" cm="1">
        <f t="array" ref="H49">INDEX(Cable_L!$B$3:$B$80,MATCH(1,COUNTIFS(C49,Cable_L!$A$3:$A$80,$D49,Cable_L!$C$3:$C$80),0))</f>
        <v>2a</v>
      </c>
      <c r="I49" s="14"/>
      <c r="J49" s="225" t="str">
        <f t="shared" si="1"/>
        <v>15 - J12 - 4/3  2a</v>
      </c>
      <c r="K49" s="190"/>
      <c r="L49" s="2"/>
      <c r="N49" s="226"/>
    </row>
    <row r="50" spans="1:14" x14ac:dyDescent="0.25">
      <c r="A50">
        <f t="shared" si="2"/>
        <v>46</v>
      </c>
      <c r="B50" s="153" t="s">
        <v>30</v>
      </c>
      <c r="C50" s="65" t="str">
        <f t="shared" si="0"/>
        <v>15</v>
      </c>
      <c r="D50" s="2" t="s">
        <v>1359</v>
      </c>
      <c r="E50" s="190"/>
      <c r="F50" s="2"/>
      <c r="G50" s="2"/>
      <c r="H50" s="14" t="str" cm="1">
        <f t="array" ref="H50">INDEX(Cable_L!$B$3:$B$80,MATCH(1,COUNTIFS(C50,Cable_L!$A$3:$A$80,$D50,Cable_L!$C$3:$C$80),0))</f>
        <v>2a</v>
      </c>
      <c r="I50" s="14"/>
      <c r="J50" s="225" t="str">
        <f t="shared" si="1"/>
        <v>15 - J12 - 6/5  2a</v>
      </c>
      <c r="K50" s="190"/>
      <c r="L50" s="2"/>
      <c r="M50" s="2"/>
      <c r="N50" s="226"/>
    </row>
    <row r="51" spans="1:14" x14ac:dyDescent="0.25">
      <c r="A51">
        <f t="shared" si="2"/>
        <v>47</v>
      </c>
      <c r="B51" s="206" t="s">
        <v>54</v>
      </c>
      <c r="C51" s="65" t="str">
        <f t="shared" si="0"/>
        <v>15</v>
      </c>
      <c r="D51" s="2" t="s">
        <v>1359</v>
      </c>
      <c r="E51" s="93"/>
      <c r="F51" s="2"/>
      <c r="G51" s="2"/>
      <c r="H51" s="14" t="str" cm="1">
        <f t="array" ref="H51">INDEX(Cable_L!$B$3:$B$80,MATCH(1,COUNTIFS(C51,Cable_L!$A$3:$A$80,$D51,Cable_L!$C$3:$C$80),0))</f>
        <v>2a</v>
      </c>
      <c r="I51" s="14"/>
      <c r="J51" s="225" t="str">
        <f t="shared" si="1"/>
        <v>15 - J12 - 8/7  2a</v>
      </c>
      <c r="K51" s="190"/>
      <c r="L51" s="2"/>
      <c r="M51" s="2"/>
      <c r="N51" s="226"/>
    </row>
    <row r="52" spans="1:14" x14ac:dyDescent="0.25">
      <c r="A52">
        <f t="shared" si="2"/>
        <v>48</v>
      </c>
      <c r="B52" s="206" t="s">
        <v>15</v>
      </c>
      <c r="C52" s="65" t="str">
        <f t="shared" si="0"/>
        <v>15</v>
      </c>
      <c r="D52" s="2" t="s">
        <v>1359</v>
      </c>
      <c r="E52" s="93"/>
      <c r="F52" s="2"/>
      <c r="H52" s="14" t="str" cm="1">
        <f t="array" ref="H52">INDEX(Cable_L!$B$3:$B$80,MATCH(1,COUNTIFS(C52,Cable_L!$A$3:$A$80,$D52,Cable_L!$C$3:$C$80),0))</f>
        <v>2a</v>
      </c>
      <c r="I52" s="14"/>
      <c r="J52" s="225" t="str">
        <f t="shared" si="1"/>
        <v>15 - J13 - 4/3  2a</v>
      </c>
      <c r="K52" s="190"/>
      <c r="L52" s="2"/>
      <c r="N52" s="226"/>
    </row>
    <row r="53" spans="1:14" x14ac:dyDescent="0.25">
      <c r="A53">
        <f t="shared" si="2"/>
        <v>49</v>
      </c>
      <c r="B53" s="206" t="s">
        <v>82</v>
      </c>
      <c r="C53" s="65" t="str">
        <f t="shared" si="0"/>
        <v>15</v>
      </c>
      <c r="D53" s="2" t="s">
        <v>1358</v>
      </c>
      <c r="E53" s="69"/>
      <c r="F53" s="190"/>
      <c r="G53" s="93"/>
      <c r="H53" s="14" t="str" cm="1">
        <f t="array" ref="H53">INDEX(Cable_L!$B$3:$B$80,MATCH(1,COUNTIFS(C53,Cable_L!$A$3:$A$80,$D53,Cable_L!$C$3:$C$80),0))</f>
        <v>2e</v>
      </c>
      <c r="I53" s="14"/>
      <c r="J53" s="225" t="str">
        <f t="shared" si="1"/>
        <v>15 - J13 - 8/7  2e</v>
      </c>
      <c r="K53" s="61"/>
      <c r="L53" s="190"/>
      <c r="M53" s="190"/>
      <c r="N53" s="226"/>
    </row>
    <row r="54" spans="1:14" x14ac:dyDescent="0.25">
      <c r="A54">
        <f t="shared" si="2"/>
        <v>50</v>
      </c>
      <c r="B54" s="209" t="s">
        <v>136</v>
      </c>
      <c r="C54" s="65" t="str">
        <f t="shared" si="0"/>
        <v>16</v>
      </c>
      <c r="D54" s="2" t="s">
        <v>1359</v>
      </c>
      <c r="E54" s="96"/>
      <c r="F54" s="2"/>
      <c r="G54" s="2"/>
      <c r="H54" s="14" t="str" cm="1">
        <f t="array" ref="H54">INDEX(Cable_L!$B$3:$B$80,MATCH(1,COUNTIFS(C54,Cable_L!$A$3:$A$80,$D54,Cable_L!$C$3:$C$80),0))</f>
        <v>2a</v>
      </c>
      <c r="I54" s="14"/>
      <c r="J54" s="225" t="str">
        <f t="shared" si="1"/>
        <v>16 - J12 - 2/1  2a</v>
      </c>
      <c r="K54" s="96"/>
      <c r="L54" s="2"/>
      <c r="M54" s="2"/>
      <c r="N54" s="226"/>
    </row>
    <row r="55" spans="1:14" x14ac:dyDescent="0.25">
      <c r="A55">
        <f t="shared" si="2"/>
        <v>51</v>
      </c>
      <c r="B55" s="205" t="s">
        <v>158</v>
      </c>
      <c r="C55" s="65" t="str">
        <f t="shared" si="0"/>
        <v>16</v>
      </c>
      <c r="D55" s="2" t="s">
        <v>1359</v>
      </c>
      <c r="E55" s="98"/>
      <c r="F55" s="2"/>
      <c r="G55" s="2"/>
      <c r="H55" s="14" t="str" cm="1">
        <f t="array" ref="H55">INDEX(Cable_L!$B$3:$B$80,MATCH(1,COUNTIFS(C55,Cable_L!$A$3:$A$80,$D55,Cable_L!$C$3:$C$80),0))</f>
        <v>2a</v>
      </c>
      <c r="I55" s="14"/>
      <c r="J55" s="225" t="str">
        <f t="shared" si="1"/>
        <v>16 - J12 - 4/3  2a</v>
      </c>
      <c r="K55" s="96"/>
      <c r="L55" s="2"/>
      <c r="M55" s="2"/>
      <c r="N55" s="226"/>
    </row>
    <row r="56" spans="1:14" x14ac:dyDescent="0.25">
      <c r="A56">
        <f t="shared" si="2"/>
        <v>52</v>
      </c>
      <c r="B56" s="206" t="s">
        <v>130</v>
      </c>
      <c r="C56" s="65" t="str">
        <f t="shared" si="0"/>
        <v>16</v>
      </c>
      <c r="D56" s="2" t="s">
        <v>1359</v>
      </c>
      <c r="E56" s="98"/>
      <c r="F56" s="2"/>
      <c r="G56" s="2"/>
      <c r="H56" s="14" t="str" cm="1">
        <f t="array" ref="H56">INDEX(Cable_L!$B$3:$B$80,MATCH(1,COUNTIFS(C56,Cable_L!$A$3:$A$80,$D56,Cable_L!$C$3:$C$80),0))</f>
        <v>2a</v>
      </c>
      <c r="I56" s="14"/>
      <c r="J56" s="225" t="str">
        <f t="shared" si="1"/>
        <v>16 - J12 - 6/5  2a</v>
      </c>
      <c r="K56" s="96"/>
      <c r="L56" s="2"/>
      <c r="M56" s="2"/>
      <c r="N56" s="226"/>
    </row>
    <row r="57" spans="1:14" x14ac:dyDescent="0.25">
      <c r="A57">
        <f t="shared" si="2"/>
        <v>53</v>
      </c>
      <c r="B57" s="206" t="s">
        <v>149</v>
      </c>
      <c r="C57" s="65" t="str">
        <f t="shared" si="0"/>
        <v>16</v>
      </c>
      <c r="D57" s="2" t="s">
        <v>1359</v>
      </c>
      <c r="E57" s="101"/>
      <c r="F57" s="2"/>
      <c r="G57" s="2"/>
      <c r="H57" s="14" t="str" cm="1">
        <f t="array" ref="H57">INDEX(Cable_L!$B$3:$B$80,MATCH(1,COUNTIFS(C57,Cable_L!$A$3:$A$80,$D57,Cable_L!$C$3:$C$80),0))</f>
        <v>2a</v>
      </c>
      <c r="I57" s="14"/>
      <c r="J57" s="225" t="str">
        <f t="shared" si="1"/>
        <v>16 - J12 - 8/7  2a</v>
      </c>
      <c r="K57" s="96"/>
      <c r="L57" s="2"/>
      <c r="M57" s="2"/>
      <c r="N57" s="226"/>
    </row>
    <row r="58" spans="1:14" x14ac:dyDescent="0.25">
      <c r="A58">
        <f t="shared" si="2"/>
        <v>54</v>
      </c>
      <c r="B58" s="206" t="s">
        <v>118</v>
      </c>
      <c r="C58" s="65" t="str">
        <f t="shared" si="0"/>
        <v>16</v>
      </c>
      <c r="D58" s="2" t="s">
        <v>1359</v>
      </c>
      <c r="E58" s="96"/>
      <c r="F58" s="2"/>
      <c r="G58" s="2"/>
      <c r="H58" s="14" t="str" cm="1">
        <f t="array" ref="H58">INDEX(Cable_L!$B$3:$B$80,MATCH(1,COUNTIFS(C58,Cable_L!$A$3:$A$80,$D58,Cable_L!$C$3:$C$80),0))</f>
        <v>2a</v>
      </c>
      <c r="I58" s="14"/>
      <c r="J58" s="225" t="str">
        <f t="shared" si="1"/>
        <v>16 - J13 - 4/3  2a</v>
      </c>
      <c r="K58" s="96"/>
      <c r="L58" s="2"/>
      <c r="M58" s="2"/>
      <c r="N58" s="226"/>
    </row>
    <row r="59" spans="1:14" x14ac:dyDescent="0.25">
      <c r="A59">
        <f t="shared" si="2"/>
        <v>55</v>
      </c>
      <c r="B59" s="153" t="s">
        <v>174</v>
      </c>
      <c r="C59" s="65" t="str">
        <f t="shared" si="0"/>
        <v>16</v>
      </c>
      <c r="D59" s="2" t="s">
        <v>1358</v>
      </c>
      <c r="E59" s="61"/>
      <c r="F59" s="190"/>
      <c r="G59" s="96"/>
      <c r="H59" s="14" t="str" cm="1">
        <f t="array" ref="H59">INDEX(Cable_L!$B$3:$B$80,MATCH(1,COUNTIFS(C59,Cable_L!$A$3:$A$80,$D59,Cable_L!$C$3:$C$80),0))</f>
        <v>2e</v>
      </c>
      <c r="I59" s="14"/>
      <c r="J59" s="225" t="str">
        <f t="shared" si="1"/>
        <v>16 - J13 - 8/7  2e</v>
      </c>
      <c r="K59" s="61"/>
      <c r="L59" s="190"/>
      <c r="M59" s="190"/>
      <c r="N59" s="226"/>
    </row>
    <row r="60" spans="1:14" x14ac:dyDescent="0.25">
      <c r="A60">
        <f t="shared" si="2"/>
        <v>56</v>
      </c>
      <c r="B60" s="206" t="s">
        <v>203</v>
      </c>
      <c r="C60" s="65" t="str">
        <f t="shared" si="0"/>
        <v>17</v>
      </c>
      <c r="D60" s="2" t="s">
        <v>1359</v>
      </c>
      <c r="E60" s="98"/>
      <c r="F60" s="2"/>
      <c r="G60" s="84"/>
      <c r="H60" s="14" t="str" cm="1">
        <f t="array" ref="H60">INDEX(Cable_L!$B$3:$B$80,MATCH(1,COUNTIFS(C60,Cable_L!$A$3:$A$80,$D60,Cable_L!$C$3:$C$80),0))</f>
        <v>2a</v>
      </c>
      <c r="I60" s="14"/>
      <c r="J60" s="225" t="str">
        <f t="shared" si="1"/>
        <v>17 - J12 - 2/1  2a</v>
      </c>
      <c r="K60" s="96"/>
      <c r="L60" s="2"/>
      <c r="M60" s="2"/>
      <c r="N60" s="226"/>
    </row>
    <row r="61" spans="1:14" x14ac:dyDescent="0.25">
      <c r="A61">
        <f>A60+1</f>
        <v>57</v>
      </c>
      <c r="B61" s="206" t="s">
        <v>224</v>
      </c>
      <c r="C61" s="65" t="str">
        <f t="shared" si="0"/>
        <v>17</v>
      </c>
      <c r="D61" s="2" t="s">
        <v>1359</v>
      </c>
      <c r="E61" s="98"/>
      <c r="F61" s="84"/>
      <c r="G61" s="84"/>
      <c r="H61" s="14" t="str" cm="1">
        <f t="array" ref="H61">INDEX(Cable_L!$B$3:$B$80,MATCH(1,COUNTIFS(C61,Cable_L!$A$3:$A$80,$D61,Cable_L!$C$3:$C$80),0))</f>
        <v>2a</v>
      </c>
      <c r="I61" s="14"/>
      <c r="J61" s="225" t="str">
        <f t="shared" si="1"/>
        <v>17 - J12 - 4/3  2a</v>
      </c>
      <c r="K61" s="96"/>
      <c r="L61" s="2"/>
      <c r="M61" s="2"/>
      <c r="N61" s="226"/>
    </row>
    <row r="62" spans="1:14" x14ac:dyDescent="0.25">
      <c r="A62">
        <f t="shared" ref="A62:A125" si="3">A61+1</f>
        <v>58</v>
      </c>
      <c r="B62" s="206" t="s">
        <v>197</v>
      </c>
      <c r="C62" s="65" t="str">
        <f t="shared" si="0"/>
        <v>17</v>
      </c>
      <c r="D62" s="2" t="s">
        <v>1359</v>
      </c>
      <c r="E62" s="96"/>
      <c r="F62" s="2"/>
      <c r="G62" s="2"/>
      <c r="H62" s="14" t="str" cm="1">
        <f t="array" ref="H62">INDEX(Cable_L!$B$3:$B$80,MATCH(1,COUNTIFS(C62,Cable_L!$A$3:$A$80,$D62,Cable_L!$C$3:$C$80),0))</f>
        <v>2a</v>
      </c>
      <c r="I62" s="14"/>
      <c r="J62" s="225" t="str">
        <f t="shared" si="1"/>
        <v>17 - J12 - 6/5  2a</v>
      </c>
      <c r="K62" s="96"/>
      <c r="L62" s="2"/>
      <c r="M62" s="2"/>
      <c r="N62" s="226"/>
    </row>
    <row r="63" spans="1:14" x14ac:dyDescent="0.25">
      <c r="A63">
        <f t="shared" si="3"/>
        <v>59</v>
      </c>
      <c r="B63" s="206" t="s">
        <v>215</v>
      </c>
      <c r="C63" s="65" t="str">
        <f t="shared" si="0"/>
        <v>17</v>
      </c>
      <c r="D63" s="2" t="s">
        <v>1359</v>
      </c>
      <c r="E63" s="98"/>
      <c r="F63" s="2"/>
      <c r="G63" s="2"/>
      <c r="H63" s="14" t="str" cm="1">
        <f t="array" ref="H63">INDEX(Cable_L!$B$3:$B$80,MATCH(1,COUNTIFS(C63,Cable_L!$A$3:$A$80,$D63,Cable_L!$C$3:$C$80),0))</f>
        <v>2a</v>
      </c>
      <c r="I63" s="14"/>
      <c r="J63" s="225" t="str">
        <f t="shared" si="1"/>
        <v>17 - J12 - 8/7  2a</v>
      </c>
      <c r="K63" s="96"/>
      <c r="L63" s="2"/>
      <c r="M63" s="2"/>
      <c r="N63" s="226"/>
    </row>
    <row r="64" spans="1:14" x14ac:dyDescent="0.25">
      <c r="A64">
        <f t="shared" si="3"/>
        <v>60</v>
      </c>
      <c r="B64" s="206" t="s">
        <v>186</v>
      </c>
      <c r="C64" s="65" t="str">
        <f t="shared" si="0"/>
        <v>17</v>
      </c>
      <c r="D64" s="2" t="s">
        <v>1359</v>
      </c>
      <c r="E64" s="98"/>
      <c r="F64" s="2"/>
      <c r="G64" s="2"/>
      <c r="H64" s="14" t="str" cm="1">
        <f t="array" ref="H64">INDEX(Cable_L!$B$3:$B$80,MATCH(1,COUNTIFS(C64,Cable_L!$A$3:$A$80,$D64,Cable_L!$C$3:$C$80),0))</f>
        <v>2a</v>
      </c>
      <c r="I64" s="14"/>
      <c r="J64" s="225" t="str">
        <f t="shared" si="1"/>
        <v>17 - J13 - 4/3  2a</v>
      </c>
      <c r="K64" s="96"/>
      <c r="L64" s="2"/>
      <c r="M64" s="2"/>
      <c r="N64" s="226"/>
    </row>
    <row r="65" spans="1:14" x14ac:dyDescent="0.25">
      <c r="A65">
        <f t="shared" si="3"/>
        <v>61</v>
      </c>
      <c r="B65" s="206" t="s">
        <v>236</v>
      </c>
      <c r="C65" s="65" t="str">
        <f t="shared" si="0"/>
        <v>17</v>
      </c>
      <c r="D65" s="2" t="s">
        <v>1358</v>
      </c>
      <c r="E65" s="69"/>
      <c r="F65" s="96"/>
      <c r="G65" s="98"/>
      <c r="H65" s="14" t="str" cm="1">
        <f t="array" ref="H65">INDEX(Cable_L!$B$3:$B$80,MATCH(1,COUNTIFS(C65,Cable_L!$A$3:$A$80,$D65,Cable_L!$C$3:$C$80),0))</f>
        <v>2e</v>
      </c>
      <c r="I65" s="14"/>
      <c r="J65" s="225" t="str">
        <f t="shared" si="1"/>
        <v>17 - J13 - 8/7  2e</v>
      </c>
      <c r="K65" s="61"/>
      <c r="L65" s="190"/>
      <c r="M65" s="190"/>
      <c r="N65" s="226"/>
    </row>
    <row r="66" spans="1:14" x14ac:dyDescent="0.25">
      <c r="A66">
        <f t="shared" si="3"/>
        <v>62</v>
      </c>
      <c r="B66" s="206" t="s">
        <v>50</v>
      </c>
      <c r="C66" s="65" t="str">
        <f t="shared" si="0"/>
        <v>18</v>
      </c>
      <c r="D66" s="2" t="s">
        <v>1359</v>
      </c>
      <c r="E66" s="93"/>
      <c r="F66" s="2"/>
      <c r="G66" s="2"/>
      <c r="H66" s="14" t="str" cm="1">
        <f t="array" ref="H66">INDEX(Cable_L!$B$3:$B$80,MATCH(1,COUNTIFS(C66,Cable_L!$A$3:$A$80,$D66,Cable_L!$C$3:$C$80),0))</f>
        <v>1b</v>
      </c>
      <c r="I66" s="14"/>
      <c r="J66" s="225" t="str">
        <f t="shared" si="1"/>
        <v>18 - J12 - 2/1  1b</v>
      </c>
      <c r="K66" s="190"/>
      <c r="L66" s="2"/>
      <c r="M66" s="2"/>
      <c r="N66" s="226"/>
    </row>
    <row r="67" spans="1:14" x14ac:dyDescent="0.25">
      <c r="A67">
        <f t="shared" si="3"/>
        <v>63</v>
      </c>
      <c r="B67" s="153" t="s">
        <v>26</v>
      </c>
      <c r="C67" s="65" t="str">
        <f t="shared" si="0"/>
        <v>18</v>
      </c>
      <c r="D67" s="2" t="s">
        <v>1359</v>
      </c>
      <c r="E67" s="190"/>
      <c r="F67" s="2"/>
      <c r="G67" s="2"/>
      <c r="H67" s="14" t="str" cm="1">
        <f t="array" ref="H67">INDEX(Cable_L!$B$3:$B$80,MATCH(1,COUNTIFS(C67,Cable_L!$A$3:$A$80,$D67,Cable_L!$C$3:$C$80),0))</f>
        <v>1b</v>
      </c>
      <c r="I67" s="14"/>
      <c r="J67" s="225" t="str">
        <f t="shared" si="1"/>
        <v>18 - J12 - 4/3  1b</v>
      </c>
      <c r="K67" s="190"/>
      <c r="L67" s="2"/>
      <c r="M67" s="2"/>
      <c r="N67" s="226"/>
    </row>
    <row r="68" spans="1:14" x14ac:dyDescent="0.25">
      <c r="A68">
        <f t="shared" si="3"/>
        <v>64</v>
      </c>
      <c r="B68" s="206" t="s">
        <v>7</v>
      </c>
      <c r="C68" s="65" t="str">
        <f t="shared" si="0"/>
        <v>18</v>
      </c>
      <c r="D68" s="2" t="s">
        <v>1359</v>
      </c>
      <c r="E68" s="95"/>
      <c r="F68" s="2"/>
      <c r="G68" s="2"/>
      <c r="H68" s="14" t="str" cm="1">
        <f t="array" ref="H68">INDEX(Cable_L!$B$3:$B$80,MATCH(1,COUNTIFS(C68,Cable_L!$A$3:$A$80,$D68,Cable_L!$C$3:$C$80),0))</f>
        <v>1b</v>
      </c>
      <c r="I68" s="14"/>
      <c r="J68" s="225" t="str">
        <f t="shared" si="1"/>
        <v>18 - J12 - 6/5  1b</v>
      </c>
      <c r="K68" s="190"/>
      <c r="L68" s="2"/>
      <c r="M68" s="2"/>
      <c r="N68" s="226"/>
    </row>
    <row r="69" spans="1:14" x14ac:dyDescent="0.25">
      <c r="A69">
        <f t="shared" si="3"/>
        <v>65</v>
      </c>
      <c r="B69" s="206" t="s">
        <v>11</v>
      </c>
      <c r="C69" s="65" t="str">
        <f t="shared" ref="C69:C132" si="4">IF(LEFT(B69,3)="2.5", MID(B69,7,2),LEFT(B69,2))</f>
        <v>18</v>
      </c>
      <c r="D69" s="2" t="s">
        <v>1359</v>
      </c>
      <c r="E69" s="94"/>
      <c r="F69" s="2"/>
      <c r="G69" s="2"/>
      <c r="H69" s="14" t="str" cm="1">
        <f t="array" ref="H69">INDEX(Cable_L!$B$3:$B$80,MATCH(1,COUNTIFS(C69,Cable_L!$A$3:$A$80,$D69,Cable_L!$C$3:$C$80),0))</f>
        <v>1b</v>
      </c>
      <c r="I69" s="14"/>
      <c r="J69" s="225" t="str">
        <f t="shared" ref="J69:J132" si="5">_xlfn.CONCAT(B69,"  ",H69)</f>
        <v>18 - J12 - 8/7  1b</v>
      </c>
      <c r="K69" s="190"/>
      <c r="L69" s="2"/>
      <c r="M69" s="2"/>
      <c r="N69" s="226"/>
    </row>
    <row r="70" spans="1:14" x14ac:dyDescent="0.25">
      <c r="A70">
        <f t="shared" si="3"/>
        <v>66</v>
      </c>
      <c r="B70" s="206" t="s">
        <v>146</v>
      </c>
      <c r="C70" s="65" t="str">
        <f t="shared" si="4"/>
        <v>19</v>
      </c>
      <c r="D70" s="2" t="s">
        <v>1359</v>
      </c>
      <c r="E70" s="98"/>
      <c r="F70" s="2"/>
      <c r="G70" s="2"/>
      <c r="H70" s="14" t="str" cm="1">
        <f t="array" ref="H70">INDEX(Cable_L!$B$3:$B$80,MATCH(1,COUNTIFS(C70,Cable_L!$A$3:$A$80,$D70,Cable_L!$C$3:$C$80),0))</f>
        <v>1b</v>
      </c>
      <c r="I70" s="14"/>
      <c r="J70" s="225" t="str">
        <f t="shared" si="5"/>
        <v>19 - J12 - 2/1  1b</v>
      </c>
      <c r="K70" s="190"/>
      <c r="L70" s="2"/>
      <c r="M70" s="2"/>
      <c r="N70" s="226"/>
    </row>
    <row r="71" spans="1:14" x14ac:dyDescent="0.25">
      <c r="A71">
        <f t="shared" si="3"/>
        <v>67</v>
      </c>
      <c r="B71" s="206" t="s">
        <v>127</v>
      </c>
      <c r="C71" s="65" t="str">
        <f t="shared" si="4"/>
        <v>19</v>
      </c>
      <c r="D71" s="2" t="s">
        <v>1359</v>
      </c>
      <c r="E71" s="98"/>
      <c r="F71" s="2"/>
      <c r="G71" s="84"/>
      <c r="H71" s="14" t="str" cm="1">
        <f t="array" ref="H71">INDEX(Cable_L!$B$3:$B$80,MATCH(1,COUNTIFS(C71,Cable_L!$A$3:$A$80,$D71,Cable_L!$C$3:$C$80),0))</f>
        <v>1b</v>
      </c>
      <c r="I71" s="14"/>
      <c r="J71" s="225" t="str">
        <f t="shared" si="5"/>
        <v>19 - J12 - 4/3  1b</v>
      </c>
      <c r="K71" s="190"/>
      <c r="L71" s="2"/>
      <c r="M71" s="2"/>
      <c r="N71" s="226"/>
    </row>
    <row r="72" spans="1:14" x14ac:dyDescent="0.25">
      <c r="A72">
        <f t="shared" si="3"/>
        <v>68</v>
      </c>
      <c r="B72" s="206" t="s">
        <v>112</v>
      </c>
      <c r="C72" s="65" t="str">
        <f t="shared" si="4"/>
        <v>19</v>
      </c>
      <c r="D72" s="2" t="s">
        <v>1359</v>
      </c>
      <c r="E72" s="98"/>
      <c r="F72" s="2"/>
      <c r="G72" s="2"/>
      <c r="H72" s="14" t="str" cm="1">
        <f t="array" ref="H72">INDEX(Cable_L!$B$3:$B$80,MATCH(1,COUNTIFS(C72,Cable_L!$A$3:$A$80,$D72,Cable_L!$C$3:$C$80),0))</f>
        <v>1b</v>
      </c>
      <c r="I72" s="14"/>
      <c r="J72" s="225" t="str">
        <f t="shared" si="5"/>
        <v>19 - J12 - 6/5  1b</v>
      </c>
      <c r="K72" s="190"/>
      <c r="L72" s="2"/>
      <c r="M72" s="2"/>
      <c r="N72" s="226"/>
    </row>
    <row r="73" spans="1:14" x14ac:dyDescent="0.25">
      <c r="A73">
        <f t="shared" si="3"/>
        <v>69</v>
      </c>
      <c r="B73" s="209" t="s">
        <v>115</v>
      </c>
      <c r="C73" s="65" t="str">
        <f t="shared" si="4"/>
        <v>19</v>
      </c>
      <c r="D73" s="2" t="s">
        <v>1359</v>
      </c>
      <c r="E73" s="98"/>
      <c r="F73" s="2"/>
      <c r="G73" s="2"/>
      <c r="H73" s="14" t="str" cm="1">
        <f t="array" ref="H73">INDEX(Cable_L!$B$3:$B$80,MATCH(1,COUNTIFS(C73,Cable_L!$A$3:$A$80,$D73,Cable_L!$C$3:$C$80),0))</f>
        <v>1b</v>
      </c>
      <c r="I73" s="14"/>
      <c r="J73" s="225" t="str">
        <f t="shared" si="5"/>
        <v>19 - J12 - 8/7  1b</v>
      </c>
      <c r="K73" s="190"/>
      <c r="L73" s="2"/>
      <c r="M73" s="2"/>
      <c r="N73" s="226"/>
    </row>
    <row r="74" spans="1:14" x14ac:dyDescent="0.25">
      <c r="A74">
        <f t="shared" si="3"/>
        <v>70</v>
      </c>
      <c r="B74" s="205" t="s">
        <v>152</v>
      </c>
      <c r="C74" s="65" t="str">
        <f t="shared" si="4"/>
        <v>19</v>
      </c>
      <c r="D74" s="2" t="s">
        <v>1359</v>
      </c>
      <c r="E74" s="98"/>
      <c r="F74" s="2"/>
      <c r="G74" s="2"/>
      <c r="H74" s="14" t="str" cm="1">
        <f t="array" ref="H74">INDEX(Cable_L!$B$3:$B$80,MATCH(1,COUNTIFS(C74,Cable_L!$A$3:$A$80,$D74,Cable_L!$C$3:$C$80),0))</f>
        <v>1b</v>
      </c>
      <c r="I74" s="14"/>
      <c r="J74" s="225" t="str">
        <f t="shared" si="5"/>
        <v>19 - J13 - 2/1  1b</v>
      </c>
      <c r="K74" s="190"/>
      <c r="L74" s="2"/>
      <c r="M74" s="2"/>
      <c r="N74" s="226"/>
    </row>
    <row r="75" spans="1:14" x14ac:dyDescent="0.25">
      <c r="A75">
        <f t="shared" si="3"/>
        <v>71</v>
      </c>
      <c r="B75" s="206" t="s">
        <v>133</v>
      </c>
      <c r="C75" s="65" t="str">
        <f t="shared" si="4"/>
        <v>19</v>
      </c>
      <c r="D75" s="2" t="s">
        <v>1359</v>
      </c>
      <c r="E75" s="98"/>
      <c r="F75" s="2"/>
      <c r="G75" s="2"/>
      <c r="H75" s="14" t="str" cm="1">
        <f t="array" ref="H75">INDEX(Cable_L!$B$3:$B$80,MATCH(1,COUNTIFS(C75,Cable_L!$A$3:$A$80,$D75,Cable_L!$C$3:$C$80),0))</f>
        <v>1b</v>
      </c>
      <c r="I75" s="14"/>
      <c r="J75" s="225" t="str">
        <f t="shared" si="5"/>
        <v>19 - J13 - 6/5  1b</v>
      </c>
      <c r="K75" s="190"/>
      <c r="L75" s="2"/>
      <c r="M75" s="2"/>
      <c r="N75" s="226"/>
    </row>
    <row r="76" spans="1:14" x14ac:dyDescent="0.25">
      <c r="A76">
        <f t="shared" si="3"/>
        <v>72</v>
      </c>
      <c r="B76" s="206" t="s">
        <v>155</v>
      </c>
      <c r="C76" s="65" t="str">
        <f t="shared" si="4"/>
        <v>19</v>
      </c>
      <c r="D76" s="2" t="s">
        <v>1359</v>
      </c>
      <c r="E76" s="98"/>
      <c r="F76" s="2"/>
      <c r="G76" s="2"/>
      <c r="H76" s="14" t="str" cm="1">
        <f t="array" ref="H76">INDEX(Cable_L!$B$3:$B$80,MATCH(1,COUNTIFS(C76,Cable_L!$A$3:$A$80,$D76,Cable_L!$C$3:$C$80),0))</f>
        <v>1b</v>
      </c>
      <c r="I76" s="14"/>
      <c r="J76" s="225" t="str">
        <f t="shared" si="5"/>
        <v>19 - J13 - 8/7  1b</v>
      </c>
      <c r="K76" s="190"/>
      <c r="L76" s="2"/>
      <c r="M76" s="2"/>
      <c r="N76" s="226"/>
    </row>
    <row r="77" spans="1:14" x14ac:dyDescent="0.25">
      <c r="A77">
        <f t="shared" si="3"/>
        <v>73</v>
      </c>
      <c r="B77" s="206" t="s">
        <v>448</v>
      </c>
      <c r="C77" s="65" t="str">
        <f t="shared" si="4"/>
        <v xml:space="preserve">2 </v>
      </c>
      <c r="D77" s="2" t="s">
        <v>1359</v>
      </c>
      <c r="E77" s="98"/>
      <c r="F77" s="2"/>
      <c r="G77" s="61"/>
      <c r="H77" s="14" t="str" cm="1">
        <f t="array" ref="H77">INDEX(Cable_L!$B$3:$B$80,MATCH(1,COUNTIFS(C77,Cable_L!$A$3:$A$80,$D77,Cable_L!$C$3:$C$80),0))</f>
        <v>2b</v>
      </c>
      <c r="I77" s="14"/>
      <c r="J77" s="225" t="str">
        <f t="shared" si="5"/>
        <v>2 - J12 - 2/1  2b</v>
      </c>
      <c r="K77" s="190"/>
      <c r="L77" s="2"/>
      <c r="M77" s="61"/>
      <c r="N77" s="226"/>
    </row>
    <row r="78" spans="1:14" x14ac:dyDescent="0.25">
      <c r="A78">
        <f t="shared" si="3"/>
        <v>74</v>
      </c>
      <c r="B78" s="206" t="s">
        <v>447</v>
      </c>
      <c r="C78" s="65" t="str">
        <f t="shared" si="4"/>
        <v xml:space="preserve">2 </v>
      </c>
      <c r="D78" s="2" t="s">
        <v>1359</v>
      </c>
      <c r="E78" s="98"/>
      <c r="F78" s="2"/>
      <c r="G78" s="61"/>
      <c r="H78" s="14" t="str" cm="1">
        <f t="array" ref="H78">INDEX(Cable_L!$B$3:$B$80,MATCH(1,COUNTIFS(C78,Cable_L!$A$3:$A$80,$D78,Cable_L!$C$3:$C$80),0))</f>
        <v>2b</v>
      </c>
      <c r="I78" s="14"/>
      <c r="J78" s="225" t="str">
        <f t="shared" si="5"/>
        <v>2 - J12 - 4/3  2b</v>
      </c>
      <c r="K78" s="190"/>
      <c r="L78" s="2"/>
      <c r="M78" s="61"/>
      <c r="N78" s="226"/>
    </row>
    <row r="79" spans="1:14" x14ac:dyDescent="0.25">
      <c r="A79">
        <f t="shared" si="3"/>
        <v>75</v>
      </c>
      <c r="B79" s="206" t="s">
        <v>446</v>
      </c>
      <c r="C79" s="65" t="str">
        <f t="shared" si="4"/>
        <v xml:space="preserve">2 </v>
      </c>
      <c r="D79" s="2" t="s">
        <v>1358</v>
      </c>
      <c r="E79" s="69"/>
      <c r="F79" s="2"/>
      <c r="G79" s="96"/>
      <c r="H79" s="14" t="str" cm="1">
        <f t="array" ref="H79">INDEX(Cable_L!$B$3:$B$80,MATCH(1,COUNTIFS(C79,Cable_L!$A$3:$A$80,$D79,Cable_L!$C$3:$C$80),0))</f>
        <v>2c</v>
      </c>
      <c r="I79" s="14"/>
      <c r="J79" s="225" t="str">
        <f t="shared" si="5"/>
        <v>2 - J12 - 6/5  2c</v>
      </c>
      <c r="K79" s="61"/>
      <c r="L79" s="2"/>
      <c r="M79" s="190"/>
      <c r="N79" s="226"/>
    </row>
    <row r="80" spans="1:14" x14ac:dyDescent="0.25">
      <c r="A80">
        <f t="shared" si="3"/>
        <v>76</v>
      </c>
      <c r="B80" s="209" t="s">
        <v>445</v>
      </c>
      <c r="C80" s="65" t="str">
        <f t="shared" si="4"/>
        <v xml:space="preserve">2 </v>
      </c>
      <c r="D80" s="2" t="s">
        <v>1358</v>
      </c>
      <c r="E80" s="69"/>
      <c r="F80" s="2"/>
      <c r="G80" s="96"/>
      <c r="H80" s="14" t="str" cm="1">
        <f t="array" ref="H80">INDEX(Cable_L!$B$3:$B$80,MATCH(1,COUNTIFS(C80,Cable_L!$A$3:$A$80,$D80,Cable_L!$C$3:$C$80),0))</f>
        <v>2c</v>
      </c>
      <c r="I80" s="14"/>
      <c r="J80" s="225" t="str">
        <f t="shared" si="5"/>
        <v>2 - J12 - 8/7  2c</v>
      </c>
      <c r="K80" s="61"/>
      <c r="L80" s="2"/>
      <c r="M80" s="190"/>
      <c r="N80" s="226"/>
    </row>
    <row r="81" spans="1:14" x14ac:dyDescent="0.25">
      <c r="A81">
        <f t="shared" si="3"/>
        <v>77</v>
      </c>
      <c r="B81" s="205" t="s">
        <v>452</v>
      </c>
      <c r="C81" s="65" t="str">
        <f t="shared" si="4"/>
        <v xml:space="preserve">2 </v>
      </c>
      <c r="D81" s="2" t="s">
        <v>1359</v>
      </c>
      <c r="E81" s="98"/>
      <c r="F81" s="2"/>
      <c r="G81" s="69"/>
      <c r="H81" s="14" t="str" cm="1">
        <f t="array" ref="H81">INDEX(Cable_L!$B$3:$B$80,MATCH(1,COUNTIFS(C81,Cable_L!$A$3:$A$80,$D81,Cable_L!$C$3:$C$80),0))</f>
        <v>2b</v>
      </c>
      <c r="I81" s="14"/>
      <c r="J81" s="225" t="str">
        <f t="shared" si="5"/>
        <v>2 - J13 - 2/1  2b</v>
      </c>
      <c r="K81" s="190"/>
      <c r="L81" s="2"/>
      <c r="M81" s="61"/>
      <c r="N81" s="226"/>
    </row>
    <row r="82" spans="1:14" x14ac:dyDescent="0.25">
      <c r="A82">
        <f t="shared" si="3"/>
        <v>78</v>
      </c>
      <c r="B82" s="206" t="s">
        <v>451</v>
      </c>
      <c r="C82" s="65" t="str">
        <f t="shared" si="4"/>
        <v xml:space="preserve">2 </v>
      </c>
      <c r="D82" s="2" t="s">
        <v>1359</v>
      </c>
      <c r="E82" s="98"/>
      <c r="F82" s="2"/>
      <c r="G82" s="69"/>
      <c r="H82" s="14" t="str" cm="1">
        <f t="array" ref="H82">INDEX(Cable_L!$B$3:$B$80,MATCH(1,COUNTIFS(C82,Cable_L!$A$3:$A$80,$D82,Cable_L!$C$3:$C$80),0))</f>
        <v>2b</v>
      </c>
      <c r="I82" s="14"/>
      <c r="J82" s="225" t="str">
        <f t="shared" si="5"/>
        <v>2 - J13 - 4/3  2b</v>
      </c>
      <c r="K82" s="190"/>
      <c r="L82" s="2"/>
      <c r="M82" s="61"/>
      <c r="N82" s="226"/>
    </row>
    <row r="83" spans="1:14" x14ac:dyDescent="0.25">
      <c r="A83">
        <f t="shared" si="3"/>
        <v>79</v>
      </c>
      <c r="B83" s="206" t="s">
        <v>450</v>
      </c>
      <c r="C83" s="65" t="str">
        <f t="shared" si="4"/>
        <v xml:space="preserve">2 </v>
      </c>
      <c r="D83" s="2" t="s">
        <v>1358</v>
      </c>
      <c r="E83" s="69"/>
      <c r="F83" s="2"/>
      <c r="G83" s="98"/>
      <c r="H83" s="14" t="str" cm="1">
        <f t="array" ref="H83">INDEX(Cable_L!$B$3:$B$80,MATCH(1,COUNTIFS(C83,Cable_L!$A$3:$A$80,$D83,Cable_L!$C$3:$C$80),0))</f>
        <v>2c</v>
      </c>
      <c r="I83" s="14"/>
      <c r="J83" s="225" t="str">
        <f t="shared" si="5"/>
        <v>2 - J13 - 6/5  2c</v>
      </c>
      <c r="K83" s="61"/>
      <c r="L83" s="2"/>
      <c r="M83" s="190"/>
      <c r="N83" s="226"/>
    </row>
    <row r="84" spans="1:14" x14ac:dyDescent="0.25">
      <c r="A84">
        <f t="shared" si="3"/>
        <v>80</v>
      </c>
      <c r="B84" s="206" t="s">
        <v>449</v>
      </c>
      <c r="C84" s="65" t="str">
        <f t="shared" si="4"/>
        <v xml:space="preserve">2 </v>
      </c>
      <c r="D84" s="2" t="s">
        <v>1358</v>
      </c>
      <c r="E84" s="61"/>
      <c r="F84" s="2"/>
      <c r="G84" s="96"/>
      <c r="H84" s="14" t="str" cm="1">
        <f t="array" ref="H84">INDEX(Cable_L!$B$3:$B$80,MATCH(1,COUNTIFS(C84,Cable_L!$A$3:$A$80,$D84,Cable_L!$C$3:$C$80),0))</f>
        <v>2c</v>
      </c>
      <c r="I84" s="14"/>
      <c r="J84" s="225" t="str">
        <f t="shared" si="5"/>
        <v>2 - J13 - 8/7  2c</v>
      </c>
      <c r="K84" s="61"/>
      <c r="L84" s="2"/>
      <c r="M84" s="190"/>
      <c r="N84" s="226"/>
    </row>
    <row r="85" spans="1:14" x14ac:dyDescent="0.25">
      <c r="A85">
        <f t="shared" si="3"/>
        <v>81</v>
      </c>
      <c r="B85" s="153" t="s">
        <v>212</v>
      </c>
      <c r="C85" s="65" t="str">
        <f t="shared" si="4"/>
        <v>20</v>
      </c>
      <c r="D85" s="2" t="s">
        <v>1359</v>
      </c>
      <c r="E85" s="96"/>
      <c r="F85" s="2"/>
      <c r="G85" s="2"/>
      <c r="H85" s="14" t="str" cm="1">
        <f t="array" ref="H85">INDEX(Cable_L!$B$3:$B$80,MATCH(1,COUNTIFS(C85,Cable_L!$A$3:$A$80,$D85,Cable_L!$C$3:$C$80),0))</f>
        <v>1b</v>
      </c>
      <c r="I85" s="14"/>
      <c r="J85" s="225" t="str">
        <f t="shared" si="5"/>
        <v>20 - J12 - 2/1  1b</v>
      </c>
      <c r="K85" s="190"/>
      <c r="L85" s="2"/>
      <c r="M85" s="2"/>
      <c r="N85" s="226"/>
    </row>
    <row r="86" spans="1:14" x14ac:dyDescent="0.25">
      <c r="A86">
        <f t="shared" si="3"/>
        <v>82</v>
      </c>
      <c r="B86" s="206" t="s">
        <v>194</v>
      </c>
      <c r="C86" s="65" t="str">
        <f t="shared" si="4"/>
        <v>20</v>
      </c>
      <c r="D86" s="2" t="s">
        <v>1359</v>
      </c>
      <c r="E86" s="98"/>
      <c r="F86" s="2"/>
      <c r="G86" s="2"/>
      <c r="H86" s="14" t="str" cm="1">
        <f t="array" ref="H86">INDEX(Cable_L!$B$3:$B$80,MATCH(1,COUNTIFS(C86,Cable_L!$A$3:$A$80,$D86,Cable_L!$C$3:$C$80),0))</f>
        <v>1b</v>
      </c>
      <c r="I86" s="14"/>
      <c r="J86" s="225" t="str">
        <f t="shared" si="5"/>
        <v>20 - J12 - 4/3  1b</v>
      </c>
      <c r="K86" s="190"/>
      <c r="L86" s="2"/>
      <c r="M86" s="2"/>
      <c r="N86" s="226"/>
    </row>
    <row r="87" spans="1:14" x14ac:dyDescent="0.25">
      <c r="A87">
        <f t="shared" si="3"/>
        <v>83</v>
      </c>
      <c r="B87" s="206" t="s">
        <v>180</v>
      </c>
      <c r="C87" s="65" t="str">
        <f t="shared" si="4"/>
        <v>20</v>
      </c>
      <c r="D87" s="2" t="s">
        <v>1359</v>
      </c>
      <c r="E87" s="98"/>
      <c r="F87" s="2"/>
      <c r="G87" s="2"/>
      <c r="H87" s="14" t="str" cm="1">
        <f t="array" ref="H87">INDEX(Cable_L!$B$3:$B$80,MATCH(1,COUNTIFS(C87,Cable_L!$A$3:$A$80,$D87,Cable_L!$C$3:$C$80),0))</f>
        <v>1b</v>
      </c>
      <c r="I87" s="14"/>
      <c r="J87" s="225" t="str">
        <f t="shared" si="5"/>
        <v>20 - J12 - 6/5  1b</v>
      </c>
      <c r="K87" s="190"/>
      <c r="L87" s="2"/>
      <c r="M87" s="2"/>
      <c r="N87" s="226"/>
    </row>
    <row r="88" spans="1:14" x14ac:dyDescent="0.25">
      <c r="A88">
        <f t="shared" si="3"/>
        <v>84</v>
      </c>
      <c r="B88" s="206" t="s">
        <v>183</v>
      </c>
      <c r="C88" s="65" t="str">
        <f t="shared" si="4"/>
        <v>20</v>
      </c>
      <c r="D88" s="2" t="s">
        <v>1359</v>
      </c>
      <c r="E88" s="98"/>
      <c r="F88" s="2"/>
      <c r="G88" s="84"/>
      <c r="H88" s="14" t="str" cm="1">
        <f t="array" ref="H88">INDEX(Cable_L!$B$3:$B$80,MATCH(1,COUNTIFS(C88,Cable_L!$A$3:$A$80,$D88,Cable_L!$C$3:$C$80),0))</f>
        <v>1b</v>
      </c>
      <c r="I88" s="14"/>
      <c r="J88" s="225" t="str">
        <f t="shared" si="5"/>
        <v>20 - J12 - 8/7  1b</v>
      </c>
      <c r="K88" s="190"/>
      <c r="L88" s="2"/>
      <c r="M88" s="2"/>
      <c r="N88" s="226"/>
    </row>
    <row r="89" spans="1:14" x14ac:dyDescent="0.25">
      <c r="A89">
        <f t="shared" si="3"/>
        <v>85</v>
      </c>
      <c r="B89" s="209" t="s">
        <v>218</v>
      </c>
      <c r="C89" s="65" t="str">
        <f t="shared" si="4"/>
        <v>20</v>
      </c>
      <c r="D89" s="2" t="s">
        <v>1359</v>
      </c>
      <c r="E89" s="96"/>
      <c r="F89" s="2"/>
      <c r="G89" s="2"/>
      <c r="H89" s="14" t="str" cm="1">
        <f t="array" ref="H89">INDEX(Cable_L!$B$3:$B$80,MATCH(1,COUNTIFS(C89,Cable_L!$A$3:$A$80,$D89,Cable_L!$C$3:$C$80),0))</f>
        <v>1b</v>
      </c>
      <c r="I89" s="14"/>
      <c r="J89" s="225" t="str">
        <f t="shared" si="5"/>
        <v>20 - J13 - 2/1  1b</v>
      </c>
      <c r="K89" s="190"/>
      <c r="L89" s="2"/>
      <c r="M89" s="2"/>
      <c r="N89" s="226"/>
    </row>
    <row r="90" spans="1:14" x14ac:dyDescent="0.25">
      <c r="A90">
        <f t="shared" si="3"/>
        <v>86</v>
      </c>
      <c r="B90" s="205" t="s">
        <v>200</v>
      </c>
      <c r="C90" s="65" t="str">
        <f t="shared" si="4"/>
        <v>20</v>
      </c>
      <c r="D90" s="2" t="s">
        <v>1359</v>
      </c>
      <c r="E90" s="98"/>
      <c r="F90" s="2"/>
      <c r="G90" s="2"/>
      <c r="H90" s="14" t="str" cm="1">
        <f t="array" ref="H90">INDEX(Cable_L!$B$3:$B$80,MATCH(1,COUNTIFS(C90,Cable_L!$A$3:$A$80,$D90,Cable_L!$C$3:$C$80),0))</f>
        <v>1b</v>
      </c>
      <c r="I90" s="14"/>
      <c r="J90" s="225" t="str">
        <f t="shared" si="5"/>
        <v>20 - J13 - 6/5  1b</v>
      </c>
      <c r="K90" s="190"/>
      <c r="L90" s="2"/>
      <c r="M90" s="2"/>
      <c r="N90" s="226"/>
    </row>
    <row r="91" spans="1:14" x14ac:dyDescent="0.25">
      <c r="A91">
        <f t="shared" si="3"/>
        <v>87</v>
      </c>
      <c r="B91" s="206" t="s">
        <v>221</v>
      </c>
      <c r="C91" s="65" t="str">
        <f t="shared" si="4"/>
        <v>20</v>
      </c>
      <c r="D91" s="2" t="s">
        <v>1359</v>
      </c>
      <c r="E91" s="98"/>
      <c r="F91" s="2"/>
      <c r="G91" s="2"/>
      <c r="H91" s="14" t="str" cm="1">
        <f t="array" ref="H91">INDEX(Cable_L!$B$3:$B$80,MATCH(1,COUNTIFS(C91,Cable_L!$A$3:$A$80,$D91,Cable_L!$C$3:$C$80),0))</f>
        <v>1b</v>
      </c>
      <c r="I91" s="14"/>
      <c r="J91" s="225" t="str">
        <f t="shared" si="5"/>
        <v>20 - J13 - 8/7  1b</v>
      </c>
      <c r="K91" s="190"/>
      <c r="L91" s="2"/>
      <c r="M91" s="2"/>
      <c r="N91" s="226"/>
    </row>
    <row r="92" spans="1:14" x14ac:dyDescent="0.25">
      <c r="A92">
        <f t="shared" si="3"/>
        <v>88</v>
      </c>
      <c r="B92" s="206" t="s">
        <v>62</v>
      </c>
      <c r="C92" s="65" t="str">
        <f t="shared" si="4"/>
        <v>21</v>
      </c>
      <c r="D92" s="2" t="s">
        <v>1359</v>
      </c>
      <c r="E92" s="94"/>
      <c r="F92" s="2"/>
      <c r="G92" s="2"/>
      <c r="H92" s="14" t="str" cm="1">
        <f t="array" ref="H92">INDEX(Cable_L!$B$3:$B$80,MATCH(1,COUNTIFS(C92,Cable_L!$A$3:$A$80,$D92,Cable_L!$C$3:$C$80),0))</f>
        <v>1b</v>
      </c>
      <c r="I92" s="14"/>
      <c r="J92" s="225" t="str">
        <f t="shared" si="5"/>
        <v>21 - J12 - 2/1  1b</v>
      </c>
      <c r="K92" s="190"/>
      <c r="L92" s="2"/>
      <c r="M92" s="2"/>
      <c r="N92" s="226"/>
    </row>
    <row r="93" spans="1:14" x14ac:dyDescent="0.25">
      <c r="A93">
        <f t="shared" si="3"/>
        <v>89</v>
      </c>
      <c r="B93" s="206" t="s">
        <v>90</v>
      </c>
      <c r="C93" s="65" t="str">
        <f t="shared" si="4"/>
        <v>21</v>
      </c>
      <c r="D93" s="2" t="s">
        <v>1359</v>
      </c>
      <c r="E93" s="190"/>
      <c r="F93" s="2"/>
      <c r="H93" s="14" t="str" cm="1">
        <f t="array" ref="H93">INDEX(Cable_L!$B$3:$B$80,MATCH(1,COUNTIFS(C93,Cable_L!$A$3:$A$80,$D93,Cable_L!$C$3:$C$80),0))</f>
        <v>1b</v>
      </c>
      <c r="I93" s="14"/>
      <c r="J93" s="225" t="str">
        <f t="shared" si="5"/>
        <v>21 - J12 - 4/3  1b</v>
      </c>
      <c r="K93" s="190"/>
      <c r="L93" s="2"/>
      <c r="N93" s="226"/>
    </row>
    <row r="94" spans="1:14" x14ac:dyDescent="0.25">
      <c r="A94">
        <f t="shared" si="3"/>
        <v>90</v>
      </c>
      <c r="B94" s="210" t="s">
        <v>418</v>
      </c>
      <c r="C94" s="65" t="str">
        <f t="shared" si="4"/>
        <v>21</v>
      </c>
      <c r="D94" s="2" t="s">
        <v>1359</v>
      </c>
      <c r="E94" s="190"/>
      <c r="F94" s="2"/>
      <c r="G94" s="2"/>
      <c r="H94" s="14" t="str" cm="1">
        <f t="array" ref="H94">INDEX(Cable_L!$B$3:$B$80,MATCH(1,COUNTIFS(C94,Cable_L!$A$3:$A$80,$D94,Cable_L!$C$3:$C$80),0))</f>
        <v>1b</v>
      </c>
      <c r="I94" s="14"/>
      <c r="J94" s="225" t="str">
        <f t="shared" si="5"/>
        <v>21 - J12 - 6/5  1b</v>
      </c>
      <c r="K94" s="190"/>
      <c r="L94" s="2"/>
      <c r="M94" s="2"/>
      <c r="N94" s="226"/>
    </row>
    <row r="95" spans="1:14" x14ac:dyDescent="0.25">
      <c r="A95">
        <f t="shared" si="3"/>
        <v>91</v>
      </c>
      <c r="B95" s="207" t="s">
        <v>419</v>
      </c>
      <c r="C95" s="65" t="str">
        <f t="shared" si="4"/>
        <v>21</v>
      </c>
      <c r="D95" s="2" t="s">
        <v>1359</v>
      </c>
      <c r="E95" s="93"/>
      <c r="F95" s="2"/>
      <c r="H95" s="14" t="str" cm="1">
        <f t="array" ref="H95">INDEX(Cable_L!$B$3:$B$80,MATCH(1,COUNTIFS(C95,Cable_L!$A$3:$A$80,$D95,Cable_L!$C$3:$C$80),0))</f>
        <v>1b</v>
      </c>
      <c r="I95" s="14"/>
      <c r="J95" s="225" t="str">
        <f t="shared" si="5"/>
        <v>21 - J12 - 8/7  1b</v>
      </c>
      <c r="K95" s="190"/>
      <c r="L95" s="2"/>
      <c r="N95" s="226"/>
    </row>
    <row r="96" spans="1:14" x14ac:dyDescent="0.25">
      <c r="A96">
        <f t="shared" si="3"/>
        <v>92</v>
      </c>
      <c r="B96" s="206" t="s">
        <v>94</v>
      </c>
      <c r="C96" s="65" t="str">
        <f t="shared" si="4"/>
        <v>21</v>
      </c>
      <c r="D96" s="2" t="s">
        <v>1359</v>
      </c>
      <c r="E96" s="93"/>
      <c r="F96" s="2"/>
      <c r="G96" s="2"/>
      <c r="H96" s="14" t="str" cm="1">
        <f t="array" ref="H96">INDEX(Cable_L!$B$3:$B$80,MATCH(1,COUNTIFS(C96,Cable_L!$A$3:$A$80,$D96,Cable_L!$C$3:$C$80),0))</f>
        <v>1b</v>
      </c>
      <c r="I96" s="14"/>
      <c r="J96" s="225" t="str">
        <f t="shared" si="5"/>
        <v>21 - J13 - 2/1  1b</v>
      </c>
      <c r="K96" s="190"/>
      <c r="L96" s="2"/>
      <c r="M96" s="2"/>
      <c r="N96" s="226"/>
    </row>
    <row r="97" spans="1:14" x14ac:dyDescent="0.25">
      <c r="A97">
        <f t="shared" si="3"/>
        <v>93</v>
      </c>
      <c r="B97" s="206" t="s">
        <v>34</v>
      </c>
      <c r="C97" s="65" t="str">
        <f t="shared" si="4"/>
        <v>21</v>
      </c>
      <c r="D97" s="2" t="s">
        <v>1359</v>
      </c>
      <c r="E97" s="93"/>
      <c r="F97" s="2"/>
      <c r="G97" s="2"/>
      <c r="H97" s="14" t="str" cm="1">
        <f t="array" ref="H97">INDEX(Cable_L!$B$3:$B$80,MATCH(1,COUNTIFS(C97,Cable_L!$A$3:$A$80,$D97,Cable_L!$C$3:$C$80),0))</f>
        <v>1b</v>
      </c>
      <c r="I97" s="14"/>
      <c r="J97" s="225" t="str">
        <f t="shared" si="5"/>
        <v>21 - J13 - 4/3  1b</v>
      </c>
      <c r="K97" s="190"/>
      <c r="L97" s="2"/>
      <c r="M97" s="2"/>
      <c r="N97" s="226"/>
    </row>
    <row r="98" spans="1:14" x14ac:dyDescent="0.25">
      <c r="A98">
        <f t="shared" si="3"/>
        <v>94</v>
      </c>
      <c r="B98" s="208" t="s">
        <v>420</v>
      </c>
      <c r="C98" s="65" t="str">
        <f t="shared" si="4"/>
        <v>21</v>
      </c>
      <c r="D98" s="2" t="s">
        <v>1359</v>
      </c>
      <c r="E98" s="190"/>
      <c r="F98" s="2"/>
      <c r="G98" s="2"/>
      <c r="H98" s="14" t="str" cm="1">
        <f t="array" ref="H98">INDEX(Cable_L!$B$3:$B$80,MATCH(1,COUNTIFS(C98,Cable_L!$A$3:$A$80,$D98,Cable_L!$C$3:$C$80),0))</f>
        <v>1b</v>
      </c>
      <c r="I98" s="14"/>
      <c r="J98" s="225" t="str">
        <f t="shared" si="5"/>
        <v>21 - J13 - 6/5  1b</v>
      </c>
      <c r="K98" s="190"/>
      <c r="L98" s="2"/>
      <c r="M98" s="2"/>
      <c r="N98" s="226"/>
    </row>
    <row r="99" spans="1:14" x14ac:dyDescent="0.25">
      <c r="A99">
        <f t="shared" si="3"/>
        <v>95</v>
      </c>
      <c r="B99" s="221" t="s">
        <v>421</v>
      </c>
      <c r="C99" s="65" t="str">
        <f t="shared" si="4"/>
        <v>21</v>
      </c>
      <c r="D99" s="2" t="s">
        <v>1359</v>
      </c>
      <c r="E99" s="93"/>
      <c r="F99" s="2"/>
      <c r="G99" s="84"/>
      <c r="H99" s="14" t="str" cm="1">
        <f t="array" ref="H99">INDEX(Cable_L!$B$3:$B$80,MATCH(1,COUNTIFS(C99,Cable_L!$A$3:$A$80,$D99,Cable_L!$C$3:$C$80),0))</f>
        <v>1b</v>
      </c>
      <c r="I99" s="14"/>
      <c r="J99" s="225" t="str">
        <f t="shared" si="5"/>
        <v>21 - J13 - 8/7  1b</v>
      </c>
      <c r="K99" s="190"/>
      <c r="L99" s="2"/>
      <c r="M99" s="2"/>
      <c r="N99" s="226"/>
    </row>
    <row r="100" spans="1:14" x14ac:dyDescent="0.25">
      <c r="A100">
        <f t="shared" si="3"/>
        <v>96</v>
      </c>
      <c r="B100" s="206" t="s">
        <v>102</v>
      </c>
      <c r="C100" s="65" t="str">
        <f t="shared" si="4"/>
        <v>22</v>
      </c>
      <c r="D100" s="2" t="s">
        <v>1359</v>
      </c>
      <c r="E100" s="93"/>
      <c r="F100" s="2"/>
      <c r="G100" s="84"/>
      <c r="H100" s="14" t="str" cm="1">
        <f t="array" ref="H100">INDEX(Cable_L!$B$3:$B$80,MATCH(1,COUNTIFS(C100,Cable_L!$A$3:$A$80,$D100,Cable_L!$C$3:$C$80),0))</f>
        <v>1b</v>
      </c>
      <c r="I100" s="14"/>
      <c r="J100" s="225" t="str">
        <f t="shared" si="5"/>
        <v>22 - J12 - 2/1  1b</v>
      </c>
      <c r="K100" s="190"/>
      <c r="L100" s="2"/>
      <c r="M100" s="2"/>
      <c r="N100" s="226"/>
    </row>
    <row r="101" spans="1:14" x14ac:dyDescent="0.25">
      <c r="A101">
        <f t="shared" si="3"/>
        <v>97</v>
      </c>
      <c r="B101" s="206" t="s">
        <v>58</v>
      </c>
      <c r="C101" s="65" t="str">
        <f t="shared" si="4"/>
        <v>22</v>
      </c>
      <c r="D101" s="2" t="s">
        <v>1359</v>
      </c>
      <c r="E101" s="190"/>
      <c r="F101" s="2"/>
      <c r="G101" s="2"/>
      <c r="H101" s="14" t="str" cm="1">
        <f t="array" ref="H101">INDEX(Cable_L!$B$3:$B$80,MATCH(1,COUNTIFS(C101,Cable_L!$A$3:$A$80,$D101,Cable_L!$C$3:$C$80),0))</f>
        <v>1b</v>
      </c>
      <c r="I101" s="14"/>
      <c r="J101" s="225" t="str">
        <f t="shared" si="5"/>
        <v>22 - J12 - 4/3  1b</v>
      </c>
      <c r="K101" s="190"/>
      <c r="L101" s="2"/>
      <c r="M101" s="2"/>
      <c r="N101" s="226"/>
    </row>
    <row r="102" spans="1:14" x14ac:dyDescent="0.25">
      <c r="A102">
        <f t="shared" si="3"/>
        <v>98</v>
      </c>
      <c r="B102" s="207" t="s">
        <v>423</v>
      </c>
      <c r="C102" s="65" t="str">
        <f t="shared" si="4"/>
        <v>22</v>
      </c>
      <c r="D102" s="2" t="s">
        <v>1359</v>
      </c>
      <c r="E102" s="190"/>
      <c r="F102" s="2"/>
      <c r="G102" s="2"/>
      <c r="H102" s="14" t="str" cm="1">
        <f t="array" ref="H102">INDEX(Cable_L!$B$3:$B$80,MATCH(1,COUNTIFS(C102,Cable_L!$A$3:$A$80,$D102,Cable_L!$C$3:$C$80),0))</f>
        <v>1b</v>
      </c>
      <c r="I102" s="14"/>
      <c r="J102" s="225" t="str">
        <f t="shared" si="5"/>
        <v>22 - J12 - 6/5  1b</v>
      </c>
      <c r="K102" s="190"/>
      <c r="L102" s="2"/>
      <c r="M102" s="2"/>
      <c r="N102" s="226"/>
    </row>
    <row r="103" spans="1:14" x14ac:dyDescent="0.25">
      <c r="A103">
        <f t="shared" si="3"/>
        <v>99</v>
      </c>
      <c r="B103" s="210" t="s">
        <v>424</v>
      </c>
      <c r="C103" s="65" t="str">
        <f t="shared" si="4"/>
        <v>22</v>
      </c>
      <c r="D103" s="2" t="s">
        <v>1359</v>
      </c>
      <c r="E103" s="190"/>
      <c r="F103" s="2"/>
      <c r="G103" s="2"/>
      <c r="H103" s="14" t="str" cm="1">
        <f t="array" ref="H103">INDEX(Cable_L!$B$3:$B$80,MATCH(1,COUNTIFS(C103,Cable_L!$A$3:$A$80,$D103,Cable_L!$C$3:$C$80),0))</f>
        <v>1b</v>
      </c>
      <c r="I103" s="14"/>
      <c r="J103" s="225" t="str">
        <f t="shared" si="5"/>
        <v>22 - J12 - 8/7  1b</v>
      </c>
      <c r="K103" s="190"/>
      <c r="L103" s="2"/>
      <c r="M103" s="2"/>
      <c r="N103" s="226"/>
    </row>
    <row r="104" spans="1:14" x14ac:dyDescent="0.25">
      <c r="A104">
        <f t="shared" si="3"/>
        <v>100</v>
      </c>
      <c r="B104" s="206" t="s">
        <v>98</v>
      </c>
      <c r="C104" s="65" t="str">
        <f t="shared" si="4"/>
        <v>22</v>
      </c>
      <c r="D104" s="2" t="s">
        <v>1359</v>
      </c>
      <c r="E104" s="93"/>
      <c r="F104" s="2"/>
      <c r="G104" s="2"/>
      <c r="H104" s="14" t="str" cm="1">
        <f t="array" ref="H104">INDEX(Cable_L!$B$3:$B$80,MATCH(1,COUNTIFS(C104,Cable_L!$A$3:$A$80,$D104,Cable_L!$C$3:$C$80),0))</f>
        <v>1b</v>
      </c>
      <c r="I104" s="14"/>
      <c r="J104" s="225" t="str">
        <f t="shared" si="5"/>
        <v>22 - J13 - 2/1  1b</v>
      </c>
      <c r="K104" s="190"/>
      <c r="L104" s="2"/>
      <c r="M104" s="2"/>
      <c r="N104" s="226"/>
    </row>
    <row r="105" spans="1:14" x14ac:dyDescent="0.25">
      <c r="A105">
        <f t="shared" si="3"/>
        <v>101</v>
      </c>
      <c r="B105" s="206" t="s">
        <v>46</v>
      </c>
      <c r="C105" s="65" t="str">
        <f t="shared" si="4"/>
        <v>22</v>
      </c>
      <c r="D105" s="2" t="s">
        <v>1359</v>
      </c>
      <c r="E105" s="93"/>
      <c r="F105" s="2"/>
      <c r="G105" s="2"/>
      <c r="H105" s="14" t="str" cm="1">
        <f t="array" ref="H105">INDEX(Cable_L!$B$3:$B$80,MATCH(1,COUNTIFS(C105,Cable_L!$A$3:$A$80,$D105,Cable_L!$C$3:$C$80),0))</f>
        <v>1b</v>
      </c>
      <c r="I105" s="14"/>
      <c r="J105" s="225" t="str">
        <f t="shared" si="5"/>
        <v>22 - J13 - 4/3  1b</v>
      </c>
      <c r="K105" s="190"/>
      <c r="L105" s="2"/>
      <c r="M105" s="2"/>
      <c r="N105" s="226"/>
    </row>
    <row r="106" spans="1:14" x14ac:dyDescent="0.25">
      <c r="A106">
        <f t="shared" si="3"/>
        <v>102</v>
      </c>
      <c r="B106" s="207" t="s">
        <v>425</v>
      </c>
      <c r="C106" s="65" t="str">
        <f t="shared" si="4"/>
        <v>22</v>
      </c>
      <c r="D106" s="2" t="s">
        <v>1359</v>
      </c>
      <c r="E106" s="93"/>
      <c r="F106" s="2"/>
      <c r="G106" s="84"/>
      <c r="H106" s="14" t="str" cm="1">
        <f t="array" ref="H106">INDEX(Cable_L!$B$3:$B$80,MATCH(1,COUNTIFS(C106,Cable_L!$A$3:$A$80,$D106,Cable_L!$C$3:$C$80),0))</f>
        <v>1b</v>
      </c>
      <c r="I106" s="14"/>
      <c r="J106" s="225" t="str">
        <f t="shared" si="5"/>
        <v>22 - J13 - 6/5  1b</v>
      </c>
      <c r="K106" s="190"/>
      <c r="L106" s="2"/>
      <c r="M106" s="2"/>
      <c r="N106" s="226"/>
    </row>
    <row r="107" spans="1:14" x14ac:dyDescent="0.25">
      <c r="A107">
        <f t="shared" si="3"/>
        <v>103</v>
      </c>
      <c r="B107" s="208" t="s">
        <v>426</v>
      </c>
      <c r="C107" s="65" t="str">
        <f t="shared" si="4"/>
        <v>22</v>
      </c>
      <c r="D107" s="2" t="s">
        <v>1359</v>
      </c>
      <c r="E107" s="190"/>
      <c r="F107" s="2"/>
      <c r="G107" s="2"/>
      <c r="H107" s="14" t="str" cm="1">
        <f t="array" ref="H107">INDEX(Cable_L!$B$3:$B$80,MATCH(1,COUNTIFS(C107,Cable_L!$A$3:$A$80,$D107,Cable_L!$C$3:$C$80),0))</f>
        <v>1b</v>
      </c>
      <c r="I107" s="14"/>
      <c r="J107" s="225" t="str">
        <f t="shared" si="5"/>
        <v>22 - J13 - 8/7  1b</v>
      </c>
      <c r="K107" s="190"/>
      <c r="L107" s="2"/>
      <c r="M107" s="2"/>
      <c r="N107" s="226"/>
    </row>
    <row r="108" spans="1:14" x14ac:dyDescent="0.25">
      <c r="A108">
        <f t="shared" si="3"/>
        <v>104</v>
      </c>
      <c r="B108" s="205" t="s">
        <v>106</v>
      </c>
      <c r="C108" s="65" t="str">
        <f t="shared" si="4"/>
        <v>23</v>
      </c>
      <c r="D108" s="2" t="s">
        <v>1359</v>
      </c>
      <c r="E108" s="93"/>
      <c r="F108" s="2"/>
      <c r="G108" s="2"/>
      <c r="H108" s="14" t="str" cm="1">
        <f t="array" ref="H108">INDEX(Cable_L!$B$3:$B$80,MATCH(1,COUNTIFS(C108,Cable_L!$A$3:$A$80,$D108,Cable_L!$C$3:$C$80),0))</f>
        <v>1b</v>
      </c>
      <c r="I108" s="14"/>
      <c r="J108" s="225" t="str">
        <f t="shared" si="5"/>
        <v>23 - J12 - 2/1  1b</v>
      </c>
      <c r="K108" s="190"/>
      <c r="L108" s="2"/>
      <c r="M108" s="2"/>
      <c r="N108" s="226"/>
    </row>
    <row r="109" spans="1:14" x14ac:dyDescent="0.25">
      <c r="A109">
        <f t="shared" si="3"/>
        <v>105</v>
      </c>
      <c r="B109" s="206" t="s">
        <v>22</v>
      </c>
      <c r="C109" s="65" t="str">
        <f t="shared" si="4"/>
        <v>23</v>
      </c>
      <c r="D109" s="2" t="s">
        <v>1359</v>
      </c>
      <c r="E109" s="93"/>
      <c r="F109" s="2"/>
      <c r="G109" s="2"/>
      <c r="H109" s="14" t="str" cm="1">
        <f t="array" ref="H109">INDEX(Cable_L!$B$3:$B$80,MATCH(1,COUNTIFS(C109,Cable_L!$A$3:$A$80,$D109,Cable_L!$C$3:$C$80),0))</f>
        <v>1b</v>
      </c>
      <c r="I109" s="14"/>
      <c r="J109" s="225" t="str">
        <f t="shared" si="5"/>
        <v>23 - J12 - 4/3  1b</v>
      </c>
      <c r="K109" s="190"/>
      <c r="L109" s="2"/>
      <c r="M109" s="2"/>
      <c r="N109" s="226"/>
    </row>
    <row r="110" spans="1:14" x14ac:dyDescent="0.25">
      <c r="A110">
        <f t="shared" si="3"/>
        <v>106</v>
      </c>
      <c r="B110" s="207" t="s">
        <v>427</v>
      </c>
      <c r="C110" s="65" t="str">
        <f t="shared" si="4"/>
        <v>23</v>
      </c>
      <c r="D110" s="2" t="s">
        <v>1359</v>
      </c>
      <c r="E110" s="94"/>
      <c r="F110" s="2"/>
      <c r="G110" s="2"/>
      <c r="H110" s="14" t="str" cm="1">
        <f t="array" ref="H110">INDEX(Cable_L!$B$3:$B$80,MATCH(1,COUNTIFS(C110,Cable_L!$A$3:$A$80,$D110,Cable_L!$C$3:$C$80),0))</f>
        <v>1b</v>
      </c>
      <c r="I110" s="14"/>
      <c r="J110" s="225" t="str">
        <f t="shared" si="5"/>
        <v>23 - J12 - 6/5  1b</v>
      </c>
      <c r="K110" s="190"/>
      <c r="L110" s="2"/>
      <c r="M110" s="2"/>
      <c r="N110" s="226"/>
    </row>
    <row r="111" spans="1:14" x14ac:dyDescent="0.25">
      <c r="A111">
        <f t="shared" si="3"/>
        <v>107</v>
      </c>
      <c r="B111" s="207" t="s">
        <v>428</v>
      </c>
      <c r="C111" s="65" t="str">
        <f t="shared" si="4"/>
        <v>23</v>
      </c>
      <c r="D111" s="2" t="s">
        <v>1359</v>
      </c>
      <c r="E111" s="190"/>
      <c r="F111" s="2"/>
      <c r="G111" s="2"/>
      <c r="H111" s="14" t="str" cm="1">
        <f t="array" ref="H111">INDEX(Cable_L!$B$3:$B$80,MATCH(1,COUNTIFS(C111,Cable_L!$A$3:$A$80,$D111,Cable_L!$C$3:$C$80),0))</f>
        <v>1b</v>
      </c>
      <c r="I111" s="14"/>
      <c r="J111" s="225" t="str">
        <f t="shared" si="5"/>
        <v>23 - J12 - 8/7  1b</v>
      </c>
      <c r="K111" s="190"/>
      <c r="L111" s="2"/>
      <c r="M111" s="2"/>
      <c r="N111" s="226"/>
    </row>
    <row r="112" spans="1:14" x14ac:dyDescent="0.25">
      <c r="A112">
        <f t="shared" si="3"/>
        <v>108</v>
      </c>
      <c r="B112" s="153" t="s">
        <v>3</v>
      </c>
      <c r="C112" s="65" t="str">
        <f t="shared" si="4"/>
        <v>23</v>
      </c>
      <c r="D112" s="14" t="s">
        <v>1359</v>
      </c>
      <c r="E112" s="192"/>
      <c r="H112" s="14" t="str" cm="1">
        <f t="array" ref="H112">INDEX(Cable_L!$B$3:$B$80,MATCH(1,COUNTIFS(C112,Cable_L!$A$3:$A$80,$D112,Cable_L!$C$3:$C$80),0))</f>
        <v>1b</v>
      </c>
      <c r="I112" s="14"/>
      <c r="J112" s="225" t="str">
        <f t="shared" si="5"/>
        <v>23 - J13 - 8/7  1b</v>
      </c>
      <c r="K112" s="192"/>
      <c r="N112" s="226"/>
    </row>
    <row r="113" spans="1:14" x14ac:dyDescent="0.25">
      <c r="A113">
        <f t="shared" si="3"/>
        <v>109</v>
      </c>
      <c r="B113" s="206" t="s">
        <v>433</v>
      </c>
      <c r="C113" s="65" t="str">
        <f t="shared" si="4"/>
        <v>24</v>
      </c>
      <c r="D113" s="2" t="s">
        <v>1359</v>
      </c>
      <c r="E113" s="98"/>
      <c r="F113" s="2"/>
      <c r="G113" s="2"/>
      <c r="H113" s="14" t="str" cm="1">
        <f t="array" ref="H113">INDEX(Cable_L!$B$3:$B$80,MATCH(1,COUNTIFS(C113,Cable_L!$A$3:$A$80,$D113,Cable_L!$C$3:$C$80),0))</f>
        <v>1b</v>
      </c>
      <c r="I113" s="14"/>
      <c r="J113" s="225" t="str">
        <f t="shared" si="5"/>
        <v>24 - J12 - 2/1  1b</v>
      </c>
      <c r="K113" s="190"/>
      <c r="L113" s="2"/>
      <c r="M113" s="2"/>
      <c r="N113" s="226"/>
    </row>
    <row r="114" spans="1:14" x14ac:dyDescent="0.25">
      <c r="A114">
        <f t="shared" si="3"/>
        <v>110</v>
      </c>
      <c r="B114" s="206" t="s">
        <v>109</v>
      </c>
      <c r="C114" s="65" t="str">
        <f t="shared" si="4"/>
        <v>24</v>
      </c>
      <c r="D114" s="2" t="s">
        <v>1359</v>
      </c>
      <c r="E114" s="98"/>
      <c r="F114" s="2"/>
      <c r="G114" s="2"/>
      <c r="H114" s="14" t="str" cm="1">
        <f t="array" ref="H114">INDEX(Cable_L!$B$3:$B$80,MATCH(1,COUNTIFS(C114,Cable_L!$A$3:$A$80,$D114,Cable_L!$C$3:$C$80),0))</f>
        <v>1b</v>
      </c>
      <c r="I114" s="14"/>
      <c r="J114" s="225" t="str">
        <f t="shared" si="5"/>
        <v>24 - J12 - 6/5  1b</v>
      </c>
      <c r="K114" s="190"/>
      <c r="L114" s="2"/>
      <c r="M114" s="2"/>
      <c r="N114" s="226"/>
    </row>
    <row r="115" spans="1:14" x14ac:dyDescent="0.25">
      <c r="A115">
        <f t="shared" si="3"/>
        <v>111</v>
      </c>
      <c r="B115" s="206" t="s">
        <v>124</v>
      </c>
      <c r="C115" s="65" t="str">
        <f t="shared" si="4"/>
        <v>24</v>
      </c>
      <c r="D115" s="2" t="s">
        <v>1359</v>
      </c>
      <c r="E115" s="98"/>
      <c r="F115" s="2"/>
      <c r="G115" s="2"/>
      <c r="H115" s="14" t="str" cm="1">
        <f t="array" ref="H115">INDEX(Cable_L!$B$3:$B$80,MATCH(1,COUNTIFS(C115,Cable_L!$A$3:$A$80,$D115,Cable_L!$C$3:$C$80),0))</f>
        <v>1b</v>
      </c>
      <c r="I115" s="14"/>
      <c r="J115" s="225" t="str">
        <f t="shared" si="5"/>
        <v>24 - J12 - 8/7  1b</v>
      </c>
      <c r="K115" s="190"/>
      <c r="L115" s="2"/>
      <c r="M115" s="2"/>
      <c r="N115" s="226"/>
    </row>
    <row r="116" spans="1:14" x14ac:dyDescent="0.25">
      <c r="A116">
        <f t="shared" si="3"/>
        <v>112</v>
      </c>
      <c r="B116" s="209" t="s">
        <v>435</v>
      </c>
      <c r="C116" s="65" t="str">
        <f t="shared" si="4"/>
        <v>24</v>
      </c>
      <c r="D116" s="2" t="s">
        <v>1359</v>
      </c>
      <c r="E116" s="96"/>
      <c r="F116" s="2"/>
      <c r="G116" s="2"/>
      <c r="H116" s="14" t="str" cm="1">
        <f t="array" ref="H116">INDEX(Cable_L!$B$3:$B$80,MATCH(1,COUNTIFS(C116,Cable_L!$A$3:$A$80,$D116,Cable_L!$C$3:$C$80),0))</f>
        <v>1b</v>
      </c>
      <c r="I116" s="14"/>
      <c r="J116" s="225" t="str">
        <f t="shared" si="5"/>
        <v>24 - J13 - 2/1  1b</v>
      </c>
      <c r="K116" s="190"/>
      <c r="L116" s="2"/>
      <c r="M116" s="2"/>
      <c r="N116" s="226"/>
    </row>
    <row r="117" spans="1:14" x14ac:dyDescent="0.25">
      <c r="A117">
        <f t="shared" si="3"/>
        <v>113</v>
      </c>
      <c r="B117" s="153" t="s">
        <v>177</v>
      </c>
      <c r="C117" s="65" t="str">
        <f t="shared" si="4"/>
        <v>24</v>
      </c>
      <c r="D117" s="2" t="s">
        <v>1359</v>
      </c>
      <c r="E117" s="96"/>
      <c r="F117" s="2"/>
      <c r="G117" s="2"/>
      <c r="H117" s="14" t="str" cm="1">
        <f t="array" ref="H117">INDEX(Cable_L!$B$3:$B$80,MATCH(1,COUNTIFS(C117,Cable_L!$A$3:$A$80,$D117,Cable_L!$C$3:$C$80),0))</f>
        <v>1b</v>
      </c>
      <c r="I117" s="14"/>
      <c r="J117" s="225" t="str">
        <f t="shared" si="5"/>
        <v>24 - J13 - 6/5  1b</v>
      </c>
      <c r="K117" s="190"/>
      <c r="L117" s="2"/>
      <c r="M117" s="2"/>
      <c r="N117" s="226"/>
    </row>
    <row r="118" spans="1:14" x14ac:dyDescent="0.25">
      <c r="A118">
        <f t="shared" si="3"/>
        <v>114</v>
      </c>
      <c r="B118" s="206" t="s">
        <v>434</v>
      </c>
      <c r="C118" s="65" t="str">
        <f t="shared" si="4"/>
        <v>24</v>
      </c>
      <c r="D118" s="2" t="s">
        <v>1359</v>
      </c>
      <c r="E118" s="98"/>
      <c r="F118" s="2"/>
      <c r="G118" s="84"/>
      <c r="H118" s="14" t="str" cm="1">
        <f t="array" ref="H118">INDEX(Cable_L!$B$3:$B$80,MATCH(1,COUNTIFS(C118,Cable_L!$A$3:$A$80,$D118,Cable_L!$C$3:$C$80),0))</f>
        <v>1b</v>
      </c>
      <c r="I118" s="14"/>
      <c r="J118" s="225" t="str">
        <f t="shared" si="5"/>
        <v>24 - J13 - 8/7  1b</v>
      </c>
      <c r="K118" s="190"/>
      <c r="L118" s="2"/>
      <c r="M118" s="2"/>
      <c r="N118" s="226"/>
    </row>
    <row r="119" spans="1:14" x14ac:dyDescent="0.25">
      <c r="A119">
        <f t="shared" si="3"/>
        <v>115</v>
      </c>
      <c r="B119" s="150" t="s">
        <v>974</v>
      </c>
      <c r="C119" s="65" t="str">
        <f t="shared" si="4"/>
        <v>25</v>
      </c>
      <c r="D119" s="2" t="s">
        <v>1358</v>
      </c>
      <c r="E119" s="61"/>
      <c r="F119" s="2"/>
      <c r="G119" s="2"/>
      <c r="H119" s="14" t="str" cm="1">
        <f t="array" ref="H119">INDEX(Cable_L!$B$3:$B$80,MATCH(1,COUNTIFS(C119,Cable_L!$A$3:$A$80,$D119,Cable_L!$C$3:$C$80),0))</f>
        <v>1a</v>
      </c>
      <c r="I119" s="14"/>
      <c r="J119" s="225" t="str">
        <f t="shared" si="5"/>
        <v>25 - J12 - 2/1  1a</v>
      </c>
      <c r="K119" s="61"/>
      <c r="L119" s="2"/>
      <c r="M119" s="2"/>
      <c r="N119" s="226"/>
    </row>
    <row r="120" spans="1:14" x14ac:dyDescent="0.25">
      <c r="A120">
        <f t="shared" si="3"/>
        <v>116</v>
      </c>
      <c r="B120" s="212" t="s">
        <v>973</v>
      </c>
      <c r="C120" s="65" t="str">
        <f t="shared" si="4"/>
        <v>25</v>
      </c>
      <c r="D120" s="2" t="s">
        <v>1358</v>
      </c>
      <c r="E120" s="69"/>
      <c r="F120" s="2"/>
      <c r="G120" s="2"/>
      <c r="H120" s="14" t="str" cm="1">
        <f t="array" ref="H120">INDEX(Cable_L!$B$3:$B$80,MATCH(1,COUNTIFS(C120,Cable_L!$A$3:$A$80,$D120,Cable_L!$C$3:$C$80),0))</f>
        <v>1a</v>
      </c>
      <c r="I120" s="14"/>
      <c r="J120" s="225" t="str">
        <f t="shared" si="5"/>
        <v>25 - J12 - 4/3  1a</v>
      </c>
      <c r="K120" s="61"/>
      <c r="L120" s="2"/>
      <c r="M120" s="2"/>
      <c r="N120" s="226"/>
    </row>
    <row r="121" spans="1:14" x14ac:dyDescent="0.25">
      <c r="A121">
        <f t="shared" si="3"/>
        <v>117</v>
      </c>
      <c r="B121" s="212" t="s">
        <v>972</v>
      </c>
      <c r="C121" s="65" t="str">
        <f t="shared" si="4"/>
        <v>25</v>
      </c>
      <c r="D121" s="2" t="s">
        <v>1358</v>
      </c>
      <c r="E121" s="69"/>
      <c r="F121" s="2"/>
      <c r="G121" s="2"/>
      <c r="H121" s="14" t="str" cm="1">
        <f t="array" ref="H121">INDEX(Cable_L!$B$3:$B$80,MATCH(1,COUNTIFS(C121,Cable_L!$A$3:$A$80,$D121,Cable_L!$C$3:$C$80),0))</f>
        <v>1a</v>
      </c>
      <c r="I121" s="14"/>
      <c r="J121" s="225" t="str">
        <f t="shared" si="5"/>
        <v>25 - J12 - 6/5  1a</v>
      </c>
      <c r="K121" s="61"/>
      <c r="L121" s="2"/>
      <c r="M121" s="2"/>
      <c r="N121" s="226"/>
    </row>
    <row r="122" spans="1:14" x14ac:dyDescent="0.25">
      <c r="A122">
        <f t="shared" si="3"/>
        <v>118</v>
      </c>
      <c r="B122" s="212" t="s">
        <v>971</v>
      </c>
      <c r="C122" s="65" t="str">
        <f t="shared" si="4"/>
        <v>25</v>
      </c>
      <c r="D122" s="2" t="s">
        <v>1358</v>
      </c>
      <c r="E122" s="69"/>
      <c r="F122" s="2"/>
      <c r="G122" s="2"/>
      <c r="H122" s="14" t="str" cm="1">
        <f t="array" ref="H122">INDEX(Cable_L!$B$3:$B$80,MATCH(1,COUNTIFS(C122,Cable_L!$A$3:$A$80,$D122,Cable_L!$C$3:$C$80),0))</f>
        <v>1a</v>
      </c>
      <c r="I122" s="14"/>
      <c r="J122" s="225" t="str">
        <f t="shared" si="5"/>
        <v>25 - J12 - 8/7  1a</v>
      </c>
      <c r="K122" s="61"/>
      <c r="L122" s="2"/>
      <c r="M122" s="2"/>
      <c r="N122" s="226"/>
    </row>
    <row r="123" spans="1:14" x14ac:dyDescent="0.25">
      <c r="A123">
        <f t="shared" si="3"/>
        <v>119</v>
      </c>
      <c r="B123" s="214" t="s">
        <v>976</v>
      </c>
      <c r="C123" s="65" t="str">
        <f t="shared" si="4"/>
        <v>25</v>
      </c>
      <c r="D123" s="2" t="s">
        <v>1358</v>
      </c>
      <c r="E123" s="61"/>
      <c r="F123" s="2"/>
      <c r="G123" s="2"/>
      <c r="H123" s="14" t="str" cm="1">
        <f t="array" ref="H123">INDEX(Cable_L!$B$3:$B$80,MATCH(1,COUNTIFS(C123,Cable_L!$A$3:$A$80,$D123,Cable_L!$C$3:$C$80),0))</f>
        <v>1a</v>
      </c>
      <c r="I123" s="14"/>
      <c r="J123" s="225" t="str">
        <f t="shared" si="5"/>
        <v>25 - J13 - 2/1   1a</v>
      </c>
      <c r="K123" s="61"/>
      <c r="L123" s="2"/>
      <c r="M123" s="2"/>
      <c r="N123" s="226"/>
    </row>
    <row r="124" spans="1:14" x14ac:dyDescent="0.25">
      <c r="A124">
        <f t="shared" si="3"/>
        <v>120</v>
      </c>
      <c r="B124" s="211" t="s">
        <v>975</v>
      </c>
      <c r="C124" s="65" t="str">
        <f t="shared" si="4"/>
        <v>25</v>
      </c>
      <c r="D124" s="2" t="s">
        <v>1358</v>
      </c>
      <c r="E124" s="69"/>
      <c r="F124" s="2"/>
      <c r="G124" s="2"/>
      <c r="H124" s="14" t="str" cm="1">
        <f t="array" ref="H124">INDEX(Cable_L!$B$3:$B$80,MATCH(1,COUNTIFS(C124,Cable_L!$A$3:$A$80,$D124,Cable_L!$C$3:$C$80),0))</f>
        <v>1a</v>
      </c>
      <c r="I124" s="14"/>
      <c r="J124" s="225" t="str">
        <f t="shared" si="5"/>
        <v>25 - J13 - 4/3  1a</v>
      </c>
      <c r="K124" s="61"/>
      <c r="L124" s="2"/>
      <c r="M124" s="2"/>
      <c r="N124" s="226"/>
    </row>
    <row r="125" spans="1:14" x14ac:dyDescent="0.25">
      <c r="A125">
        <f t="shared" si="3"/>
        <v>121</v>
      </c>
      <c r="B125" s="212" t="s">
        <v>978</v>
      </c>
      <c r="C125" s="65" t="str">
        <f t="shared" si="4"/>
        <v>25</v>
      </c>
      <c r="D125" s="2" t="s">
        <v>1358</v>
      </c>
      <c r="E125" s="69"/>
      <c r="F125" s="2"/>
      <c r="G125" s="2"/>
      <c r="H125" s="14" t="str" cm="1">
        <f t="array" ref="H125">INDEX(Cable_L!$B$3:$B$80,MATCH(1,COUNTIFS(C125,Cable_L!$A$3:$A$80,$D125,Cable_L!$C$3:$C$80),0))</f>
        <v>1a</v>
      </c>
      <c r="I125" s="14"/>
      <c r="J125" s="225" t="str">
        <f t="shared" si="5"/>
        <v>25 - J13 - 6/5  1a</v>
      </c>
      <c r="K125" s="61"/>
      <c r="L125" s="2"/>
      <c r="M125" s="2"/>
      <c r="N125" s="226"/>
    </row>
    <row r="126" spans="1:14" x14ac:dyDescent="0.25">
      <c r="A126">
        <f t="shared" ref="A126:A189" si="6">A125+1</f>
        <v>122</v>
      </c>
      <c r="B126" s="212" t="s">
        <v>977</v>
      </c>
      <c r="C126" s="65" t="str">
        <f t="shared" si="4"/>
        <v>25</v>
      </c>
      <c r="D126" s="2" t="s">
        <v>1358</v>
      </c>
      <c r="E126" s="69"/>
      <c r="F126" s="2"/>
      <c r="G126" s="2"/>
      <c r="H126" s="14" t="str" cm="1">
        <f t="array" ref="H126">INDEX(Cable_L!$B$3:$B$80,MATCH(1,COUNTIFS(C126,Cable_L!$A$3:$A$80,$D126,Cable_L!$C$3:$C$80),0))</f>
        <v>1a</v>
      </c>
      <c r="I126" s="14"/>
      <c r="J126" s="225" t="str">
        <f t="shared" si="5"/>
        <v>25 - J13 - 8/7  1a</v>
      </c>
      <c r="K126" s="61"/>
      <c r="L126" s="2"/>
      <c r="M126" s="2"/>
      <c r="N126" s="226"/>
    </row>
    <row r="127" spans="1:14" x14ac:dyDescent="0.25">
      <c r="A127">
        <f t="shared" si="6"/>
        <v>123</v>
      </c>
      <c r="B127" s="212" t="s">
        <v>966</v>
      </c>
      <c r="C127" s="65" t="str">
        <f t="shared" si="4"/>
        <v>26</v>
      </c>
      <c r="D127" s="2" t="s">
        <v>1358</v>
      </c>
      <c r="E127" s="69"/>
      <c r="F127" s="2"/>
      <c r="G127" s="2"/>
      <c r="H127" s="14" t="str" cm="1">
        <f t="array" ref="H127">INDEX(Cable_L!$B$3:$B$80,MATCH(1,COUNTIFS(C127,Cable_L!$A$3:$A$80,$D127,Cable_L!$C$3:$C$80),0))</f>
        <v>1a</v>
      </c>
      <c r="I127" s="14"/>
      <c r="J127" s="225" t="str">
        <f t="shared" si="5"/>
        <v>26 - J12 - 2/1  1a</v>
      </c>
      <c r="K127" s="61"/>
      <c r="L127" s="2"/>
      <c r="M127" s="2"/>
      <c r="N127" s="226"/>
    </row>
    <row r="128" spans="1:14" x14ac:dyDescent="0.25">
      <c r="A128">
        <f t="shared" si="6"/>
        <v>124</v>
      </c>
      <c r="B128" s="212" t="s">
        <v>965</v>
      </c>
      <c r="C128" s="65" t="str">
        <f t="shared" si="4"/>
        <v>26</v>
      </c>
      <c r="D128" s="2" t="s">
        <v>1358</v>
      </c>
      <c r="E128" s="69"/>
      <c r="F128" s="2"/>
      <c r="G128" s="2"/>
      <c r="H128" s="14" t="str" cm="1">
        <f t="array" ref="H128">INDEX(Cable_L!$B$3:$B$80,MATCH(1,COUNTIFS(C128,Cable_L!$A$3:$A$80,$D128,Cable_L!$C$3:$C$80),0))</f>
        <v>1a</v>
      </c>
      <c r="I128" s="14"/>
      <c r="J128" s="225" t="str">
        <f t="shared" si="5"/>
        <v>26 - J12 - 4/3  1a</v>
      </c>
      <c r="K128" s="61"/>
      <c r="L128" s="2"/>
      <c r="M128" s="2"/>
      <c r="N128" s="226"/>
    </row>
    <row r="129" spans="1:14" x14ac:dyDescent="0.25">
      <c r="A129">
        <f t="shared" si="6"/>
        <v>125</v>
      </c>
      <c r="B129" s="212" t="s">
        <v>964</v>
      </c>
      <c r="C129" s="65" t="str">
        <f t="shared" si="4"/>
        <v>26</v>
      </c>
      <c r="D129" s="2" t="s">
        <v>1358</v>
      </c>
      <c r="E129" s="69"/>
      <c r="F129" s="2"/>
      <c r="G129" s="2"/>
      <c r="H129" s="14" t="str" cm="1">
        <f t="array" ref="H129">INDEX(Cable_L!$B$3:$B$80,MATCH(1,COUNTIFS(C129,Cable_L!$A$3:$A$80,$D129,Cable_L!$C$3:$C$80),0))</f>
        <v>1a</v>
      </c>
      <c r="I129" s="14"/>
      <c r="J129" s="225" t="str">
        <f t="shared" si="5"/>
        <v>26 - J12 - 6/5  1a</v>
      </c>
      <c r="K129" s="61"/>
      <c r="L129" s="2"/>
      <c r="M129" s="2"/>
      <c r="N129" s="226"/>
    </row>
    <row r="130" spans="1:14" x14ac:dyDescent="0.25">
      <c r="A130">
        <f t="shared" si="6"/>
        <v>126</v>
      </c>
      <c r="B130" s="150" t="s">
        <v>963</v>
      </c>
      <c r="C130" s="65" t="str">
        <f t="shared" si="4"/>
        <v>26</v>
      </c>
      <c r="D130" s="2" t="s">
        <v>1358</v>
      </c>
      <c r="E130" s="61"/>
      <c r="F130" s="2"/>
      <c r="G130" s="2"/>
      <c r="H130" s="14" t="str" cm="1">
        <f t="array" ref="H130">INDEX(Cable_L!$B$3:$B$80,MATCH(1,COUNTIFS(C130,Cable_L!$A$3:$A$80,$D130,Cable_L!$C$3:$C$80),0))</f>
        <v>1a</v>
      </c>
      <c r="I130" s="14"/>
      <c r="J130" s="225" t="str">
        <f t="shared" si="5"/>
        <v>26 - J12 - 8/7  1a</v>
      </c>
      <c r="K130" s="61"/>
      <c r="L130" s="2"/>
      <c r="M130" s="2"/>
      <c r="N130" s="226"/>
    </row>
    <row r="131" spans="1:14" x14ac:dyDescent="0.25">
      <c r="A131">
        <f t="shared" si="6"/>
        <v>127</v>
      </c>
      <c r="B131" s="212" t="s">
        <v>970</v>
      </c>
      <c r="C131" s="65" t="str">
        <f t="shared" si="4"/>
        <v>26</v>
      </c>
      <c r="D131" s="2" t="s">
        <v>1358</v>
      </c>
      <c r="E131" s="69"/>
      <c r="F131" s="2"/>
      <c r="G131" s="2"/>
      <c r="H131" s="14" t="str" cm="1">
        <f t="array" ref="H131">INDEX(Cable_L!$B$3:$B$80,MATCH(1,COUNTIFS(C131,Cable_L!$A$3:$A$80,$D131,Cable_L!$C$3:$C$80),0))</f>
        <v>1a</v>
      </c>
      <c r="I131" s="14"/>
      <c r="J131" s="225" t="str">
        <f t="shared" si="5"/>
        <v>26 - J13 - 2/1  1a</v>
      </c>
      <c r="K131" s="61"/>
      <c r="L131" s="2"/>
      <c r="M131" s="2"/>
      <c r="N131" s="226"/>
    </row>
    <row r="132" spans="1:14" x14ac:dyDescent="0.25">
      <c r="A132">
        <f t="shared" si="6"/>
        <v>128</v>
      </c>
      <c r="B132" s="212" t="s">
        <v>969</v>
      </c>
      <c r="C132" s="65" t="str">
        <f t="shared" si="4"/>
        <v>26</v>
      </c>
      <c r="D132" s="2" t="s">
        <v>1358</v>
      </c>
      <c r="E132" s="69"/>
      <c r="F132" s="2"/>
      <c r="G132" s="2"/>
      <c r="H132" s="14" t="str" cm="1">
        <f t="array" ref="H132">INDEX(Cable_L!$B$3:$B$80,MATCH(1,COUNTIFS(C132,Cable_L!$A$3:$A$80,$D132,Cable_L!$C$3:$C$80),0))</f>
        <v>1a</v>
      </c>
      <c r="I132" s="14"/>
      <c r="J132" s="225" t="str">
        <f t="shared" si="5"/>
        <v>26 - J13 - 4/3  1a</v>
      </c>
      <c r="K132" s="61"/>
      <c r="L132" s="2"/>
      <c r="M132" s="2"/>
      <c r="N132" s="226"/>
    </row>
    <row r="133" spans="1:14" x14ac:dyDescent="0.25">
      <c r="A133">
        <f t="shared" si="6"/>
        <v>129</v>
      </c>
      <c r="B133" s="212" t="s">
        <v>968</v>
      </c>
      <c r="C133" s="65" t="str">
        <f t="shared" ref="C133:C196" si="7">IF(LEFT(B133,3)="2.5", MID(B133,7,2),LEFT(B133,2))</f>
        <v>26</v>
      </c>
      <c r="D133" s="2" t="s">
        <v>1358</v>
      </c>
      <c r="E133" s="69"/>
      <c r="F133" s="2"/>
      <c r="G133" s="2"/>
      <c r="H133" s="14" t="str" cm="1">
        <f t="array" ref="H133">INDEX(Cable_L!$B$3:$B$80,MATCH(1,COUNTIFS(C133,Cable_L!$A$3:$A$80,$D133,Cable_L!$C$3:$C$80),0))</f>
        <v>1a</v>
      </c>
      <c r="I133" s="14"/>
      <c r="J133" s="225" t="str">
        <f t="shared" ref="J133:J196" si="8">_xlfn.CONCAT(B133,"  ",H133)</f>
        <v>26 - J13 - 6/5  1a</v>
      </c>
      <c r="K133" s="61"/>
      <c r="L133" s="2"/>
      <c r="M133" s="2"/>
      <c r="N133" s="226"/>
    </row>
    <row r="134" spans="1:14" x14ac:dyDescent="0.25">
      <c r="A134">
        <f t="shared" si="6"/>
        <v>130</v>
      </c>
      <c r="B134" s="212" t="s">
        <v>967</v>
      </c>
      <c r="C134" s="65" t="str">
        <f t="shared" si="7"/>
        <v>26</v>
      </c>
      <c r="D134" s="2" t="s">
        <v>1358</v>
      </c>
      <c r="E134" s="69"/>
      <c r="F134" s="2"/>
      <c r="G134" s="2"/>
      <c r="H134" s="14" t="str" cm="1">
        <f t="array" ref="H134">INDEX(Cable_L!$B$3:$B$80,MATCH(1,COUNTIFS(C134,Cable_L!$A$3:$A$80,$D134,Cable_L!$C$3:$C$80),0))</f>
        <v>1a</v>
      </c>
      <c r="I134" s="14"/>
      <c r="J134" s="225" t="str">
        <f t="shared" si="8"/>
        <v>26 - J13 - 8/7  1a</v>
      </c>
      <c r="K134" s="61"/>
      <c r="L134" s="2"/>
      <c r="M134" s="2"/>
      <c r="N134" s="226"/>
    </row>
    <row r="135" spans="1:14" x14ac:dyDescent="0.25">
      <c r="A135">
        <f t="shared" si="6"/>
        <v>131</v>
      </c>
      <c r="B135" s="212" t="s">
        <v>958</v>
      </c>
      <c r="C135" s="65" t="str">
        <f t="shared" si="7"/>
        <v>27</v>
      </c>
      <c r="D135" s="2" t="s">
        <v>1358</v>
      </c>
      <c r="E135" s="69"/>
      <c r="F135" s="2"/>
      <c r="G135" s="2"/>
      <c r="H135" s="14" t="str" cm="1">
        <f t="array" ref="H135">INDEX(Cable_L!$B$3:$B$80,MATCH(1,COUNTIFS(C135,Cable_L!$A$3:$A$80,$D135,Cable_L!$C$3:$C$80),0))</f>
        <v>1a</v>
      </c>
      <c r="I135" s="14"/>
      <c r="J135" s="225" t="str">
        <f t="shared" si="8"/>
        <v>27 - J12 - 2/1  1a</v>
      </c>
      <c r="K135" s="61"/>
      <c r="L135" s="2"/>
      <c r="M135" s="2"/>
      <c r="N135" s="226"/>
    </row>
    <row r="136" spans="1:14" x14ac:dyDescent="0.25">
      <c r="A136">
        <f t="shared" si="6"/>
        <v>132</v>
      </c>
      <c r="B136" s="212" t="s">
        <v>957</v>
      </c>
      <c r="C136" s="65" t="str">
        <f t="shared" si="7"/>
        <v>27</v>
      </c>
      <c r="D136" s="2" t="s">
        <v>1358</v>
      </c>
      <c r="E136" s="69"/>
      <c r="F136" s="2"/>
      <c r="G136" s="2"/>
      <c r="H136" s="14" t="str" cm="1">
        <f t="array" ref="H136">INDEX(Cable_L!$B$3:$B$80,MATCH(1,COUNTIFS(C136,Cable_L!$A$3:$A$80,$D136,Cable_L!$C$3:$C$80),0))</f>
        <v>1a</v>
      </c>
      <c r="I136" s="14"/>
      <c r="J136" s="225" t="str">
        <f t="shared" si="8"/>
        <v>27 - J12 - 4/3  1a</v>
      </c>
      <c r="K136" s="61"/>
      <c r="L136" s="2"/>
      <c r="M136" s="2"/>
      <c r="N136" s="226"/>
    </row>
    <row r="137" spans="1:14" x14ac:dyDescent="0.25">
      <c r="A137">
        <f t="shared" si="6"/>
        <v>133</v>
      </c>
      <c r="B137" s="150" t="s">
        <v>956</v>
      </c>
      <c r="C137" s="65" t="str">
        <f t="shared" si="7"/>
        <v>27</v>
      </c>
      <c r="D137" s="2" t="s">
        <v>1358</v>
      </c>
      <c r="E137" s="61"/>
      <c r="F137" s="2"/>
      <c r="G137" s="2"/>
      <c r="H137" s="14" t="str" cm="1">
        <f t="array" ref="H137">INDEX(Cable_L!$B$3:$B$80,MATCH(1,COUNTIFS(C137,Cable_L!$A$3:$A$80,$D137,Cable_L!$C$3:$C$80),0))</f>
        <v>1a</v>
      </c>
      <c r="I137" s="14"/>
      <c r="J137" s="225" t="str">
        <f t="shared" si="8"/>
        <v>27 - J12 - 6/5  1a</v>
      </c>
      <c r="K137" s="61"/>
      <c r="L137" s="2"/>
      <c r="M137" s="2"/>
      <c r="N137" s="226"/>
    </row>
    <row r="138" spans="1:14" x14ac:dyDescent="0.25">
      <c r="A138">
        <f t="shared" si="6"/>
        <v>134</v>
      </c>
      <c r="B138" s="212" t="s">
        <v>955</v>
      </c>
      <c r="C138" s="65" t="str">
        <f t="shared" si="7"/>
        <v>27</v>
      </c>
      <c r="D138" s="2" t="s">
        <v>1358</v>
      </c>
      <c r="E138" s="69"/>
      <c r="F138" s="2"/>
      <c r="G138" s="84"/>
      <c r="H138" s="14" t="str" cm="1">
        <f t="array" ref="H138">INDEX(Cable_L!$B$3:$B$80,MATCH(1,COUNTIFS(C138,Cable_L!$A$3:$A$80,$D138,Cable_L!$C$3:$C$80),0))</f>
        <v>1a</v>
      </c>
      <c r="I138" s="14"/>
      <c r="J138" s="225" t="str">
        <f t="shared" si="8"/>
        <v>27 - J12 - 8/7  1a</v>
      </c>
      <c r="K138" s="61"/>
      <c r="L138" s="2"/>
      <c r="M138" s="2"/>
      <c r="N138" s="226"/>
    </row>
    <row r="139" spans="1:14" x14ac:dyDescent="0.25">
      <c r="A139">
        <f t="shared" si="6"/>
        <v>135</v>
      </c>
      <c r="B139" s="212" t="s">
        <v>962</v>
      </c>
      <c r="C139" s="65" t="str">
        <f t="shared" si="7"/>
        <v>27</v>
      </c>
      <c r="D139" s="2" t="s">
        <v>1358</v>
      </c>
      <c r="E139" s="69"/>
      <c r="F139" s="2"/>
      <c r="G139" s="84"/>
      <c r="H139" s="14" t="str" cm="1">
        <f t="array" ref="H139">INDEX(Cable_L!$B$3:$B$80,MATCH(1,COUNTIFS(C139,Cable_L!$A$3:$A$80,$D139,Cable_L!$C$3:$C$80),0))</f>
        <v>1a</v>
      </c>
      <c r="I139" s="14"/>
      <c r="J139" s="225" t="str">
        <f t="shared" si="8"/>
        <v>27 - J13 - 2/1  1a</v>
      </c>
      <c r="K139" s="61"/>
      <c r="L139" s="2"/>
      <c r="M139" s="2"/>
      <c r="N139" s="226"/>
    </row>
    <row r="140" spans="1:14" x14ac:dyDescent="0.25">
      <c r="A140">
        <f t="shared" si="6"/>
        <v>136</v>
      </c>
      <c r="B140" s="212" t="s">
        <v>961</v>
      </c>
      <c r="C140" s="65" t="str">
        <f t="shared" si="7"/>
        <v>27</v>
      </c>
      <c r="D140" s="2" t="s">
        <v>1358</v>
      </c>
      <c r="E140" s="61"/>
      <c r="F140" s="2"/>
      <c r="G140" s="2"/>
      <c r="H140" s="14" t="str" cm="1">
        <f t="array" ref="H140">INDEX(Cable_L!$B$3:$B$80,MATCH(1,COUNTIFS(C140,Cable_L!$A$3:$A$80,$D140,Cable_L!$C$3:$C$80),0))</f>
        <v>1a</v>
      </c>
      <c r="I140" s="14"/>
      <c r="J140" s="225" t="str">
        <f t="shared" si="8"/>
        <v>27 - J13 - 4/3  1a</v>
      </c>
      <c r="K140" s="61"/>
      <c r="L140" s="2"/>
      <c r="M140" s="2"/>
      <c r="N140" s="226"/>
    </row>
    <row r="141" spans="1:14" x14ac:dyDescent="0.25">
      <c r="A141">
        <f t="shared" si="6"/>
        <v>137</v>
      </c>
      <c r="B141" s="214" t="s">
        <v>960</v>
      </c>
      <c r="C141" s="65" t="str">
        <f t="shared" si="7"/>
        <v>27</v>
      </c>
      <c r="D141" s="2" t="s">
        <v>1358</v>
      </c>
      <c r="E141" s="61"/>
      <c r="F141" s="2"/>
      <c r="G141" s="2"/>
      <c r="H141" s="14" t="str" cm="1">
        <f t="array" ref="H141">INDEX(Cable_L!$B$3:$B$80,MATCH(1,COUNTIFS(C141,Cable_L!$A$3:$A$80,$D141,Cable_L!$C$3:$C$80),0))</f>
        <v>1a</v>
      </c>
      <c r="I141" s="14"/>
      <c r="J141" s="225" t="str">
        <f t="shared" si="8"/>
        <v>27 - J13 - 6/5  1a</v>
      </c>
      <c r="K141" s="61"/>
      <c r="L141" s="2"/>
      <c r="M141" s="2"/>
      <c r="N141" s="226"/>
    </row>
    <row r="142" spans="1:14" x14ac:dyDescent="0.25">
      <c r="A142">
        <f t="shared" si="6"/>
        <v>138</v>
      </c>
      <c r="B142" s="211" t="s">
        <v>959</v>
      </c>
      <c r="C142" s="65" t="str">
        <f t="shared" si="7"/>
        <v>27</v>
      </c>
      <c r="D142" s="14" t="s">
        <v>1358</v>
      </c>
      <c r="E142" s="70"/>
      <c r="H142" s="14" t="str" cm="1">
        <f t="array" ref="H142">INDEX(Cable_L!$B$3:$B$80,MATCH(1,COUNTIFS(C142,Cable_L!$A$3:$A$80,$D142,Cable_L!$C$3:$C$80),0))</f>
        <v>1a</v>
      </c>
      <c r="I142" s="14"/>
      <c r="J142" s="225" t="str">
        <f t="shared" si="8"/>
        <v>27 - J13 - 8/7  1a</v>
      </c>
      <c r="K142" s="198"/>
      <c r="N142" s="226"/>
    </row>
    <row r="143" spans="1:14" x14ac:dyDescent="0.25">
      <c r="A143">
        <f t="shared" si="6"/>
        <v>139</v>
      </c>
      <c r="B143" s="212" t="s">
        <v>981</v>
      </c>
      <c r="C143" s="65" t="str">
        <f t="shared" si="7"/>
        <v>28</v>
      </c>
      <c r="D143" s="2" t="s">
        <v>1358</v>
      </c>
      <c r="E143" s="69"/>
      <c r="F143" s="2"/>
      <c r="G143" s="2"/>
      <c r="H143" s="14" t="str" cm="1">
        <f t="array" ref="H143">INDEX(Cable_L!$B$3:$B$80,MATCH(1,COUNTIFS(C143,Cable_L!$A$3:$A$80,$D143,Cable_L!$C$3:$C$80),0))</f>
        <v>1a</v>
      </c>
      <c r="I143" s="14"/>
      <c r="J143" s="225" t="str">
        <f t="shared" si="8"/>
        <v>28 - J12 - 2/1  1a</v>
      </c>
      <c r="K143" s="61"/>
      <c r="L143" s="2"/>
      <c r="M143" s="2"/>
      <c r="N143" s="226"/>
    </row>
    <row r="144" spans="1:14" x14ac:dyDescent="0.25">
      <c r="A144">
        <f t="shared" si="6"/>
        <v>140</v>
      </c>
      <c r="B144" s="212" t="s">
        <v>982</v>
      </c>
      <c r="C144" s="65" t="str">
        <f t="shared" si="7"/>
        <v>28</v>
      </c>
      <c r="D144" s="2" t="s">
        <v>1358</v>
      </c>
      <c r="E144" s="86"/>
      <c r="F144" s="2"/>
      <c r="G144" s="2"/>
      <c r="H144" s="14" t="str" cm="1">
        <f t="array" ref="H144">INDEX(Cable_L!$B$3:$B$80,MATCH(1,COUNTIFS(C144,Cable_L!$A$3:$A$80,$D144,Cable_L!$C$3:$C$80),0))</f>
        <v>1a</v>
      </c>
      <c r="I144" s="14"/>
      <c r="J144" s="225" t="str">
        <f t="shared" si="8"/>
        <v>28 - J12 - 4/3  1a</v>
      </c>
      <c r="K144" s="61"/>
      <c r="L144" s="2"/>
      <c r="M144" s="2"/>
      <c r="N144" s="226"/>
    </row>
    <row r="145" spans="1:14" x14ac:dyDescent="0.25">
      <c r="A145">
        <f t="shared" si="6"/>
        <v>141</v>
      </c>
      <c r="B145" s="214" t="s">
        <v>980</v>
      </c>
      <c r="C145" s="65" t="str">
        <f t="shared" si="7"/>
        <v>28</v>
      </c>
      <c r="D145" s="2" t="s">
        <v>1358</v>
      </c>
      <c r="E145" s="61"/>
      <c r="F145" s="2"/>
      <c r="G145" s="2"/>
      <c r="H145" s="14" t="str" cm="1">
        <f t="array" ref="H145">INDEX(Cable_L!$B$3:$B$80,MATCH(1,COUNTIFS(C145,Cable_L!$A$3:$A$80,$D145,Cable_L!$C$3:$C$80),0))</f>
        <v>1a</v>
      </c>
      <c r="I145" s="14"/>
      <c r="J145" s="225" t="str">
        <f t="shared" si="8"/>
        <v>28 - J12 - 6/5  1a</v>
      </c>
      <c r="K145" s="61"/>
      <c r="L145" s="2"/>
      <c r="M145" s="2"/>
      <c r="N145" s="226"/>
    </row>
    <row r="146" spans="1:14" x14ac:dyDescent="0.25">
      <c r="A146">
        <f t="shared" si="6"/>
        <v>142</v>
      </c>
      <c r="B146" s="211" t="s">
        <v>979</v>
      </c>
      <c r="C146" s="65" t="str">
        <f t="shared" si="7"/>
        <v>28</v>
      </c>
      <c r="D146" s="2" t="s">
        <v>1358</v>
      </c>
      <c r="E146" s="86"/>
      <c r="F146" s="2"/>
      <c r="G146" s="2"/>
      <c r="H146" s="14" t="str" cm="1">
        <f t="array" ref="H146">INDEX(Cable_L!$B$3:$B$80,MATCH(1,COUNTIFS(C146,Cable_L!$A$3:$A$80,$D146,Cable_L!$C$3:$C$80),0))</f>
        <v>1a</v>
      </c>
      <c r="I146" s="14"/>
      <c r="J146" s="225" t="str">
        <f t="shared" si="8"/>
        <v>28 - J12 - 8/7  1a</v>
      </c>
      <c r="K146" s="61"/>
      <c r="L146" s="2"/>
      <c r="M146" s="2"/>
      <c r="N146" s="226"/>
    </row>
    <row r="147" spans="1:14" x14ac:dyDescent="0.25">
      <c r="A147">
        <f t="shared" si="6"/>
        <v>143</v>
      </c>
      <c r="B147" s="212" t="s">
        <v>984</v>
      </c>
      <c r="C147" s="65" t="str">
        <f t="shared" si="7"/>
        <v>28</v>
      </c>
      <c r="D147" s="2" t="s">
        <v>1358</v>
      </c>
      <c r="E147" s="86"/>
      <c r="F147" s="2"/>
      <c r="G147" s="2"/>
      <c r="H147" s="14" t="str" cm="1">
        <f t="array" ref="H147">INDEX(Cable_L!$B$3:$B$80,MATCH(1,COUNTIFS(C147,Cable_L!$A$3:$A$80,$D147,Cable_L!$C$3:$C$80),0))</f>
        <v>1a</v>
      </c>
      <c r="I147" s="14"/>
      <c r="J147" s="225" t="str">
        <f t="shared" si="8"/>
        <v>28 - J13 - 2/1  1a</v>
      </c>
      <c r="K147" s="61"/>
      <c r="L147" s="2"/>
      <c r="M147" s="2"/>
      <c r="N147" s="226"/>
    </row>
    <row r="148" spans="1:14" x14ac:dyDescent="0.25">
      <c r="A148">
        <f t="shared" si="6"/>
        <v>144</v>
      </c>
      <c r="B148" s="212" t="s">
        <v>983</v>
      </c>
      <c r="C148" s="65" t="str">
        <f t="shared" si="7"/>
        <v>28</v>
      </c>
      <c r="D148" s="2" t="s">
        <v>1358</v>
      </c>
      <c r="E148" s="86"/>
      <c r="F148" s="2"/>
      <c r="G148" s="2"/>
      <c r="H148" s="14" t="str" cm="1">
        <f t="array" ref="H148">INDEX(Cable_L!$B$3:$B$80,MATCH(1,COUNTIFS(C148,Cable_L!$A$3:$A$80,$D148,Cable_L!$C$3:$C$80),0))</f>
        <v>1a</v>
      </c>
      <c r="I148" s="14"/>
      <c r="J148" s="225" t="str">
        <f t="shared" si="8"/>
        <v>28 - J13 - 4/3  1a</v>
      </c>
      <c r="K148" s="61"/>
      <c r="L148" s="2"/>
      <c r="M148" s="2"/>
      <c r="N148" s="226"/>
    </row>
    <row r="149" spans="1:14" x14ac:dyDescent="0.25">
      <c r="A149">
        <f t="shared" si="6"/>
        <v>145</v>
      </c>
      <c r="B149" s="212" t="s">
        <v>986</v>
      </c>
      <c r="C149" s="65" t="str">
        <f t="shared" si="7"/>
        <v>28</v>
      </c>
      <c r="D149" s="2" t="s">
        <v>1358</v>
      </c>
      <c r="E149" s="61"/>
      <c r="F149" s="2"/>
      <c r="G149" s="2"/>
      <c r="H149" s="14" t="str" cm="1">
        <f t="array" ref="H149">INDEX(Cable_L!$B$3:$B$80,MATCH(1,COUNTIFS(C149,Cable_L!$A$3:$A$80,$D149,Cable_L!$C$3:$C$80),0))</f>
        <v>1a</v>
      </c>
      <c r="I149" s="14"/>
      <c r="J149" s="225" t="str">
        <f t="shared" si="8"/>
        <v>28 - J13 - 6/5  1a</v>
      </c>
      <c r="K149" s="61"/>
      <c r="L149" s="2"/>
      <c r="M149" s="2"/>
      <c r="N149" s="226"/>
    </row>
    <row r="150" spans="1:14" x14ac:dyDescent="0.25">
      <c r="A150">
        <f t="shared" si="6"/>
        <v>146</v>
      </c>
      <c r="B150" s="150" t="s">
        <v>985</v>
      </c>
      <c r="C150" s="65" t="str">
        <f t="shared" si="7"/>
        <v>28</v>
      </c>
      <c r="D150" s="2" t="s">
        <v>1358</v>
      </c>
      <c r="E150" s="61"/>
      <c r="F150" s="2"/>
      <c r="G150" s="2"/>
      <c r="H150" s="14" t="str" cm="1">
        <f t="array" ref="H150">INDEX(Cable_L!$B$3:$B$80,MATCH(1,COUNTIFS(C150,Cable_L!$A$3:$A$80,$D150,Cable_L!$C$3:$C$80),0))</f>
        <v>1a</v>
      </c>
      <c r="I150" s="14"/>
      <c r="J150" s="225" t="str">
        <f t="shared" si="8"/>
        <v>28 - J13 - 8/7  1a</v>
      </c>
      <c r="K150" s="61"/>
      <c r="L150" s="2"/>
      <c r="M150" s="2"/>
      <c r="N150" s="226"/>
    </row>
    <row r="151" spans="1:14" x14ac:dyDescent="0.25">
      <c r="A151">
        <f t="shared" si="6"/>
        <v>147</v>
      </c>
      <c r="B151" s="212" t="s">
        <v>1008</v>
      </c>
      <c r="C151" s="65" t="str">
        <f t="shared" si="7"/>
        <v>29</v>
      </c>
      <c r="D151" s="2" t="s">
        <v>1358</v>
      </c>
      <c r="E151" s="86"/>
      <c r="F151" s="2"/>
      <c r="G151" s="2"/>
      <c r="H151" s="14" t="str" cm="1">
        <f t="array" ref="H151">INDEX(Cable_L!$B$3:$B$80,MATCH(1,COUNTIFS(C151,Cable_L!$A$3:$A$80,$D151,Cable_L!$C$3:$C$80),0))</f>
        <v>1a</v>
      </c>
      <c r="I151" s="14"/>
      <c r="J151" s="225" t="str">
        <f t="shared" si="8"/>
        <v>29 - J12 - 2/1  1a</v>
      </c>
      <c r="K151" s="61"/>
      <c r="L151" s="2"/>
      <c r="M151" s="2"/>
      <c r="N151" s="226"/>
    </row>
    <row r="152" spans="1:14" x14ac:dyDescent="0.25">
      <c r="A152">
        <f t="shared" si="6"/>
        <v>148</v>
      </c>
      <c r="B152" s="212" t="s">
        <v>1007</v>
      </c>
      <c r="C152" s="65" t="str">
        <f t="shared" si="7"/>
        <v>29</v>
      </c>
      <c r="D152" s="2" t="s">
        <v>1358</v>
      </c>
      <c r="E152" s="86"/>
      <c r="F152" s="2"/>
      <c r="G152" s="2"/>
      <c r="H152" s="14" t="str" cm="1">
        <f t="array" ref="H152">INDEX(Cable_L!$B$3:$B$80,MATCH(1,COUNTIFS(C152,Cable_L!$A$3:$A$80,$D152,Cable_L!$C$3:$C$80),0))</f>
        <v>1a</v>
      </c>
      <c r="I152" s="14"/>
      <c r="J152" s="225" t="str">
        <f t="shared" si="8"/>
        <v>29 - J12 - 4/3  1a</v>
      </c>
      <c r="K152" s="61"/>
      <c r="L152" s="2"/>
      <c r="M152" s="2"/>
      <c r="N152" s="226"/>
    </row>
    <row r="153" spans="1:14" x14ac:dyDescent="0.25">
      <c r="A153">
        <f t="shared" si="6"/>
        <v>149</v>
      </c>
      <c r="B153" s="212" t="s">
        <v>1009</v>
      </c>
      <c r="C153" s="65" t="str">
        <f t="shared" si="7"/>
        <v>29</v>
      </c>
      <c r="D153" s="2" t="s">
        <v>1358</v>
      </c>
      <c r="E153" s="69"/>
      <c r="F153" s="2"/>
      <c r="G153" s="2"/>
      <c r="H153" s="14" t="str" cm="1">
        <f t="array" ref="H153">INDEX(Cable_L!$B$3:$B$80,MATCH(1,COUNTIFS(C153,Cable_L!$A$3:$A$80,$D153,Cable_L!$C$3:$C$80),0))</f>
        <v>1a</v>
      </c>
      <c r="I153" s="14"/>
      <c r="J153" s="225" t="str">
        <f t="shared" si="8"/>
        <v>29 - J13 - 2/1  1a</v>
      </c>
      <c r="K153" s="61"/>
      <c r="L153" s="2"/>
      <c r="M153" s="2"/>
      <c r="N153" s="226"/>
    </row>
    <row r="154" spans="1:14" x14ac:dyDescent="0.25">
      <c r="A154">
        <f t="shared" si="6"/>
        <v>150</v>
      </c>
      <c r="B154" s="214" t="s">
        <v>1010</v>
      </c>
      <c r="C154" s="65" t="str">
        <f t="shared" si="7"/>
        <v>29</v>
      </c>
      <c r="D154" s="2" t="s">
        <v>1358</v>
      </c>
      <c r="E154" s="61"/>
      <c r="F154" s="2"/>
      <c r="G154" s="2"/>
      <c r="H154" s="14" t="str" cm="1">
        <f t="array" ref="H154">INDEX(Cable_L!$B$3:$B$80,MATCH(1,COUNTIFS(C154,Cable_L!$A$3:$A$80,$D154,Cable_L!$C$3:$C$80),0))</f>
        <v>1a</v>
      </c>
      <c r="I154" s="14"/>
      <c r="J154" s="225" t="str">
        <f t="shared" si="8"/>
        <v>29 - J13 - 4/3  1a</v>
      </c>
      <c r="K154" s="61"/>
      <c r="L154" s="2"/>
      <c r="M154" s="2"/>
      <c r="N154" s="226"/>
    </row>
    <row r="155" spans="1:14" x14ac:dyDescent="0.25">
      <c r="A155">
        <f t="shared" si="6"/>
        <v>151</v>
      </c>
      <c r="B155" s="205" t="s">
        <v>456</v>
      </c>
      <c r="C155" s="65" t="str">
        <f t="shared" si="7"/>
        <v xml:space="preserve">3 </v>
      </c>
      <c r="D155" s="2" t="s">
        <v>1359</v>
      </c>
      <c r="E155" s="93"/>
      <c r="F155" s="2"/>
      <c r="G155" s="191"/>
      <c r="H155" s="14" t="str" cm="1">
        <f t="array" ref="H155">INDEX(Cable_L!$B$3:$B$80,MATCH(1,COUNTIFS(C155,Cable_L!$A$3:$A$80,$D155,Cable_L!$C$3:$C$80),0))</f>
        <v>2a</v>
      </c>
      <c r="I155" s="14"/>
      <c r="J155" s="225" t="str">
        <f t="shared" si="8"/>
        <v>3 - J12 - 2/1  2a</v>
      </c>
      <c r="K155" s="190"/>
      <c r="L155" s="2"/>
      <c r="M155" s="2"/>
      <c r="N155" s="226"/>
    </row>
    <row r="156" spans="1:14" x14ac:dyDescent="0.25">
      <c r="A156">
        <f t="shared" si="6"/>
        <v>152</v>
      </c>
      <c r="B156" s="206" t="s">
        <v>455</v>
      </c>
      <c r="C156" s="65" t="str">
        <f t="shared" si="7"/>
        <v xml:space="preserve">3 </v>
      </c>
      <c r="D156" s="2" t="s">
        <v>1359</v>
      </c>
      <c r="E156" s="93"/>
      <c r="F156" s="2"/>
      <c r="G156" s="74"/>
      <c r="H156" s="14" t="str" cm="1">
        <f t="array" ref="H156">INDEX(Cable_L!$B$3:$B$80,MATCH(1,COUNTIFS(C156,Cable_L!$A$3:$A$80,$D156,Cable_L!$C$3:$C$80),0))</f>
        <v>2a</v>
      </c>
      <c r="I156" s="14"/>
      <c r="J156" s="225" t="str">
        <f t="shared" si="8"/>
        <v>3 - J12 - 4/3  2a</v>
      </c>
      <c r="K156" s="190"/>
      <c r="L156" s="2"/>
      <c r="N156" s="226"/>
    </row>
    <row r="157" spans="1:14" x14ac:dyDescent="0.25">
      <c r="A157">
        <f t="shared" si="6"/>
        <v>153</v>
      </c>
      <c r="B157" s="206" t="s">
        <v>454</v>
      </c>
      <c r="C157" s="65" t="str">
        <f t="shared" si="7"/>
        <v xml:space="preserve">3 </v>
      </c>
      <c r="D157" s="2" t="s">
        <v>1359</v>
      </c>
      <c r="E157" s="190"/>
      <c r="F157" s="2"/>
      <c r="G157" s="2"/>
      <c r="H157" s="14" t="str" cm="1">
        <f t="array" ref="H157">INDEX(Cable_L!$B$3:$B$80,MATCH(1,COUNTIFS(C157,Cable_L!$A$3:$A$80,$D157,Cable_L!$C$3:$C$80),0))</f>
        <v>2a</v>
      </c>
      <c r="I157" s="14"/>
      <c r="J157" s="225" t="str">
        <f t="shared" si="8"/>
        <v>3 - J12 - 6/5  2a</v>
      </c>
      <c r="K157" s="190"/>
      <c r="L157" s="2"/>
      <c r="M157" s="2"/>
      <c r="N157" s="226"/>
    </row>
    <row r="158" spans="1:14" x14ac:dyDescent="0.25">
      <c r="A158">
        <f t="shared" si="6"/>
        <v>154</v>
      </c>
      <c r="B158" s="206" t="s">
        <v>453</v>
      </c>
      <c r="C158" s="65" t="str">
        <f t="shared" si="7"/>
        <v xml:space="preserve">3 </v>
      </c>
      <c r="D158" s="2" t="s">
        <v>1359</v>
      </c>
      <c r="E158" s="190"/>
      <c r="F158" s="2"/>
      <c r="G158" s="2"/>
      <c r="H158" s="14" t="str" cm="1">
        <f t="array" ref="H158">INDEX(Cable_L!$B$3:$B$80,MATCH(1,COUNTIFS(C158,Cable_L!$A$3:$A$80,$D158,Cable_L!$C$3:$C$80),0))</f>
        <v>2a</v>
      </c>
      <c r="I158" s="14"/>
      <c r="J158" s="225" t="str">
        <f t="shared" si="8"/>
        <v>3 - J12 - 8/7  2a</v>
      </c>
      <c r="K158" s="190"/>
      <c r="L158" s="2"/>
      <c r="M158" s="2"/>
      <c r="N158" s="226"/>
    </row>
    <row r="159" spans="1:14" x14ac:dyDescent="0.25">
      <c r="A159">
        <f t="shared" si="6"/>
        <v>155</v>
      </c>
      <c r="B159" s="153" t="s">
        <v>458</v>
      </c>
      <c r="C159" s="65" t="str">
        <f t="shared" si="7"/>
        <v xml:space="preserve">3 </v>
      </c>
      <c r="D159" s="2" t="s">
        <v>1359</v>
      </c>
      <c r="E159" s="190"/>
      <c r="F159" s="2"/>
      <c r="H159" s="14" t="str" cm="1">
        <f t="array" ref="H159">INDEX(Cable_L!$B$3:$B$80,MATCH(1,COUNTIFS(C159,Cable_L!$A$3:$A$80,$D159,Cable_L!$C$3:$C$80),0))</f>
        <v>2a</v>
      </c>
      <c r="I159" s="14"/>
      <c r="J159" s="225" t="str">
        <f t="shared" si="8"/>
        <v>3 - J13 - 4/3  2a</v>
      </c>
      <c r="K159" s="190"/>
      <c r="L159" s="2"/>
      <c r="N159" s="226"/>
    </row>
    <row r="160" spans="1:14" x14ac:dyDescent="0.25">
      <c r="A160">
        <f t="shared" si="6"/>
        <v>156</v>
      </c>
      <c r="B160" s="206" t="s">
        <v>457</v>
      </c>
      <c r="C160" s="65" t="str">
        <f t="shared" si="7"/>
        <v xml:space="preserve">3 </v>
      </c>
      <c r="D160" s="2" t="s">
        <v>1359</v>
      </c>
      <c r="E160" s="94"/>
      <c r="F160" s="2"/>
      <c r="G160" s="2"/>
      <c r="H160" s="14" t="str" cm="1">
        <f t="array" ref="H160">INDEX(Cable_L!$B$3:$B$80,MATCH(1,COUNTIFS(C160,Cable_L!$A$3:$A$80,$D160,Cable_L!$C$3:$C$80),0))</f>
        <v>2a</v>
      </c>
      <c r="I160" s="14"/>
      <c r="J160" s="225" t="str">
        <f t="shared" si="8"/>
        <v>3 - J13 - 8/7  2a</v>
      </c>
      <c r="K160" s="190"/>
      <c r="L160" s="2"/>
      <c r="M160" s="2"/>
      <c r="N160" s="226"/>
    </row>
    <row r="161" spans="1:14" x14ac:dyDescent="0.25">
      <c r="A161">
        <f t="shared" si="6"/>
        <v>157</v>
      </c>
      <c r="B161" s="212" t="s">
        <v>988</v>
      </c>
      <c r="C161" s="65" t="str">
        <f t="shared" si="7"/>
        <v>30</v>
      </c>
      <c r="D161" s="2" t="s">
        <v>1358</v>
      </c>
      <c r="E161" s="86"/>
      <c r="F161" s="2"/>
      <c r="G161" s="2"/>
      <c r="H161" s="14" t="str" cm="1">
        <f t="array" ref="H161">INDEX(Cable_L!$B$3:$B$80,MATCH(1,COUNTIFS(C161,Cable_L!$A$3:$A$80,$D161,Cable_L!$C$3:$C$80),0))</f>
        <v>1a</v>
      </c>
      <c r="I161" s="14"/>
      <c r="J161" s="225" t="str">
        <f t="shared" si="8"/>
        <v>30 - J12 - 2/1  1a</v>
      </c>
      <c r="K161" s="61"/>
      <c r="L161" s="2"/>
      <c r="M161" s="2"/>
      <c r="N161" s="226"/>
    </row>
    <row r="162" spans="1:14" x14ac:dyDescent="0.25">
      <c r="A162">
        <f t="shared" si="6"/>
        <v>158</v>
      </c>
      <c r="B162" s="150" t="s">
        <v>987</v>
      </c>
      <c r="C162" s="65" t="str">
        <f t="shared" si="7"/>
        <v>30</v>
      </c>
      <c r="D162" s="2" t="s">
        <v>1358</v>
      </c>
      <c r="E162" s="61"/>
      <c r="F162" s="2"/>
      <c r="G162" s="2"/>
      <c r="H162" s="14" t="str" cm="1">
        <f t="array" ref="H162">INDEX(Cable_L!$B$3:$B$80,MATCH(1,COUNTIFS(C162,Cable_L!$A$3:$A$80,$D162,Cable_L!$C$3:$C$80),0))</f>
        <v>1a</v>
      </c>
      <c r="I162" s="14"/>
      <c r="J162" s="225" t="str">
        <f t="shared" si="8"/>
        <v>30 - J12 - 4/3  1a</v>
      </c>
      <c r="K162" s="61"/>
      <c r="L162" s="2"/>
      <c r="M162" s="2"/>
      <c r="N162" s="226"/>
    </row>
    <row r="163" spans="1:14" x14ac:dyDescent="0.25">
      <c r="A163">
        <f t="shared" si="6"/>
        <v>159</v>
      </c>
      <c r="B163" s="150" t="s">
        <v>990</v>
      </c>
      <c r="C163" s="65" t="str">
        <f t="shared" si="7"/>
        <v>30</v>
      </c>
      <c r="D163" s="2" t="s">
        <v>1358</v>
      </c>
      <c r="E163" s="61"/>
      <c r="F163" s="2"/>
      <c r="G163" s="2"/>
      <c r="H163" s="14" t="str" cm="1">
        <f t="array" ref="H163">INDEX(Cable_L!$B$3:$B$80,MATCH(1,COUNTIFS(C163,Cable_L!$A$3:$A$80,$D163,Cable_L!$C$3:$C$80),0))</f>
        <v>1a</v>
      </c>
      <c r="I163" s="14"/>
      <c r="J163" s="225" t="str">
        <f t="shared" si="8"/>
        <v>30 - J12 - 6/5  1a</v>
      </c>
      <c r="K163" s="61"/>
      <c r="L163" s="2"/>
      <c r="M163" s="2"/>
      <c r="N163" s="226"/>
    </row>
    <row r="164" spans="1:14" x14ac:dyDescent="0.25">
      <c r="A164">
        <f t="shared" si="6"/>
        <v>160</v>
      </c>
      <c r="B164" s="212" t="s">
        <v>989</v>
      </c>
      <c r="C164" s="65" t="str">
        <f t="shared" si="7"/>
        <v>30</v>
      </c>
      <c r="D164" s="2" t="s">
        <v>1358</v>
      </c>
      <c r="E164" s="86"/>
      <c r="F164" s="2"/>
      <c r="G164" s="2"/>
      <c r="H164" s="14" t="str" cm="1">
        <f t="array" ref="H164">INDEX(Cable_L!$B$3:$B$80,MATCH(1,COUNTIFS(C164,Cable_L!$A$3:$A$80,$D164,Cable_L!$C$3:$C$80),0))</f>
        <v>1a</v>
      </c>
      <c r="I164" s="14"/>
      <c r="J164" s="225" t="str">
        <f t="shared" si="8"/>
        <v>30 - J12 - 8/7  1a</v>
      </c>
      <c r="K164" s="61"/>
      <c r="L164" s="2"/>
      <c r="M164" s="2"/>
      <c r="N164" s="226"/>
    </row>
    <row r="165" spans="1:14" x14ac:dyDescent="0.25">
      <c r="A165">
        <f t="shared" si="6"/>
        <v>161</v>
      </c>
      <c r="B165" s="212" t="s">
        <v>994</v>
      </c>
      <c r="C165" s="65" t="str">
        <f t="shared" si="7"/>
        <v>30</v>
      </c>
      <c r="D165" s="2" t="s">
        <v>1358</v>
      </c>
      <c r="E165" s="86"/>
      <c r="F165" s="2"/>
      <c r="G165" s="2"/>
      <c r="H165" s="14" t="str" cm="1">
        <f t="array" ref="H165">INDEX(Cable_L!$B$3:$B$80,MATCH(1,COUNTIFS(C165,Cable_L!$A$3:$A$80,$D165,Cable_L!$C$3:$C$80),0))</f>
        <v>1a</v>
      </c>
      <c r="I165" s="14"/>
      <c r="J165" s="225" t="str">
        <f t="shared" si="8"/>
        <v>30 - J13 - 2/1  1a</v>
      </c>
      <c r="K165" s="61"/>
      <c r="L165" s="2"/>
      <c r="M165" s="2"/>
      <c r="N165" s="226"/>
    </row>
    <row r="166" spans="1:14" x14ac:dyDescent="0.25">
      <c r="A166">
        <f t="shared" si="6"/>
        <v>162</v>
      </c>
      <c r="B166" s="212" t="s">
        <v>993</v>
      </c>
      <c r="C166" s="65" t="str">
        <f t="shared" si="7"/>
        <v>30</v>
      </c>
      <c r="D166" s="2" t="s">
        <v>1358</v>
      </c>
      <c r="E166" s="86"/>
      <c r="F166" s="2"/>
      <c r="G166" s="2"/>
      <c r="H166" s="14" t="str" cm="1">
        <f t="array" ref="H166">INDEX(Cable_L!$B$3:$B$80,MATCH(1,COUNTIFS(C166,Cable_L!$A$3:$A$80,$D166,Cable_L!$C$3:$C$80),0))</f>
        <v>1a</v>
      </c>
      <c r="I166" s="14"/>
      <c r="J166" s="225" t="str">
        <f t="shared" si="8"/>
        <v>30 - J13 - 4/3  1a</v>
      </c>
      <c r="K166" s="61"/>
      <c r="L166" s="2"/>
      <c r="M166" s="2"/>
      <c r="N166" s="226"/>
    </row>
    <row r="167" spans="1:14" x14ac:dyDescent="0.25">
      <c r="A167">
        <f t="shared" si="6"/>
        <v>163</v>
      </c>
      <c r="B167" s="214" t="s">
        <v>992</v>
      </c>
      <c r="C167" s="65" t="str">
        <f t="shared" si="7"/>
        <v>30</v>
      </c>
      <c r="D167" s="2" t="s">
        <v>1358</v>
      </c>
      <c r="E167" s="61"/>
      <c r="F167" s="2"/>
      <c r="G167" s="2"/>
      <c r="H167" s="14" t="str" cm="1">
        <f t="array" ref="H167">INDEX(Cable_L!$B$3:$B$80,MATCH(1,COUNTIFS(C167,Cable_L!$A$3:$A$80,$D167,Cable_L!$C$3:$C$80),0))</f>
        <v>1a</v>
      </c>
      <c r="I167" s="14"/>
      <c r="J167" s="225" t="str">
        <f t="shared" si="8"/>
        <v>30 - J13 - 6/5  1a</v>
      </c>
      <c r="K167" s="61"/>
      <c r="L167" s="2"/>
      <c r="M167" s="2"/>
      <c r="N167" s="226"/>
    </row>
    <row r="168" spans="1:14" x14ac:dyDescent="0.25">
      <c r="A168">
        <f t="shared" si="6"/>
        <v>164</v>
      </c>
      <c r="B168" s="211" t="s">
        <v>991</v>
      </c>
      <c r="C168" s="65" t="str">
        <f t="shared" si="7"/>
        <v>30</v>
      </c>
      <c r="D168" s="2" t="s">
        <v>1358</v>
      </c>
      <c r="E168" s="86"/>
      <c r="F168" s="2"/>
      <c r="G168" s="2"/>
      <c r="H168" s="14" t="str" cm="1">
        <f t="array" ref="H168">INDEX(Cable_L!$B$3:$B$80,MATCH(1,COUNTIFS(C168,Cable_L!$A$3:$A$80,$D168,Cable_L!$C$3:$C$80),0))</f>
        <v>1a</v>
      </c>
      <c r="I168" s="14"/>
      <c r="J168" s="225" t="str">
        <f t="shared" si="8"/>
        <v>30 - J13 - 8/7  1a</v>
      </c>
      <c r="K168" s="61"/>
      <c r="L168" s="2"/>
      <c r="M168" s="2"/>
      <c r="N168" s="226"/>
    </row>
    <row r="169" spans="1:14" x14ac:dyDescent="0.25">
      <c r="A169">
        <f t="shared" si="6"/>
        <v>165</v>
      </c>
      <c r="B169" s="212" t="s">
        <v>1014</v>
      </c>
      <c r="C169" s="65" t="str">
        <f t="shared" si="7"/>
        <v>31</v>
      </c>
      <c r="D169" s="2" t="s">
        <v>1358</v>
      </c>
      <c r="E169" s="69"/>
      <c r="F169" s="2"/>
      <c r="G169" s="2"/>
      <c r="H169" s="14" t="str" cm="1">
        <f t="array" ref="H169">INDEX(Cable_L!$B$3:$B$80,MATCH(1,COUNTIFS(C169,Cable_L!$A$3:$A$80,$D169,Cable_L!$C$3:$C$80),0))</f>
        <v>1a</v>
      </c>
      <c r="I169" s="14"/>
      <c r="J169" s="225" t="str">
        <f t="shared" si="8"/>
        <v>31 - J12 - 2/1  1a</v>
      </c>
      <c r="K169" s="61"/>
      <c r="L169" s="2"/>
      <c r="M169" s="2"/>
      <c r="N169" s="226"/>
    </row>
    <row r="170" spans="1:14" x14ac:dyDescent="0.25">
      <c r="A170">
        <f t="shared" si="6"/>
        <v>166</v>
      </c>
      <c r="B170" s="212" t="s">
        <v>1013</v>
      </c>
      <c r="C170" s="65" t="str">
        <f t="shared" si="7"/>
        <v>31</v>
      </c>
      <c r="D170" s="2" t="s">
        <v>1358</v>
      </c>
      <c r="E170" s="69"/>
      <c r="F170" s="2"/>
      <c r="G170" s="2"/>
      <c r="H170" s="14" t="str" cm="1">
        <f t="array" ref="H170">INDEX(Cable_L!$B$3:$B$80,MATCH(1,COUNTIFS(C170,Cable_L!$A$3:$A$80,$D170,Cable_L!$C$3:$C$80),0))</f>
        <v>1a</v>
      </c>
      <c r="I170" s="14"/>
      <c r="J170" s="225" t="str">
        <f t="shared" si="8"/>
        <v>31 - J12 - 4/3  1a</v>
      </c>
      <c r="K170" s="61"/>
      <c r="L170" s="2"/>
      <c r="M170" s="2"/>
      <c r="N170" s="226"/>
    </row>
    <row r="171" spans="1:14" x14ac:dyDescent="0.25">
      <c r="A171">
        <f t="shared" si="6"/>
        <v>167</v>
      </c>
      <c r="B171" s="212" t="s">
        <v>1012</v>
      </c>
      <c r="C171" s="65" t="str">
        <f t="shared" si="7"/>
        <v>31</v>
      </c>
      <c r="D171" s="2" t="s">
        <v>1358</v>
      </c>
      <c r="E171" s="61"/>
      <c r="F171" s="2"/>
      <c r="G171" s="2"/>
      <c r="H171" s="14" t="str" cm="1">
        <f t="array" ref="H171">INDEX(Cable_L!$B$3:$B$80,MATCH(1,COUNTIFS(C171,Cable_L!$A$3:$A$80,$D171,Cable_L!$C$3:$C$80),0))</f>
        <v>1a</v>
      </c>
      <c r="I171" s="14"/>
      <c r="J171" s="225" t="str">
        <f t="shared" si="8"/>
        <v>31 - J12 - 6/5  1a</v>
      </c>
      <c r="K171" s="61"/>
      <c r="L171" s="2"/>
      <c r="M171" s="2"/>
      <c r="N171" s="226"/>
    </row>
    <row r="172" spans="1:14" x14ac:dyDescent="0.25">
      <c r="A172">
        <f t="shared" si="6"/>
        <v>168</v>
      </c>
      <c r="B172" s="150" t="s">
        <v>1011</v>
      </c>
      <c r="C172" s="65" t="str">
        <f t="shared" si="7"/>
        <v>31</v>
      </c>
      <c r="D172" s="2" t="s">
        <v>1358</v>
      </c>
      <c r="E172" s="61"/>
      <c r="F172" s="2"/>
      <c r="G172" s="2"/>
      <c r="H172" s="14" t="str" cm="1">
        <f t="array" ref="H172">INDEX(Cable_L!$B$3:$B$80,MATCH(1,COUNTIFS(C172,Cable_L!$A$3:$A$80,$D172,Cable_L!$C$3:$C$80),0))</f>
        <v>1a</v>
      </c>
      <c r="I172" s="14"/>
      <c r="J172" s="225" t="str">
        <f t="shared" si="8"/>
        <v>31 - J12 - 8/7  1a</v>
      </c>
      <c r="K172" s="61"/>
      <c r="L172" s="2"/>
      <c r="M172" s="2"/>
      <c r="N172" s="226"/>
    </row>
    <row r="173" spans="1:14" x14ac:dyDescent="0.25">
      <c r="A173">
        <f t="shared" si="6"/>
        <v>169</v>
      </c>
      <c r="B173" s="212" t="s">
        <v>1018</v>
      </c>
      <c r="C173" s="65" t="str">
        <f t="shared" si="7"/>
        <v>31</v>
      </c>
      <c r="D173" s="2" t="s">
        <v>1358</v>
      </c>
      <c r="E173" s="69"/>
      <c r="F173" s="2"/>
      <c r="G173" s="191"/>
      <c r="H173" s="14" t="str" cm="1">
        <f t="array" ref="H173">INDEX(Cable_L!$B$3:$B$80,MATCH(1,COUNTIFS(C173,Cable_L!$A$3:$A$80,$D173,Cable_L!$C$3:$C$80),0))</f>
        <v>1a</v>
      </c>
      <c r="I173" s="14"/>
      <c r="J173" s="225" t="str">
        <f t="shared" si="8"/>
        <v>31 - J13 - 2/1  1a</v>
      </c>
      <c r="K173" s="61"/>
      <c r="L173" s="2"/>
      <c r="M173" s="2"/>
      <c r="N173" s="226"/>
    </row>
    <row r="174" spans="1:14" x14ac:dyDescent="0.25">
      <c r="A174">
        <f t="shared" si="6"/>
        <v>170</v>
      </c>
      <c r="B174" s="212" t="s">
        <v>1017</v>
      </c>
      <c r="C174" s="65" t="str">
        <f t="shared" si="7"/>
        <v>31</v>
      </c>
      <c r="D174" s="2" t="s">
        <v>1358</v>
      </c>
      <c r="E174" s="69"/>
      <c r="F174" s="191"/>
      <c r="G174" s="191"/>
      <c r="H174" s="14" t="str" cm="1">
        <f t="array" ref="H174">INDEX(Cable_L!$B$3:$B$80,MATCH(1,COUNTIFS(C174,Cable_L!$A$3:$A$80,$D174,Cable_L!$C$3:$C$80),0))</f>
        <v>1a</v>
      </c>
      <c r="I174" s="14"/>
      <c r="J174" s="225" t="str">
        <f t="shared" si="8"/>
        <v>31 - J13 - 4/3  1a</v>
      </c>
      <c r="K174" s="61"/>
      <c r="L174" s="2"/>
      <c r="M174" s="2"/>
      <c r="N174" s="226"/>
    </row>
    <row r="175" spans="1:14" x14ac:dyDescent="0.25">
      <c r="A175">
        <f t="shared" si="6"/>
        <v>171</v>
      </c>
      <c r="B175" s="150" t="s">
        <v>1016</v>
      </c>
      <c r="C175" s="65" t="str">
        <f t="shared" si="7"/>
        <v>31</v>
      </c>
      <c r="D175" s="2" t="s">
        <v>1358</v>
      </c>
      <c r="E175" s="61"/>
      <c r="F175" s="2"/>
      <c r="G175" s="2"/>
      <c r="H175" s="14" t="str" cm="1">
        <f t="array" ref="H175">INDEX(Cable_L!$B$3:$B$80,MATCH(1,COUNTIFS(C175,Cable_L!$A$3:$A$80,$D175,Cable_L!$C$3:$C$80),0))</f>
        <v>1a</v>
      </c>
      <c r="I175" s="14"/>
      <c r="J175" s="225" t="str">
        <f t="shared" si="8"/>
        <v>31 - J13 - 6/5  1a</v>
      </c>
      <c r="K175" s="61"/>
      <c r="L175" s="2"/>
      <c r="M175" s="2"/>
      <c r="N175" s="226"/>
    </row>
    <row r="176" spans="1:14" x14ac:dyDescent="0.25">
      <c r="A176">
        <f t="shared" si="6"/>
        <v>172</v>
      </c>
      <c r="B176" s="212" t="s">
        <v>1015</v>
      </c>
      <c r="C176" s="65" t="str">
        <f t="shared" si="7"/>
        <v>31</v>
      </c>
      <c r="D176" s="2" t="s">
        <v>1358</v>
      </c>
      <c r="E176" s="69"/>
      <c r="F176" s="2"/>
      <c r="G176" s="2"/>
      <c r="H176" s="14" t="str" cm="1">
        <f t="array" ref="H176">INDEX(Cable_L!$B$3:$B$80,MATCH(1,COUNTIFS(C176,Cable_L!$A$3:$A$80,$D176,Cable_L!$C$3:$C$80),0))</f>
        <v>1a</v>
      </c>
      <c r="I176" s="14"/>
      <c r="J176" s="225" t="str">
        <f t="shared" si="8"/>
        <v>31 - J13 - 8/7  1a</v>
      </c>
      <c r="K176" s="61"/>
      <c r="L176" s="2"/>
      <c r="M176" s="2"/>
      <c r="N176" s="226"/>
    </row>
    <row r="177" spans="1:15" x14ac:dyDescent="0.25">
      <c r="A177">
        <f t="shared" si="6"/>
        <v>173</v>
      </c>
      <c r="B177" s="212" t="s">
        <v>996</v>
      </c>
      <c r="C177" s="65" t="str">
        <f t="shared" si="7"/>
        <v>32</v>
      </c>
      <c r="D177" s="2" t="s">
        <v>1358</v>
      </c>
      <c r="E177" s="69"/>
      <c r="F177" s="2"/>
      <c r="G177" s="2"/>
      <c r="H177" s="14" t="str" cm="1">
        <f t="array" ref="H177">INDEX(Cable_L!$B$3:$B$80,MATCH(1,COUNTIFS(C177,Cable_L!$A$3:$A$80,$D177,Cable_L!$C$3:$C$80),0))</f>
        <v>1a</v>
      </c>
      <c r="I177" s="14"/>
      <c r="J177" s="225" t="str">
        <f t="shared" si="8"/>
        <v>32 - J12 - 2/1  1a</v>
      </c>
      <c r="K177" s="61"/>
      <c r="L177" s="2"/>
      <c r="M177" s="2"/>
      <c r="N177" s="226"/>
    </row>
    <row r="178" spans="1:15" x14ac:dyDescent="0.25">
      <c r="A178">
        <f t="shared" si="6"/>
        <v>174</v>
      </c>
      <c r="B178" s="212" t="s">
        <v>995</v>
      </c>
      <c r="C178" s="65" t="str">
        <f t="shared" si="7"/>
        <v>32</v>
      </c>
      <c r="D178" s="2" t="s">
        <v>1358</v>
      </c>
      <c r="E178" s="69"/>
      <c r="F178" s="2"/>
      <c r="G178" s="2"/>
      <c r="H178" s="14" t="str" cm="1">
        <f t="array" ref="H178">INDEX(Cable_L!$B$3:$B$80,MATCH(1,COUNTIFS(C178,Cable_L!$A$3:$A$80,$D178,Cable_L!$C$3:$C$80),0))</f>
        <v>1a</v>
      </c>
      <c r="I178" s="14"/>
      <c r="J178" s="225" t="str">
        <f t="shared" si="8"/>
        <v>32 - J12 - 4/3  1a</v>
      </c>
      <c r="K178" s="61"/>
      <c r="L178" s="2"/>
      <c r="M178" s="2"/>
      <c r="N178" s="226"/>
    </row>
    <row r="179" spans="1:15" x14ac:dyDescent="0.25">
      <c r="A179">
        <f t="shared" si="6"/>
        <v>175</v>
      </c>
      <c r="B179" s="212" t="s">
        <v>998</v>
      </c>
      <c r="C179" s="65" t="str">
        <f t="shared" si="7"/>
        <v>32</v>
      </c>
      <c r="D179" s="2" t="s">
        <v>1358</v>
      </c>
      <c r="E179" s="69"/>
      <c r="F179" s="2"/>
      <c r="G179" s="2"/>
      <c r="H179" s="14" t="str" cm="1">
        <f t="array" ref="H179">INDEX(Cable_L!$B$3:$B$80,MATCH(1,COUNTIFS(C179,Cable_L!$A$3:$A$80,$D179,Cable_L!$C$3:$C$80),0))</f>
        <v>1a</v>
      </c>
      <c r="I179" s="14"/>
      <c r="J179" s="225" t="str">
        <f t="shared" si="8"/>
        <v>32 - J13 - 2/1  1a</v>
      </c>
      <c r="K179" s="61"/>
      <c r="L179" s="2"/>
      <c r="M179" s="2"/>
      <c r="N179" s="226"/>
    </row>
    <row r="180" spans="1:15" x14ac:dyDescent="0.25">
      <c r="A180">
        <f t="shared" si="6"/>
        <v>176</v>
      </c>
      <c r="B180" s="150" t="s">
        <v>997</v>
      </c>
      <c r="C180" s="65" t="str">
        <f t="shared" si="7"/>
        <v>32</v>
      </c>
      <c r="D180" s="2" t="s">
        <v>1358</v>
      </c>
      <c r="E180" s="61"/>
      <c r="F180" s="2"/>
      <c r="G180" s="2"/>
      <c r="H180" s="14" t="str" cm="1">
        <f t="array" ref="H180">INDEX(Cable_L!$B$3:$B$80,MATCH(1,COUNTIFS(C180,Cable_L!$A$3:$A$80,$D180,Cable_L!$C$3:$C$80),0))</f>
        <v>1a</v>
      </c>
      <c r="I180" s="14"/>
      <c r="J180" s="225" t="str">
        <f t="shared" si="8"/>
        <v>32 - J13 - 4/3  1a</v>
      </c>
      <c r="K180" s="61"/>
      <c r="L180" s="2"/>
      <c r="M180" s="2"/>
      <c r="N180" s="226"/>
    </row>
    <row r="181" spans="1:15" x14ac:dyDescent="0.25">
      <c r="A181">
        <f t="shared" si="6"/>
        <v>177</v>
      </c>
      <c r="B181" s="212" t="s">
        <v>1002</v>
      </c>
      <c r="C181" s="65" t="str">
        <f t="shared" si="7"/>
        <v>33</v>
      </c>
      <c r="D181" s="2" t="s">
        <v>1358</v>
      </c>
      <c r="E181" s="87"/>
      <c r="F181" s="2"/>
      <c r="G181" s="2"/>
      <c r="H181" s="14" t="str" cm="1">
        <f t="array" ref="H181">INDEX(Cable_L!$B$3:$B$80,MATCH(1,COUNTIFS(C181,Cable_L!$A$3:$A$80,$D181,Cable_L!$C$3:$C$80),0))</f>
        <v>1a</v>
      </c>
      <c r="I181" s="14"/>
      <c r="J181" s="225" t="str">
        <f t="shared" si="8"/>
        <v>33 - J12 - 2/1  1a</v>
      </c>
      <c r="K181" s="61"/>
      <c r="L181" s="2"/>
      <c r="M181" s="2"/>
      <c r="N181" s="226"/>
    </row>
    <row r="182" spans="1:15" x14ac:dyDescent="0.25">
      <c r="A182">
        <f t="shared" si="6"/>
        <v>178</v>
      </c>
      <c r="B182" s="212" t="s">
        <v>1001</v>
      </c>
      <c r="C182" s="65" t="str">
        <f t="shared" si="7"/>
        <v>33</v>
      </c>
      <c r="D182" s="2" t="s">
        <v>1358</v>
      </c>
      <c r="E182" s="69"/>
      <c r="F182" s="2"/>
      <c r="G182" s="2"/>
      <c r="H182" s="14" t="str" cm="1">
        <f t="array" ref="H182">INDEX(Cable_L!$B$3:$B$80,MATCH(1,COUNTIFS(C182,Cable_L!$A$3:$A$80,$D182,Cable_L!$C$3:$C$80),0))</f>
        <v>1a</v>
      </c>
      <c r="I182" s="14"/>
      <c r="J182" s="225" t="str">
        <f t="shared" si="8"/>
        <v>33 - J12 - 4/3  1a</v>
      </c>
      <c r="K182" s="61"/>
      <c r="L182" s="2"/>
      <c r="M182" s="2"/>
      <c r="N182" s="226"/>
    </row>
    <row r="183" spans="1:15" x14ac:dyDescent="0.25">
      <c r="A183">
        <f t="shared" si="6"/>
        <v>179</v>
      </c>
      <c r="B183" s="212" t="s">
        <v>1000</v>
      </c>
      <c r="C183" s="65" t="str">
        <f t="shared" si="7"/>
        <v>33</v>
      </c>
      <c r="D183" s="2" t="s">
        <v>1358</v>
      </c>
      <c r="E183" s="69"/>
      <c r="F183" s="2"/>
      <c r="G183" s="2"/>
      <c r="H183" s="14" t="str" cm="1">
        <f t="array" ref="H183">INDEX(Cable_L!$B$3:$B$80,MATCH(1,COUNTIFS(C183,Cable_L!$A$3:$A$80,$D183,Cable_L!$C$3:$C$80),0))</f>
        <v>1a</v>
      </c>
      <c r="I183" s="14"/>
      <c r="J183" s="225" t="str">
        <f t="shared" si="8"/>
        <v>33 - J12 - 6/5  1a</v>
      </c>
      <c r="K183" s="61"/>
      <c r="L183" s="2"/>
      <c r="M183" s="2"/>
      <c r="N183" s="226"/>
    </row>
    <row r="184" spans="1:15" x14ac:dyDescent="0.25">
      <c r="A184">
        <f t="shared" si="6"/>
        <v>180</v>
      </c>
      <c r="B184" s="212" t="s">
        <v>999</v>
      </c>
      <c r="C184" s="65" t="str">
        <f t="shared" si="7"/>
        <v>33</v>
      </c>
      <c r="D184" s="2" t="s">
        <v>1358</v>
      </c>
      <c r="E184" s="69"/>
      <c r="F184" s="2"/>
      <c r="G184" s="84"/>
      <c r="H184" s="14" t="str" cm="1">
        <f t="array" ref="H184">INDEX(Cable_L!$B$3:$B$80,MATCH(1,COUNTIFS(C184,Cable_L!$A$3:$A$80,$D184,Cable_L!$C$3:$C$80),0))</f>
        <v>1a</v>
      </c>
      <c r="I184" s="14"/>
      <c r="J184" s="225" t="str">
        <f t="shared" si="8"/>
        <v>33 - J12 - 8/7  1a</v>
      </c>
      <c r="K184" s="61"/>
      <c r="L184" s="2"/>
      <c r="M184" s="2"/>
      <c r="N184" s="226"/>
    </row>
    <row r="185" spans="1:15" x14ac:dyDescent="0.25">
      <c r="A185">
        <f t="shared" si="6"/>
        <v>181</v>
      </c>
      <c r="B185" s="212" t="s">
        <v>1006</v>
      </c>
      <c r="C185" s="65" t="str">
        <f t="shared" si="7"/>
        <v>33</v>
      </c>
      <c r="D185" s="2" t="s">
        <v>1358</v>
      </c>
      <c r="E185" s="69"/>
      <c r="F185" s="2"/>
      <c r="G185" s="2"/>
      <c r="H185" s="14" t="str" cm="1">
        <f t="array" ref="H185">INDEX(Cable_L!$B$3:$B$80,MATCH(1,COUNTIFS(C185,Cable_L!$A$3:$A$80,$D185,Cable_L!$C$3:$C$80),0))</f>
        <v>1a</v>
      </c>
      <c r="I185" s="14"/>
      <c r="J185" s="225" t="str">
        <f t="shared" si="8"/>
        <v>33 - J13 - 2/1  1a</v>
      </c>
      <c r="K185" s="61"/>
      <c r="L185" s="2"/>
      <c r="M185" s="2"/>
      <c r="N185" s="226"/>
    </row>
    <row r="186" spans="1:15" x14ac:dyDescent="0.25">
      <c r="A186">
        <f t="shared" si="6"/>
        <v>182</v>
      </c>
      <c r="B186" s="214" t="s">
        <v>1005</v>
      </c>
      <c r="C186" s="65" t="str">
        <f t="shared" si="7"/>
        <v>33</v>
      </c>
      <c r="D186" s="2" t="s">
        <v>1358</v>
      </c>
      <c r="E186" s="69"/>
      <c r="F186" s="2"/>
      <c r="G186" s="2"/>
      <c r="H186" s="14" t="str" cm="1">
        <f t="array" ref="H186">INDEX(Cable_L!$B$3:$B$80,MATCH(1,COUNTIFS(C186,Cable_L!$A$3:$A$80,$D186,Cable_L!$C$3:$C$80),0))</f>
        <v>1a</v>
      </c>
      <c r="I186" s="14"/>
      <c r="J186" s="225" t="str">
        <f t="shared" si="8"/>
        <v>33 - J13 - 4/3  1a</v>
      </c>
      <c r="K186" s="61"/>
      <c r="L186" s="2"/>
      <c r="M186" s="2"/>
      <c r="N186" s="226"/>
    </row>
    <row r="187" spans="1:15" x14ac:dyDescent="0.25">
      <c r="A187">
        <f t="shared" si="6"/>
        <v>183</v>
      </c>
      <c r="B187" s="211" t="s">
        <v>1004</v>
      </c>
      <c r="C187" s="65" t="str">
        <f t="shared" si="7"/>
        <v>33</v>
      </c>
      <c r="D187" s="2" t="s">
        <v>1358</v>
      </c>
      <c r="E187" s="69"/>
      <c r="F187" s="2"/>
      <c r="G187" s="2"/>
      <c r="H187" s="14" t="str" cm="1">
        <f t="array" ref="H187">INDEX(Cable_L!$B$3:$B$80,MATCH(1,COUNTIFS(C187,Cable_L!$A$3:$A$80,$D187,Cable_L!$C$3:$C$80),0))</f>
        <v>1a</v>
      </c>
      <c r="I187" s="14"/>
      <c r="J187" s="225" t="str">
        <f t="shared" si="8"/>
        <v>33 - J13 - 6/5  1a</v>
      </c>
      <c r="K187" s="61"/>
      <c r="L187" s="2"/>
      <c r="M187" s="2"/>
      <c r="N187" s="226"/>
    </row>
    <row r="188" spans="1:15" x14ac:dyDescent="0.25">
      <c r="A188">
        <f t="shared" si="6"/>
        <v>184</v>
      </c>
      <c r="B188" s="212" t="s">
        <v>1003</v>
      </c>
      <c r="C188" s="65" t="str">
        <f t="shared" si="7"/>
        <v>33</v>
      </c>
      <c r="D188" s="2" t="s">
        <v>1358</v>
      </c>
      <c r="E188" s="69"/>
      <c r="F188" s="2"/>
      <c r="G188" s="2"/>
      <c r="H188" s="14" t="str" cm="1">
        <f t="array" ref="H188">INDEX(Cable_L!$B$3:$B$80,MATCH(1,COUNTIFS(C188,Cable_L!$A$3:$A$80,$D188,Cable_L!$C$3:$C$80),0))</f>
        <v>1a</v>
      </c>
      <c r="I188" s="14"/>
      <c r="J188" s="225" t="str">
        <f t="shared" si="8"/>
        <v>33 - J13 - 8/7  1a</v>
      </c>
      <c r="K188" s="61"/>
      <c r="L188" s="2"/>
      <c r="M188" s="2"/>
      <c r="N188" s="226"/>
    </row>
    <row r="189" spans="1:15" x14ac:dyDescent="0.25">
      <c r="A189">
        <f t="shared" si="6"/>
        <v>185</v>
      </c>
      <c r="B189" s="216" t="s">
        <v>1480</v>
      </c>
      <c r="C189" s="65" t="str">
        <f t="shared" si="7"/>
        <v>34</v>
      </c>
      <c r="D189" s="2" t="s">
        <v>1358</v>
      </c>
      <c r="E189" s="69"/>
      <c r="F189" s="2"/>
      <c r="G189" s="2"/>
      <c r="H189" s="14" t="str" cm="1">
        <f t="array" ref="H189">INDEX(Cable_L!$B$3:$B$80,MATCH(1,COUNTIFS(C189,Cable_L!$A$3:$A$80,$D189,Cable_L!$C$3:$C$80),0))</f>
        <v>1a</v>
      </c>
      <c r="I189" s="14"/>
      <c r="J189" s="225" t="str">
        <f t="shared" si="8"/>
        <v>34 - J12 - 4/3  1a</v>
      </c>
      <c r="K189" s="61"/>
      <c r="L189" s="2"/>
      <c r="M189" s="2"/>
      <c r="N189" s="226"/>
    </row>
    <row r="190" spans="1:15" x14ac:dyDescent="0.25">
      <c r="A190">
        <f t="shared" ref="A190:A253" si="9">A189+1</f>
        <v>186</v>
      </c>
      <c r="B190" s="216" t="s">
        <v>1479</v>
      </c>
      <c r="C190" s="65" t="str">
        <f t="shared" si="7"/>
        <v>34</v>
      </c>
      <c r="D190" s="2" t="s">
        <v>1358</v>
      </c>
      <c r="E190" s="69"/>
      <c r="F190" s="2"/>
      <c r="G190" s="2"/>
      <c r="H190" s="14" t="str" cm="1">
        <f t="array" ref="H190">INDEX(Cable_L!$B$3:$B$80,MATCH(1,COUNTIFS(C190,Cable_L!$A$3:$A$80,$D190,Cable_L!$C$3:$C$80),0))</f>
        <v>1a</v>
      </c>
      <c r="I190" s="14"/>
      <c r="J190" s="225" t="str">
        <f t="shared" si="8"/>
        <v>34 - J12 - 6/5  1a</v>
      </c>
      <c r="K190" s="61"/>
      <c r="L190" s="2"/>
      <c r="M190" s="2"/>
      <c r="N190" s="226"/>
    </row>
    <row r="191" spans="1:15" x14ac:dyDescent="0.25">
      <c r="A191">
        <f t="shared" si="9"/>
        <v>187</v>
      </c>
      <c r="B191" s="212" t="s">
        <v>1513</v>
      </c>
      <c r="C191" s="65" t="str">
        <f t="shared" si="7"/>
        <v>34</v>
      </c>
      <c r="D191" s="14" t="s">
        <v>1358</v>
      </c>
      <c r="E191" s="70"/>
      <c r="H191" s="14" t="str" cm="1">
        <f t="array" ref="H191">INDEX(Cable_L!$B$3:$B$80,MATCH(1,COUNTIFS(C191,Cable_L!$A$3:$A$80,$D191,Cable_L!$C$3:$C$80),0))</f>
        <v>1a</v>
      </c>
      <c r="I191" s="14"/>
      <c r="J191" s="225" t="str">
        <f t="shared" si="8"/>
        <v>34 - J13 - 2/1  1a</v>
      </c>
      <c r="K191" s="198"/>
      <c r="N191" s="226"/>
      <c r="O191" t="s">
        <v>1514</v>
      </c>
    </row>
    <row r="192" spans="1:15" x14ac:dyDescent="0.25">
      <c r="A192">
        <f t="shared" si="9"/>
        <v>188</v>
      </c>
      <c r="B192" s="216" t="s">
        <v>1482</v>
      </c>
      <c r="C192" s="65" t="str">
        <f t="shared" si="7"/>
        <v>34</v>
      </c>
      <c r="D192" s="2" t="s">
        <v>1358</v>
      </c>
      <c r="E192" s="69"/>
      <c r="F192" s="2"/>
      <c r="G192" s="2"/>
      <c r="H192" s="14" t="str" cm="1">
        <f t="array" ref="H192">INDEX(Cable_L!$B$3:$B$80,MATCH(1,COUNTIFS(C192,Cable_L!$A$3:$A$80,$D192,Cable_L!$C$3:$C$80),0))</f>
        <v>1a</v>
      </c>
      <c r="I192" s="14"/>
      <c r="J192" s="225" t="str">
        <f t="shared" si="8"/>
        <v>34 - J13 - 4/3  1a</v>
      </c>
      <c r="K192" s="61"/>
      <c r="L192" s="2"/>
      <c r="M192" s="2"/>
      <c r="N192" s="226"/>
    </row>
    <row r="193" spans="1:14" x14ac:dyDescent="0.25">
      <c r="A193">
        <f t="shared" si="9"/>
        <v>189</v>
      </c>
      <c r="B193" s="217" t="s">
        <v>1481</v>
      </c>
      <c r="C193" s="65" t="str">
        <f t="shared" si="7"/>
        <v>34</v>
      </c>
      <c r="D193" s="2" t="s">
        <v>1358</v>
      </c>
      <c r="E193" s="69"/>
      <c r="F193" s="2"/>
      <c r="G193" s="2"/>
      <c r="H193" s="14" t="str" cm="1">
        <f t="array" ref="H193">INDEX(Cable_L!$B$3:$B$80,MATCH(1,COUNTIFS(C193,Cable_L!$A$3:$A$80,$D193,Cable_L!$C$3:$C$80),0))</f>
        <v>1a</v>
      </c>
      <c r="I193" s="14"/>
      <c r="J193" s="225" t="str">
        <f t="shared" si="8"/>
        <v>34 - J13 - 6/5  1a</v>
      </c>
      <c r="K193" s="61"/>
      <c r="L193" s="2"/>
      <c r="M193" s="2"/>
      <c r="N193" s="226"/>
    </row>
    <row r="194" spans="1:14" x14ac:dyDescent="0.25">
      <c r="A194">
        <f t="shared" si="9"/>
        <v>190</v>
      </c>
      <c r="B194" s="219" t="s">
        <v>1478</v>
      </c>
      <c r="C194" s="65" t="str">
        <f t="shared" si="7"/>
        <v>34</v>
      </c>
      <c r="D194" s="2" t="s">
        <v>1358</v>
      </c>
      <c r="E194" s="69"/>
      <c r="F194" s="2"/>
      <c r="G194" s="84"/>
      <c r="H194" s="14" t="str" cm="1">
        <f t="array" ref="H194">INDEX(Cable_L!$B$3:$B$80,MATCH(1,COUNTIFS(C194,Cable_L!$A$3:$A$80,$D194,Cable_L!$C$3:$C$80),0))</f>
        <v>1a</v>
      </c>
      <c r="I194" s="14"/>
      <c r="J194" s="225" t="str">
        <f t="shared" si="8"/>
        <v>34 - J13 - 8/7  1a</v>
      </c>
      <c r="K194" s="61"/>
      <c r="L194" s="2"/>
      <c r="M194" s="2"/>
      <c r="N194" s="226"/>
    </row>
    <row r="195" spans="1:14" x14ac:dyDescent="0.25">
      <c r="A195">
        <f t="shared" si="9"/>
        <v>191</v>
      </c>
      <c r="B195" s="216" t="s">
        <v>1484</v>
      </c>
      <c r="C195" s="65" t="str">
        <f t="shared" si="7"/>
        <v>35</v>
      </c>
      <c r="D195" s="2" t="s">
        <v>1358</v>
      </c>
      <c r="E195" s="69"/>
      <c r="F195" s="2"/>
      <c r="G195" s="69"/>
      <c r="H195" s="14" t="str" cm="1">
        <f t="array" ref="H195">INDEX(Cable_L!$B$3:$B$80,MATCH(1,COUNTIFS(C195,Cable_L!$A$3:$A$80,$D195,Cable_L!$C$3:$C$80),0))</f>
        <v>3a</v>
      </c>
      <c r="I195" s="14"/>
      <c r="J195" s="225" t="str">
        <f t="shared" si="8"/>
        <v>35 - J12 - 6/5  3a</v>
      </c>
      <c r="K195" s="61"/>
      <c r="L195" s="2"/>
      <c r="M195" s="61"/>
      <c r="N195" s="226"/>
    </row>
    <row r="196" spans="1:14" x14ac:dyDescent="0.25">
      <c r="A196">
        <f t="shared" si="9"/>
        <v>192</v>
      </c>
      <c r="B196" s="216" t="s">
        <v>1486</v>
      </c>
      <c r="C196" s="65" t="str">
        <f t="shared" si="7"/>
        <v>35</v>
      </c>
      <c r="D196" s="2" t="s">
        <v>1358</v>
      </c>
      <c r="E196" s="69"/>
      <c r="F196" s="2"/>
      <c r="G196" s="69"/>
      <c r="H196" s="14" t="str" cm="1">
        <f t="array" ref="H196">INDEX(Cable_L!$B$3:$B$80,MATCH(1,COUNTIFS(C196,Cable_L!$A$3:$A$80,$D196,Cable_L!$C$3:$C$80),0))</f>
        <v>3a</v>
      </c>
      <c r="I196" s="14"/>
      <c r="J196" s="225" t="str">
        <f t="shared" si="8"/>
        <v>35 - J13 - 2/1  3a</v>
      </c>
      <c r="K196" s="61"/>
      <c r="L196" s="2"/>
      <c r="M196" s="61"/>
      <c r="N196" s="226"/>
    </row>
    <row r="197" spans="1:14" x14ac:dyDescent="0.25">
      <c r="A197">
        <f t="shared" si="9"/>
        <v>193</v>
      </c>
      <c r="B197" s="216" t="s">
        <v>1487</v>
      </c>
      <c r="C197" s="65" t="str">
        <f t="shared" ref="C197:C260" si="10">IF(LEFT(B197,3)="2.5", MID(B197,7,2),LEFT(B197,2))</f>
        <v>35</v>
      </c>
      <c r="D197" s="2" t="s">
        <v>1358</v>
      </c>
      <c r="E197" s="61"/>
      <c r="F197" s="2"/>
      <c r="G197" s="61"/>
      <c r="H197" s="14" t="str" cm="1">
        <f t="array" ref="H197">INDEX(Cable_L!$B$3:$B$80,MATCH(1,COUNTIFS(C197,Cable_L!$A$3:$A$80,$D197,Cable_L!$C$3:$C$80),0))</f>
        <v>3a</v>
      </c>
      <c r="I197" s="14"/>
      <c r="J197" s="225" t="str">
        <f t="shared" ref="J197:J260" si="11">_xlfn.CONCAT(B197,"  ",H197)</f>
        <v>35 - J13 - 4/3  3a</v>
      </c>
      <c r="K197" s="61"/>
      <c r="L197" s="2"/>
      <c r="M197" s="61"/>
      <c r="N197" s="226"/>
    </row>
    <row r="198" spans="1:14" x14ac:dyDescent="0.25">
      <c r="A198">
        <f t="shared" si="9"/>
        <v>194</v>
      </c>
      <c r="B198" s="218" t="s">
        <v>1485</v>
      </c>
      <c r="C198" s="65" t="str">
        <f t="shared" si="10"/>
        <v>35</v>
      </c>
      <c r="D198" s="2" t="s">
        <v>1358</v>
      </c>
      <c r="E198" s="61"/>
      <c r="F198" s="2"/>
      <c r="G198" s="61"/>
      <c r="H198" s="14" t="str" cm="1">
        <f t="array" ref="H198">INDEX(Cable_L!$B$3:$B$80,MATCH(1,COUNTIFS(C198,Cable_L!$A$3:$A$80,$D198,Cable_L!$C$3:$C$80),0))</f>
        <v>3a</v>
      </c>
      <c r="I198" s="14"/>
      <c r="J198" s="225" t="str">
        <f t="shared" si="11"/>
        <v>35 - J13 - 6/5  3a</v>
      </c>
      <c r="K198" s="61"/>
      <c r="L198" s="2"/>
      <c r="M198" s="61"/>
      <c r="N198" s="226"/>
    </row>
    <row r="199" spans="1:14" x14ac:dyDescent="0.25">
      <c r="A199">
        <f t="shared" si="9"/>
        <v>195</v>
      </c>
      <c r="B199" s="216" t="s">
        <v>1483</v>
      </c>
      <c r="C199" s="65" t="str">
        <f t="shared" si="10"/>
        <v>35</v>
      </c>
      <c r="D199" s="2" t="s">
        <v>1358</v>
      </c>
      <c r="E199" s="69"/>
      <c r="F199" s="2"/>
      <c r="G199" s="61"/>
      <c r="H199" s="14" t="str" cm="1">
        <f t="array" ref="H199">INDEX(Cable_L!$B$3:$B$80,MATCH(1,COUNTIFS(C199,Cable_L!$A$3:$A$80,$D199,Cable_L!$C$3:$C$80),0))</f>
        <v>3a</v>
      </c>
      <c r="I199" s="14"/>
      <c r="J199" s="225" t="str">
        <f t="shared" si="11"/>
        <v>35 - J13 - 8/7  3a</v>
      </c>
      <c r="K199" s="61"/>
      <c r="L199" s="2"/>
      <c r="M199" s="61"/>
      <c r="N199" s="226"/>
    </row>
    <row r="200" spans="1:14" x14ac:dyDescent="0.25">
      <c r="A200">
        <f t="shared" si="9"/>
        <v>196</v>
      </c>
      <c r="B200" s="216" t="s">
        <v>1489</v>
      </c>
      <c r="C200" s="65" t="str">
        <f t="shared" si="10"/>
        <v>36</v>
      </c>
      <c r="D200" s="2" t="s">
        <v>1358</v>
      </c>
      <c r="E200" s="69"/>
      <c r="F200" s="2"/>
      <c r="G200" s="61"/>
      <c r="H200" s="14" t="str" cm="1">
        <f t="array" ref="H200">INDEX(Cable_L!$B$3:$B$80,MATCH(1,COUNTIFS(C200,Cable_L!$A$3:$A$80,$D200,Cable_L!$C$3:$C$80),0))</f>
        <v>3a</v>
      </c>
      <c r="I200" s="14"/>
      <c r="J200" s="225" t="str">
        <f t="shared" si="11"/>
        <v>36 - J12 - 6/5  3a</v>
      </c>
      <c r="K200" s="61"/>
      <c r="L200" s="2"/>
      <c r="M200" s="61"/>
      <c r="N200" s="226"/>
    </row>
    <row r="201" spans="1:14" x14ac:dyDescent="0.25">
      <c r="A201">
        <f t="shared" si="9"/>
        <v>197</v>
      </c>
      <c r="B201" s="216" t="s">
        <v>1491</v>
      </c>
      <c r="C201" s="65" t="str">
        <f t="shared" si="10"/>
        <v>36</v>
      </c>
      <c r="D201" s="2" t="s">
        <v>1358</v>
      </c>
      <c r="E201" s="69"/>
      <c r="F201" s="2"/>
      <c r="G201" s="69"/>
      <c r="H201" s="14" t="str" cm="1">
        <f t="array" ref="H201">INDEX(Cable_L!$B$3:$B$80,MATCH(1,COUNTIFS(C201,Cable_L!$A$3:$A$80,$D201,Cable_L!$C$3:$C$80),0))</f>
        <v>3a</v>
      </c>
      <c r="I201" s="14"/>
      <c r="J201" s="225" t="str">
        <f t="shared" si="11"/>
        <v>36 - J13 - 2/1  3a</v>
      </c>
      <c r="K201" s="61"/>
      <c r="L201" s="2"/>
      <c r="M201" s="61"/>
      <c r="N201" s="226"/>
    </row>
    <row r="202" spans="1:14" x14ac:dyDescent="0.25">
      <c r="A202">
        <f t="shared" si="9"/>
        <v>198</v>
      </c>
      <c r="B202" s="217" t="s">
        <v>1492</v>
      </c>
      <c r="C202" s="65" t="str">
        <f t="shared" si="10"/>
        <v>36</v>
      </c>
      <c r="D202" s="2" t="s">
        <v>1358</v>
      </c>
      <c r="E202" s="61"/>
      <c r="F202" s="2"/>
      <c r="G202" s="61"/>
      <c r="H202" s="14" t="str" cm="1">
        <f t="array" ref="H202">INDEX(Cable_L!$B$3:$B$80,MATCH(1,COUNTIFS(C202,Cable_L!$A$3:$A$80,$D202,Cable_L!$C$3:$C$80),0))</f>
        <v>3a</v>
      </c>
      <c r="I202" s="14"/>
      <c r="J202" s="225" t="str">
        <f t="shared" si="11"/>
        <v>36 - J13 - 4/3  3a</v>
      </c>
      <c r="K202" s="61"/>
      <c r="L202" s="2"/>
      <c r="M202" s="61"/>
      <c r="N202" s="226"/>
    </row>
    <row r="203" spans="1:14" x14ac:dyDescent="0.25">
      <c r="A203">
        <f t="shared" si="9"/>
        <v>199</v>
      </c>
      <c r="B203" s="219" t="s">
        <v>1490</v>
      </c>
      <c r="C203" s="65" t="str">
        <f t="shared" si="10"/>
        <v>36</v>
      </c>
      <c r="D203" s="2" t="s">
        <v>1358</v>
      </c>
      <c r="E203" s="86"/>
      <c r="F203" s="2"/>
      <c r="G203" s="2"/>
      <c r="H203" s="14" t="str" cm="1">
        <f t="array" ref="H203">INDEX(Cable_L!$B$3:$B$80,MATCH(1,COUNTIFS(C203,Cable_L!$A$3:$A$80,$D203,Cable_L!$C$3:$C$80),0))</f>
        <v>3a</v>
      </c>
      <c r="I203" s="14"/>
      <c r="J203" s="225" t="str">
        <f t="shared" si="11"/>
        <v>36 - J13 - 6/5  3a</v>
      </c>
      <c r="K203" s="61"/>
      <c r="L203" s="2"/>
      <c r="M203" s="2"/>
      <c r="N203" s="226"/>
    </row>
    <row r="204" spans="1:14" x14ac:dyDescent="0.25">
      <c r="A204">
        <f t="shared" si="9"/>
        <v>200</v>
      </c>
      <c r="B204" s="216" t="s">
        <v>1488</v>
      </c>
      <c r="C204" s="65" t="str">
        <f t="shared" si="10"/>
        <v>36</v>
      </c>
      <c r="D204" s="2" t="s">
        <v>1358</v>
      </c>
      <c r="E204" s="86"/>
      <c r="F204" s="2"/>
      <c r="G204" s="61"/>
      <c r="H204" s="14" t="str" cm="1">
        <f t="array" ref="H204">INDEX(Cable_L!$B$3:$B$80,MATCH(1,COUNTIFS(C204,Cable_L!$A$3:$A$80,$D204,Cable_L!$C$3:$C$80),0))</f>
        <v>3a</v>
      </c>
      <c r="I204" s="14"/>
      <c r="J204" s="225" t="str">
        <f t="shared" si="11"/>
        <v>36 - J13 - 8/7  3a</v>
      </c>
      <c r="K204" s="61"/>
      <c r="L204" s="2"/>
      <c r="M204" s="61"/>
      <c r="N204" s="226"/>
    </row>
    <row r="205" spans="1:14" x14ac:dyDescent="0.25">
      <c r="A205">
        <f t="shared" si="9"/>
        <v>201</v>
      </c>
      <c r="B205" s="212" t="s">
        <v>678</v>
      </c>
      <c r="C205" s="65" t="str">
        <f t="shared" si="10"/>
        <v>37</v>
      </c>
      <c r="D205" s="2" t="s">
        <v>1379</v>
      </c>
      <c r="E205" s="82"/>
      <c r="F205" s="2"/>
      <c r="G205" s="2"/>
      <c r="H205" s="14" t="str" cm="1">
        <f t="array" ref="H205">INDEX(Cable_L!$B$3:$B$80,MATCH(1,COUNTIFS(C205,Cable_L!$A$3:$A$80,$D205,Cable_L!$C$3:$C$80),0))</f>
        <v>3d</v>
      </c>
      <c r="I205" s="14"/>
      <c r="J205" s="225" t="str">
        <f t="shared" si="11"/>
        <v>37 - J12 - 2/1  3d</v>
      </c>
      <c r="K205" s="194"/>
      <c r="L205" s="2"/>
      <c r="M205" s="2"/>
      <c r="N205" s="226"/>
    </row>
    <row r="206" spans="1:14" x14ac:dyDescent="0.25">
      <c r="A206">
        <f t="shared" si="9"/>
        <v>202</v>
      </c>
      <c r="B206" s="212" t="s">
        <v>677</v>
      </c>
      <c r="C206" s="65" t="str">
        <f t="shared" si="10"/>
        <v>37</v>
      </c>
      <c r="D206" s="2" t="s">
        <v>1379</v>
      </c>
      <c r="E206" s="194"/>
      <c r="F206" s="2"/>
      <c r="G206" s="68"/>
      <c r="H206" s="14" t="str" cm="1">
        <f t="array" ref="H206">INDEX(Cable_L!$B$3:$B$80,MATCH(1,COUNTIFS(C206,Cable_L!$A$3:$A$80,$D206,Cable_L!$C$3:$C$80),0))</f>
        <v>3d</v>
      </c>
      <c r="I206" s="14"/>
      <c r="J206" s="225" t="str">
        <f t="shared" si="11"/>
        <v>37 - J12 - 4/3  3d</v>
      </c>
      <c r="K206" s="194"/>
      <c r="L206" s="2"/>
      <c r="M206" s="68"/>
      <c r="N206" s="226"/>
    </row>
    <row r="207" spans="1:14" x14ac:dyDescent="0.25">
      <c r="A207">
        <f t="shared" si="9"/>
        <v>203</v>
      </c>
      <c r="B207" s="150" t="s">
        <v>676</v>
      </c>
      <c r="C207" s="65" t="str">
        <f t="shared" si="10"/>
        <v>37</v>
      </c>
      <c r="D207" s="2" t="s">
        <v>1357</v>
      </c>
      <c r="E207" s="68"/>
      <c r="F207" s="2"/>
      <c r="G207" s="194"/>
      <c r="H207" s="14" t="str" cm="1">
        <f t="array" ref="H207">INDEX(Cable_L!$B$3:$B$80,MATCH(1,COUNTIFS(C207,Cable_L!$A$3:$A$80,$D207,Cable_L!$C$3:$C$80),0))</f>
        <v>3c</v>
      </c>
      <c r="I207" s="14"/>
      <c r="J207" s="225" t="str">
        <f t="shared" si="11"/>
        <v>37 - J12 - 6/5  3c</v>
      </c>
      <c r="K207" s="68"/>
      <c r="L207" s="2"/>
      <c r="M207" s="194"/>
      <c r="N207" s="226"/>
    </row>
    <row r="208" spans="1:14" x14ac:dyDescent="0.25">
      <c r="A208">
        <f t="shared" si="9"/>
        <v>204</v>
      </c>
      <c r="B208" s="212" t="s">
        <v>675</v>
      </c>
      <c r="C208" s="65" t="str">
        <f t="shared" si="10"/>
        <v>37</v>
      </c>
      <c r="D208" s="2" t="s">
        <v>1357</v>
      </c>
      <c r="E208" s="81"/>
      <c r="F208" s="2"/>
      <c r="G208" s="194"/>
      <c r="H208" s="14" t="str" cm="1">
        <f t="array" ref="H208">INDEX(Cable_L!$B$3:$B$80,MATCH(1,COUNTIFS(C208,Cable_L!$A$3:$A$80,$D208,Cable_L!$C$3:$C$80),0))</f>
        <v>3c</v>
      </c>
      <c r="I208" s="14"/>
      <c r="J208" s="225" t="str">
        <f t="shared" si="11"/>
        <v>37 - J12 - 8/7  3c</v>
      </c>
      <c r="K208" s="68"/>
      <c r="L208" s="2"/>
      <c r="M208" s="194"/>
      <c r="N208" s="226"/>
    </row>
    <row r="209" spans="1:14" x14ac:dyDescent="0.25">
      <c r="A209">
        <f t="shared" si="9"/>
        <v>205</v>
      </c>
      <c r="B209" s="212" t="s">
        <v>681</v>
      </c>
      <c r="C209" s="65" t="str">
        <f t="shared" si="10"/>
        <v>37</v>
      </c>
      <c r="D209" s="2" t="s">
        <v>1357</v>
      </c>
      <c r="E209" s="81"/>
      <c r="F209" s="2"/>
      <c r="G209" s="194"/>
      <c r="H209" s="14" t="str" cm="1">
        <f t="array" ref="H209">INDEX(Cable_L!$B$3:$B$80,MATCH(1,COUNTIFS(C209,Cable_L!$A$3:$A$80,$D209,Cable_L!$C$3:$C$80),0))</f>
        <v>3c</v>
      </c>
      <c r="I209" s="14"/>
      <c r="J209" s="225" t="str">
        <f t="shared" si="11"/>
        <v>37 - J13 - 4/3  3c</v>
      </c>
      <c r="K209" s="68"/>
      <c r="L209" s="2"/>
      <c r="M209" s="194"/>
      <c r="N209" s="226"/>
    </row>
    <row r="210" spans="1:14" x14ac:dyDescent="0.25">
      <c r="A210">
        <f t="shared" si="9"/>
        <v>206</v>
      </c>
      <c r="B210" s="212" t="s">
        <v>680</v>
      </c>
      <c r="C210" s="65" t="str">
        <f t="shared" si="10"/>
        <v>37</v>
      </c>
      <c r="D210" s="2" t="s">
        <v>1357</v>
      </c>
      <c r="E210" s="80"/>
      <c r="F210" s="2"/>
      <c r="G210" s="194"/>
      <c r="H210" s="14" t="str" cm="1">
        <f t="array" ref="H210">INDEX(Cable_L!$B$3:$B$80,MATCH(1,COUNTIFS(C210,Cable_L!$A$3:$A$80,$D210,Cable_L!$C$3:$C$80),0))</f>
        <v>3c</v>
      </c>
      <c r="I210" s="14"/>
      <c r="J210" s="225" t="str">
        <f t="shared" si="11"/>
        <v>37 - J13 - 6/5  3c</v>
      </c>
      <c r="K210" s="68"/>
      <c r="L210" s="2"/>
      <c r="M210" s="194"/>
      <c r="N210" s="226"/>
    </row>
    <row r="211" spans="1:14" x14ac:dyDescent="0.25">
      <c r="A211">
        <f t="shared" si="9"/>
        <v>207</v>
      </c>
      <c r="B211" s="214" t="s">
        <v>679</v>
      </c>
      <c r="C211" s="65" t="str">
        <f t="shared" si="10"/>
        <v>37</v>
      </c>
      <c r="D211" s="2" t="s">
        <v>1357</v>
      </c>
      <c r="E211" s="68"/>
      <c r="F211" s="2"/>
      <c r="G211" s="194"/>
      <c r="H211" s="14" t="str" cm="1">
        <f t="array" ref="H211">INDEX(Cable_L!$B$3:$B$80,MATCH(1,COUNTIFS(C211,Cable_L!$A$3:$A$80,$D211,Cable_L!$C$3:$C$80),0))</f>
        <v>3c</v>
      </c>
      <c r="I211" s="14"/>
      <c r="J211" s="225" t="str">
        <f t="shared" si="11"/>
        <v>37 - J13 - 8/7  3c</v>
      </c>
      <c r="K211" s="68"/>
      <c r="L211" s="2"/>
      <c r="M211" s="194"/>
      <c r="N211" s="226"/>
    </row>
    <row r="212" spans="1:14" x14ac:dyDescent="0.25">
      <c r="A212">
        <f t="shared" si="9"/>
        <v>208</v>
      </c>
      <c r="B212" s="211" t="s">
        <v>685</v>
      </c>
      <c r="C212" s="65" t="str">
        <f t="shared" si="10"/>
        <v>38</v>
      </c>
      <c r="D212" s="2" t="s">
        <v>1379</v>
      </c>
      <c r="E212" s="79"/>
      <c r="F212" s="2"/>
      <c r="G212" s="81"/>
      <c r="H212" s="14" t="str" cm="1">
        <f t="array" ref="H212">INDEX(Cable_L!$B$3:$B$80,MATCH(1,COUNTIFS(C212,Cable_L!$A$3:$A$80,$D212,Cable_L!$C$3:$C$80),0))</f>
        <v>3d</v>
      </c>
      <c r="I212" s="14"/>
      <c r="J212" s="225" t="str">
        <f t="shared" si="11"/>
        <v>38 - J12 - 2/1  3d</v>
      </c>
      <c r="K212" s="194"/>
      <c r="L212" s="2"/>
      <c r="M212" s="68"/>
      <c r="N212" s="226"/>
    </row>
    <row r="213" spans="1:14" x14ac:dyDescent="0.25">
      <c r="A213">
        <f t="shared" si="9"/>
        <v>209</v>
      </c>
      <c r="B213" s="212" t="s">
        <v>684</v>
      </c>
      <c r="C213" s="65" t="str">
        <f t="shared" si="10"/>
        <v>38</v>
      </c>
      <c r="D213" s="2" t="s">
        <v>1379</v>
      </c>
      <c r="E213" s="79"/>
      <c r="F213" s="2"/>
      <c r="G213" s="80"/>
      <c r="H213" s="14" t="str" cm="1">
        <f t="array" ref="H213">INDEX(Cable_L!$B$3:$B$80,MATCH(1,COUNTIFS(C213,Cable_L!$A$3:$A$80,$D213,Cable_L!$C$3:$C$80),0))</f>
        <v>3d</v>
      </c>
      <c r="I213" s="14"/>
      <c r="J213" s="225" t="str">
        <f t="shared" si="11"/>
        <v>38 - J12 - 4/3  3d</v>
      </c>
      <c r="K213" s="194"/>
      <c r="L213" s="2"/>
      <c r="M213" s="68"/>
      <c r="N213" s="226"/>
    </row>
    <row r="214" spans="1:14" x14ac:dyDescent="0.25">
      <c r="A214">
        <f t="shared" si="9"/>
        <v>210</v>
      </c>
      <c r="B214" s="212" t="s">
        <v>683</v>
      </c>
      <c r="C214" s="65" t="str">
        <f t="shared" si="10"/>
        <v>38</v>
      </c>
      <c r="D214" s="2" t="s">
        <v>1357</v>
      </c>
      <c r="E214" s="68"/>
      <c r="F214" s="2"/>
      <c r="G214" s="194"/>
      <c r="H214" s="14" t="str" cm="1">
        <f t="array" ref="H214">INDEX(Cable_L!$B$3:$B$80,MATCH(1,COUNTIFS(C214,Cable_L!$A$3:$A$80,$D214,Cable_L!$C$3:$C$80),0))</f>
        <v>3c</v>
      </c>
      <c r="I214" s="14"/>
      <c r="J214" s="225" t="str">
        <f t="shared" si="11"/>
        <v>38 - J12 - 6/5  3c</v>
      </c>
      <c r="K214" s="68"/>
      <c r="L214" s="2"/>
      <c r="M214" s="194"/>
      <c r="N214" s="226"/>
    </row>
    <row r="215" spans="1:14" x14ac:dyDescent="0.25">
      <c r="A215">
        <f t="shared" si="9"/>
        <v>211</v>
      </c>
      <c r="B215" s="212" t="s">
        <v>682</v>
      </c>
      <c r="C215" s="65" t="str">
        <f t="shared" si="10"/>
        <v>38</v>
      </c>
      <c r="D215" s="2" t="s">
        <v>1357</v>
      </c>
      <c r="E215" s="68"/>
      <c r="F215" s="2"/>
      <c r="G215" s="194"/>
      <c r="H215" s="14" t="str" cm="1">
        <f t="array" ref="H215">INDEX(Cable_L!$B$3:$B$80,MATCH(1,COUNTIFS(C215,Cable_L!$A$3:$A$80,$D215,Cable_L!$C$3:$C$80),0))</f>
        <v>3c</v>
      </c>
      <c r="I215" s="14"/>
      <c r="J215" s="225" t="str">
        <f t="shared" si="11"/>
        <v>38 - J12 - 8/7  3c</v>
      </c>
      <c r="K215" s="68"/>
      <c r="L215" s="2"/>
      <c r="M215" s="194"/>
      <c r="N215" s="226"/>
    </row>
    <row r="216" spans="1:14" x14ac:dyDescent="0.25">
      <c r="A216">
        <f t="shared" si="9"/>
        <v>212</v>
      </c>
      <c r="B216" s="150" t="s">
        <v>688</v>
      </c>
      <c r="C216" s="65" t="str">
        <f t="shared" si="10"/>
        <v>38</v>
      </c>
      <c r="D216" s="2" t="s">
        <v>1379</v>
      </c>
      <c r="E216" s="194"/>
      <c r="F216" s="2"/>
      <c r="G216" s="68"/>
      <c r="H216" s="14" t="str" cm="1">
        <f t="array" ref="H216">INDEX(Cable_L!$B$3:$B$80,MATCH(1,COUNTIFS(C216,Cable_L!$A$3:$A$80,$D216,Cable_L!$C$3:$C$80),0))</f>
        <v>3d</v>
      </c>
      <c r="I216" s="14"/>
      <c r="J216" s="225" t="str">
        <f t="shared" si="11"/>
        <v>38 - J13 - 4/3  3d</v>
      </c>
      <c r="K216" s="194"/>
      <c r="L216" s="2"/>
      <c r="M216" s="68"/>
      <c r="N216" s="226"/>
    </row>
    <row r="217" spans="1:14" x14ac:dyDescent="0.25">
      <c r="A217">
        <f t="shared" si="9"/>
        <v>213</v>
      </c>
      <c r="B217" s="212" t="s">
        <v>687</v>
      </c>
      <c r="C217" s="65" t="str">
        <f t="shared" si="10"/>
        <v>38</v>
      </c>
      <c r="D217" s="2" t="s">
        <v>1357</v>
      </c>
      <c r="E217" s="81"/>
      <c r="F217" s="2"/>
      <c r="G217" s="194"/>
      <c r="H217" s="14" t="str" cm="1">
        <f t="array" ref="H217">INDEX(Cable_L!$B$3:$B$80,MATCH(1,COUNTIFS(C217,Cable_L!$A$3:$A$80,$D217,Cable_L!$C$3:$C$80),0))</f>
        <v>3c</v>
      </c>
      <c r="I217" s="14"/>
      <c r="J217" s="225" t="str">
        <f t="shared" si="11"/>
        <v>38 - J13 - 6/5  3c</v>
      </c>
      <c r="K217" s="68"/>
      <c r="L217" s="2"/>
      <c r="M217" s="194"/>
      <c r="N217" s="226"/>
    </row>
    <row r="218" spans="1:14" x14ac:dyDescent="0.25">
      <c r="A218">
        <f t="shared" si="9"/>
        <v>214</v>
      </c>
      <c r="B218" s="212" t="s">
        <v>686</v>
      </c>
      <c r="C218" s="65" t="str">
        <f t="shared" si="10"/>
        <v>38</v>
      </c>
      <c r="D218" s="2" t="s">
        <v>1357</v>
      </c>
      <c r="E218" s="81"/>
      <c r="F218" s="2"/>
      <c r="G218" s="194"/>
      <c r="H218" s="14" t="str" cm="1">
        <f t="array" ref="H218">INDEX(Cable_L!$B$3:$B$80,MATCH(1,COUNTIFS(C218,Cable_L!$A$3:$A$80,$D218,Cable_L!$C$3:$C$80),0))</f>
        <v>3c</v>
      </c>
      <c r="I218" s="14"/>
      <c r="J218" s="225" t="str">
        <f t="shared" si="11"/>
        <v>38 - J13 - 8/7  3c</v>
      </c>
      <c r="K218" s="68"/>
      <c r="L218" s="2"/>
      <c r="M218" s="194"/>
      <c r="N218" s="226"/>
    </row>
    <row r="219" spans="1:14" x14ac:dyDescent="0.25">
      <c r="A219">
        <f t="shared" si="9"/>
        <v>215</v>
      </c>
      <c r="B219" s="212" t="s">
        <v>692</v>
      </c>
      <c r="C219" s="65" t="str">
        <f t="shared" si="10"/>
        <v>39</v>
      </c>
      <c r="D219" s="2" t="s">
        <v>1379</v>
      </c>
      <c r="E219" s="82"/>
      <c r="F219" s="2"/>
      <c r="G219" s="84"/>
      <c r="H219" s="14" t="str" cm="1">
        <f t="array" ref="H219">INDEX(Cable_L!$B$3:$B$80,MATCH(1,COUNTIFS(C219,Cable_L!$A$3:$A$80,$D219,Cable_L!$C$3:$C$80),0))</f>
        <v>4b</v>
      </c>
      <c r="I219" s="14"/>
      <c r="J219" s="225" t="str">
        <f t="shared" si="11"/>
        <v>39 - J12 - 2/1  4b</v>
      </c>
      <c r="K219" s="194"/>
      <c r="L219" s="2"/>
      <c r="M219" s="2"/>
      <c r="N219" s="226"/>
    </row>
    <row r="220" spans="1:14" x14ac:dyDescent="0.25">
      <c r="A220">
        <f t="shared" si="9"/>
        <v>216</v>
      </c>
      <c r="B220" s="214" t="s">
        <v>691</v>
      </c>
      <c r="C220" s="65" t="str">
        <f t="shared" si="10"/>
        <v>39</v>
      </c>
      <c r="D220" s="2" t="s">
        <v>1379</v>
      </c>
      <c r="E220" s="194"/>
      <c r="F220" s="2"/>
      <c r="G220" s="2"/>
      <c r="H220" s="14" t="str" cm="1">
        <f t="array" ref="H220">INDEX(Cable_L!$B$3:$B$80,MATCH(1,COUNTIFS(C220,Cable_L!$A$3:$A$80,$D220,Cable_L!$C$3:$C$80),0))</f>
        <v>4b</v>
      </c>
      <c r="I220" s="14"/>
      <c r="J220" s="225" t="str">
        <f t="shared" si="11"/>
        <v>39 - J12 - 4/3  4b</v>
      </c>
      <c r="K220" s="194"/>
      <c r="L220" s="2"/>
      <c r="M220" s="2"/>
      <c r="N220" s="226"/>
    </row>
    <row r="221" spans="1:14" x14ac:dyDescent="0.25">
      <c r="A221">
        <f t="shared" si="9"/>
        <v>217</v>
      </c>
      <c r="B221" s="211" t="s">
        <v>690</v>
      </c>
      <c r="C221" s="65" t="str">
        <f t="shared" si="10"/>
        <v>39</v>
      </c>
      <c r="D221" s="2" t="s">
        <v>1379</v>
      </c>
      <c r="E221" s="82"/>
      <c r="F221" s="2"/>
      <c r="G221" s="2"/>
      <c r="H221" s="14" t="str" cm="1">
        <f t="array" ref="H221">INDEX(Cable_L!$B$3:$B$80,MATCH(1,COUNTIFS(C221,Cable_L!$A$3:$A$80,$D221,Cable_L!$C$3:$C$80),0))</f>
        <v>4b</v>
      </c>
      <c r="I221" s="14"/>
      <c r="J221" s="225" t="str">
        <f t="shared" si="11"/>
        <v>39 - J12 - 6/5  4b</v>
      </c>
      <c r="K221" s="194"/>
      <c r="L221" s="2"/>
      <c r="M221" s="2"/>
      <c r="N221" s="226"/>
    </row>
    <row r="222" spans="1:14" x14ac:dyDescent="0.25">
      <c r="A222">
        <f t="shared" si="9"/>
        <v>218</v>
      </c>
      <c r="B222" s="212" t="s">
        <v>689</v>
      </c>
      <c r="C222" s="65" t="str">
        <f t="shared" si="10"/>
        <v>39</v>
      </c>
      <c r="D222" s="2" t="s">
        <v>1379</v>
      </c>
      <c r="E222" s="82"/>
      <c r="F222" s="2"/>
      <c r="G222" s="84"/>
      <c r="H222" s="14" t="str" cm="1">
        <f t="array" ref="H222">INDEX(Cable_L!$B$3:$B$80,MATCH(1,COUNTIFS(C222,Cable_L!$A$3:$A$80,$D222,Cable_L!$C$3:$C$80),0))</f>
        <v>4b</v>
      </c>
      <c r="I222" s="14"/>
      <c r="J222" s="225" t="str">
        <f t="shared" si="11"/>
        <v>39 - J12 - 8/7  4b</v>
      </c>
      <c r="K222" s="194"/>
      <c r="L222" s="2"/>
      <c r="M222" s="2"/>
      <c r="N222" s="226"/>
    </row>
    <row r="223" spans="1:14" x14ac:dyDescent="0.25">
      <c r="A223">
        <f t="shared" si="9"/>
        <v>219</v>
      </c>
      <c r="B223" s="212" t="s">
        <v>696</v>
      </c>
      <c r="C223" s="65" t="str">
        <f t="shared" si="10"/>
        <v>39</v>
      </c>
      <c r="D223" s="2" t="s">
        <v>1379</v>
      </c>
      <c r="E223" s="82"/>
      <c r="F223" s="2"/>
      <c r="G223" s="2"/>
      <c r="H223" s="14" t="str" cm="1">
        <f t="array" ref="H223">INDEX(Cable_L!$B$3:$B$80,MATCH(1,COUNTIFS(C223,Cable_L!$A$3:$A$80,$D223,Cable_L!$C$3:$C$80),0))</f>
        <v>4b</v>
      </c>
      <c r="I223" s="14"/>
      <c r="J223" s="225" t="str">
        <f t="shared" si="11"/>
        <v>39 - J13 - 2/1  4b</v>
      </c>
      <c r="K223" s="194"/>
      <c r="L223" s="2"/>
      <c r="M223" s="2"/>
      <c r="N223" s="226"/>
    </row>
    <row r="224" spans="1:14" x14ac:dyDescent="0.25">
      <c r="A224">
        <f t="shared" si="9"/>
        <v>220</v>
      </c>
      <c r="B224" s="212" t="s">
        <v>695</v>
      </c>
      <c r="C224" s="65" t="str">
        <f t="shared" si="10"/>
        <v>39</v>
      </c>
      <c r="D224" s="2" t="s">
        <v>1379</v>
      </c>
      <c r="E224" s="194"/>
      <c r="F224" s="2"/>
      <c r="G224" s="2"/>
      <c r="H224" s="14" t="str" cm="1">
        <f t="array" ref="H224">INDEX(Cable_L!$B$3:$B$80,MATCH(1,COUNTIFS(C224,Cable_L!$A$3:$A$80,$D224,Cable_L!$C$3:$C$80),0))</f>
        <v>4b</v>
      </c>
      <c r="I224" s="14"/>
      <c r="J224" s="225" t="str">
        <f t="shared" si="11"/>
        <v>39 - J13 - 4/3  4b</v>
      </c>
      <c r="K224" s="194"/>
      <c r="L224" s="2"/>
      <c r="M224" s="2"/>
      <c r="N224" s="226"/>
    </row>
    <row r="225" spans="1:14" x14ac:dyDescent="0.25">
      <c r="A225">
        <f t="shared" si="9"/>
        <v>221</v>
      </c>
      <c r="B225" s="150" t="s">
        <v>694</v>
      </c>
      <c r="C225" s="65" t="str">
        <f t="shared" si="10"/>
        <v>39</v>
      </c>
      <c r="D225" s="2" t="s">
        <v>1379</v>
      </c>
      <c r="E225" s="194"/>
      <c r="F225" s="2"/>
      <c r="G225" s="2"/>
      <c r="H225" s="14" t="str" cm="1">
        <f t="array" ref="H225">INDEX(Cable_L!$B$3:$B$80,MATCH(1,COUNTIFS(C225,Cable_L!$A$3:$A$80,$D225,Cable_L!$C$3:$C$80),0))</f>
        <v>4b</v>
      </c>
      <c r="I225" s="14"/>
      <c r="J225" s="225" t="str">
        <f t="shared" si="11"/>
        <v>39 - J13 - 6/5  4b</v>
      </c>
      <c r="K225" s="194"/>
      <c r="L225" s="2"/>
      <c r="M225" s="2"/>
      <c r="N225" s="226"/>
    </row>
    <row r="226" spans="1:14" x14ac:dyDescent="0.25">
      <c r="A226">
        <f t="shared" si="9"/>
        <v>222</v>
      </c>
      <c r="B226" s="212" t="s">
        <v>693</v>
      </c>
      <c r="C226" s="65" t="str">
        <f t="shared" si="10"/>
        <v>39</v>
      </c>
      <c r="D226" s="2" t="s">
        <v>1379</v>
      </c>
      <c r="E226" s="79"/>
      <c r="F226" s="2"/>
      <c r="G226" s="2"/>
      <c r="H226" s="14" t="str" cm="1">
        <f t="array" ref="H226">INDEX(Cable_L!$B$3:$B$80,MATCH(1,COUNTIFS(C226,Cable_L!$A$3:$A$80,$D226,Cable_L!$C$3:$C$80),0))</f>
        <v>4b</v>
      </c>
      <c r="I226" s="14"/>
      <c r="J226" s="225" t="str">
        <f t="shared" si="11"/>
        <v>39 - J13 - 8/7  4b</v>
      </c>
      <c r="K226" s="194"/>
      <c r="L226" s="2"/>
      <c r="M226" s="2"/>
      <c r="N226" s="226"/>
    </row>
    <row r="227" spans="1:14" x14ac:dyDescent="0.25">
      <c r="A227">
        <f t="shared" si="9"/>
        <v>223</v>
      </c>
      <c r="B227" s="206" t="s">
        <v>462</v>
      </c>
      <c r="C227" s="65" t="str">
        <f t="shared" si="10"/>
        <v xml:space="preserve">4 </v>
      </c>
      <c r="D227" s="2" t="s">
        <v>1359</v>
      </c>
      <c r="E227" s="98"/>
      <c r="F227" s="2"/>
      <c r="G227" s="2"/>
      <c r="H227" s="14" t="str" cm="1">
        <f t="array" ref="H227">INDEX(Cable_L!$B$3:$B$80,MATCH(1,COUNTIFS(C227,Cable_L!$A$3:$A$80,$D227,Cable_L!$C$3:$C$80),0))</f>
        <v>2a</v>
      </c>
      <c r="I227" s="14"/>
      <c r="J227" s="225" t="str">
        <f t="shared" si="11"/>
        <v>4 - J12 - 2/1  2a</v>
      </c>
      <c r="K227" s="190"/>
      <c r="L227" s="2"/>
      <c r="M227" s="2"/>
      <c r="N227" s="226"/>
    </row>
    <row r="228" spans="1:14" x14ac:dyDescent="0.25">
      <c r="A228">
        <f t="shared" si="9"/>
        <v>224</v>
      </c>
      <c r="B228" s="206" t="s">
        <v>461</v>
      </c>
      <c r="C228" s="65" t="str">
        <f t="shared" si="10"/>
        <v xml:space="preserve">4 </v>
      </c>
      <c r="D228" s="2" t="s">
        <v>1359</v>
      </c>
      <c r="E228" s="98"/>
      <c r="F228" s="2"/>
      <c r="G228" s="2"/>
      <c r="H228" s="14" t="str" cm="1">
        <f t="array" ref="H228">INDEX(Cable_L!$B$3:$B$80,MATCH(1,COUNTIFS(C228,Cable_L!$A$3:$A$80,$D228,Cable_L!$C$3:$C$80),0))</f>
        <v>2a</v>
      </c>
      <c r="I228" s="14"/>
      <c r="J228" s="225" t="str">
        <f t="shared" si="11"/>
        <v>4 - J12 - 4/3  2a</v>
      </c>
      <c r="K228" s="190"/>
      <c r="L228" s="2"/>
      <c r="M228" s="2"/>
      <c r="N228" s="226"/>
    </row>
    <row r="229" spans="1:14" x14ac:dyDescent="0.25">
      <c r="A229">
        <f t="shared" si="9"/>
        <v>225</v>
      </c>
      <c r="B229" s="209" t="s">
        <v>460</v>
      </c>
      <c r="C229" s="65" t="str">
        <f t="shared" si="10"/>
        <v xml:space="preserve">4 </v>
      </c>
      <c r="D229" s="2" t="s">
        <v>1359</v>
      </c>
      <c r="E229" s="96"/>
      <c r="F229" s="2"/>
      <c r="G229" s="2"/>
      <c r="H229" s="14" t="str" cm="1">
        <f t="array" ref="H229">INDEX(Cable_L!$B$3:$B$80,MATCH(1,COUNTIFS(C229,Cable_L!$A$3:$A$80,$D229,Cable_L!$C$3:$C$80),0))</f>
        <v>2a</v>
      </c>
      <c r="I229" s="14"/>
      <c r="J229" s="225" t="str">
        <f t="shared" si="11"/>
        <v>4 - J12 - 6/5  2a</v>
      </c>
      <c r="K229" s="190"/>
      <c r="L229" s="2"/>
      <c r="M229" s="2"/>
      <c r="N229" s="226"/>
    </row>
    <row r="230" spans="1:14" x14ac:dyDescent="0.25">
      <c r="A230">
        <f t="shared" si="9"/>
        <v>226</v>
      </c>
      <c r="B230" s="205" t="s">
        <v>459</v>
      </c>
      <c r="C230" s="65" t="str">
        <f t="shared" si="10"/>
        <v xml:space="preserve">4 </v>
      </c>
      <c r="D230" s="2" t="s">
        <v>1359</v>
      </c>
      <c r="E230" s="98"/>
      <c r="F230" s="2"/>
      <c r="G230" s="191"/>
      <c r="H230" s="14" t="str" cm="1">
        <f t="array" ref="H230">INDEX(Cable_L!$B$3:$B$80,MATCH(1,COUNTIFS(C230,Cable_L!$A$3:$A$80,$D230,Cable_L!$C$3:$C$80),0))</f>
        <v>2a</v>
      </c>
      <c r="I230" s="14"/>
      <c r="J230" s="225" t="str">
        <f t="shared" si="11"/>
        <v>4 - J12 - 8/7  2a</v>
      </c>
      <c r="K230" s="190"/>
      <c r="L230" s="2"/>
      <c r="M230" s="2"/>
      <c r="N230" s="226"/>
    </row>
    <row r="231" spans="1:14" x14ac:dyDescent="0.25">
      <c r="A231">
        <f t="shared" si="9"/>
        <v>227</v>
      </c>
      <c r="B231" s="206" t="s">
        <v>464</v>
      </c>
      <c r="C231" s="65" t="str">
        <f t="shared" si="10"/>
        <v xml:space="preserve">4 </v>
      </c>
      <c r="D231" s="2" t="s">
        <v>1359</v>
      </c>
      <c r="E231" s="98"/>
      <c r="F231" s="2"/>
      <c r="G231" s="84"/>
      <c r="H231" s="14" t="str" cm="1">
        <f t="array" ref="H231">INDEX(Cable_L!$B$3:$B$80,MATCH(1,COUNTIFS(C231,Cable_L!$A$3:$A$80,$D231,Cable_L!$C$3:$C$80),0))</f>
        <v>2a</v>
      </c>
      <c r="I231" s="14"/>
      <c r="J231" s="225" t="str">
        <f t="shared" si="11"/>
        <v>4 - J13 - 4/3  2a</v>
      </c>
      <c r="K231" s="190"/>
      <c r="L231" s="2"/>
      <c r="M231" s="2"/>
      <c r="N231" s="226"/>
    </row>
    <row r="232" spans="1:14" x14ac:dyDescent="0.25">
      <c r="A232">
        <f t="shared" si="9"/>
        <v>228</v>
      </c>
      <c r="B232" s="153" t="s">
        <v>463</v>
      </c>
      <c r="C232" s="65" t="str">
        <f t="shared" si="10"/>
        <v xml:space="preserve">4 </v>
      </c>
      <c r="D232" s="2" t="s">
        <v>1359</v>
      </c>
      <c r="E232" s="96"/>
      <c r="F232" s="2"/>
      <c r="G232" s="2"/>
      <c r="H232" s="14" t="str" cm="1">
        <f t="array" ref="H232">INDEX(Cable_L!$B$3:$B$80,MATCH(1,COUNTIFS(C232,Cable_L!$A$3:$A$80,$D232,Cable_L!$C$3:$C$80),0))</f>
        <v>2a</v>
      </c>
      <c r="I232" s="14"/>
      <c r="J232" s="225" t="str">
        <f t="shared" si="11"/>
        <v>4 - J13 - 8/7  2a</v>
      </c>
      <c r="K232" s="190"/>
      <c r="L232" s="2"/>
      <c r="M232" s="2"/>
      <c r="N232" s="226"/>
    </row>
    <row r="233" spans="1:14" x14ac:dyDescent="0.25">
      <c r="A233">
        <f t="shared" si="9"/>
        <v>229</v>
      </c>
      <c r="B233" s="211" t="s">
        <v>700</v>
      </c>
      <c r="C233" s="65" t="str">
        <f t="shared" si="10"/>
        <v>40</v>
      </c>
      <c r="D233" s="2" t="s">
        <v>1379</v>
      </c>
      <c r="E233" s="79"/>
      <c r="F233" s="2"/>
      <c r="G233" s="2"/>
      <c r="H233" s="14" t="str" cm="1">
        <f t="array" ref="H233">INDEX(Cable_L!$B$3:$B$80,MATCH(1,COUNTIFS(C233,Cable_L!$A$3:$A$80,$D233,Cable_L!$C$3:$C$80),0))</f>
        <v>4b</v>
      </c>
      <c r="I233" s="14"/>
      <c r="J233" s="225" t="str">
        <f t="shared" si="11"/>
        <v>40 - J12 - 2/1  4b</v>
      </c>
      <c r="K233" s="194"/>
      <c r="L233" s="2"/>
      <c r="M233" s="2"/>
      <c r="N233" s="226"/>
    </row>
    <row r="234" spans="1:14" x14ac:dyDescent="0.25">
      <c r="A234">
        <f t="shared" si="9"/>
        <v>230</v>
      </c>
      <c r="B234" s="212" t="s">
        <v>699</v>
      </c>
      <c r="C234" s="65" t="str">
        <f t="shared" si="10"/>
        <v>40</v>
      </c>
      <c r="D234" s="2" t="s">
        <v>1379</v>
      </c>
      <c r="E234" s="194"/>
      <c r="F234" s="2"/>
      <c r="G234" s="2"/>
      <c r="H234" s="14" t="str" cm="1">
        <f t="array" ref="H234">INDEX(Cable_L!$B$3:$B$80,MATCH(1,COUNTIFS(C234,Cable_L!$A$3:$A$80,$D234,Cable_L!$C$3:$C$80),0))</f>
        <v>4b</v>
      </c>
      <c r="I234" s="14"/>
      <c r="J234" s="225" t="str">
        <f t="shared" si="11"/>
        <v>40 - J12 - 4/3  4b</v>
      </c>
      <c r="K234" s="194"/>
      <c r="L234" s="2"/>
      <c r="M234" s="2"/>
      <c r="N234" s="226"/>
    </row>
    <row r="235" spans="1:14" x14ac:dyDescent="0.25">
      <c r="A235">
        <f t="shared" si="9"/>
        <v>231</v>
      </c>
      <c r="B235" s="212" t="s">
        <v>698</v>
      </c>
      <c r="C235" s="65" t="str">
        <f t="shared" si="10"/>
        <v>40</v>
      </c>
      <c r="D235" s="2" t="s">
        <v>1379</v>
      </c>
      <c r="E235" s="79"/>
      <c r="F235" s="2"/>
      <c r="H235" s="14" t="str" cm="1">
        <f t="array" ref="H235">INDEX(Cable_L!$B$3:$B$80,MATCH(1,COUNTIFS(C235,Cable_L!$A$3:$A$80,$D235,Cable_L!$C$3:$C$80),0))</f>
        <v>4b</v>
      </c>
      <c r="I235" s="14"/>
      <c r="J235" s="225" t="str">
        <f t="shared" si="11"/>
        <v>40 - J12 - 6/5  4b</v>
      </c>
      <c r="K235" s="194"/>
      <c r="L235" s="2"/>
      <c r="N235" s="226"/>
    </row>
    <row r="236" spans="1:14" x14ac:dyDescent="0.25">
      <c r="A236">
        <f t="shared" si="9"/>
        <v>232</v>
      </c>
      <c r="B236" s="212" t="s">
        <v>697</v>
      </c>
      <c r="C236" s="65" t="str">
        <f t="shared" si="10"/>
        <v>40</v>
      </c>
      <c r="D236" s="2" t="s">
        <v>1379</v>
      </c>
      <c r="E236" s="79"/>
      <c r="F236" s="2"/>
      <c r="G236" s="2"/>
      <c r="H236" s="14" t="str" cm="1">
        <f t="array" ref="H236">INDEX(Cable_L!$B$3:$B$80,MATCH(1,COUNTIFS(C236,Cable_L!$A$3:$A$80,$D236,Cable_L!$C$3:$C$80),0))</f>
        <v>4b</v>
      </c>
      <c r="I236" s="14"/>
      <c r="J236" s="225" t="str">
        <f t="shared" si="11"/>
        <v>40 - J12 - 8/7  4b</v>
      </c>
      <c r="K236" s="194"/>
      <c r="L236" s="2"/>
      <c r="M236" s="2"/>
      <c r="N236" s="226"/>
    </row>
    <row r="237" spans="1:14" x14ac:dyDescent="0.25">
      <c r="A237">
        <f t="shared" si="9"/>
        <v>233</v>
      </c>
      <c r="B237" s="214" t="s">
        <v>704</v>
      </c>
      <c r="C237" s="65" t="str">
        <f t="shared" si="10"/>
        <v>40</v>
      </c>
      <c r="D237" s="2" t="s">
        <v>1379</v>
      </c>
      <c r="E237" s="194"/>
      <c r="F237" s="2"/>
      <c r="G237" s="2"/>
      <c r="H237" s="14" t="str" cm="1">
        <f t="array" ref="H237">INDEX(Cable_L!$B$3:$B$80,MATCH(1,COUNTIFS(C237,Cable_L!$A$3:$A$80,$D237,Cable_L!$C$3:$C$80),0))</f>
        <v>4b</v>
      </c>
      <c r="I237" s="14"/>
      <c r="J237" s="225" t="str">
        <f t="shared" si="11"/>
        <v>40 - J13 - 2/1  4b</v>
      </c>
      <c r="K237" s="194"/>
      <c r="L237" s="2"/>
      <c r="M237" s="2"/>
      <c r="N237" s="226"/>
    </row>
    <row r="238" spans="1:14" x14ac:dyDescent="0.25">
      <c r="A238">
        <f t="shared" si="9"/>
        <v>234</v>
      </c>
      <c r="B238" s="211" t="s">
        <v>703</v>
      </c>
      <c r="C238" s="65" t="str">
        <f t="shared" si="10"/>
        <v>40</v>
      </c>
      <c r="D238" s="2" t="s">
        <v>1379</v>
      </c>
      <c r="E238" s="83"/>
      <c r="F238" s="2"/>
      <c r="G238" s="2"/>
      <c r="H238" s="14" t="str" cm="1">
        <f t="array" ref="H238">INDEX(Cable_L!$B$3:$B$80,MATCH(1,COUNTIFS(C238,Cable_L!$A$3:$A$80,$D238,Cable_L!$C$3:$C$80),0))</f>
        <v>4b</v>
      </c>
      <c r="I238" s="14"/>
      <c r="J238" s="225" t="str">
        <f t="shared" si="11"/>
        <v>40 - J13 - 4/3  4b</v>
      </c>
      <c r="K238" s="194"/>
      <c r="L238" s="2"/>
      <c r="M238" s="2"/>
      <c r="N238" s="226"/>
    </row>
    <row r="239" spans="1:14" x14ac:dyDescent="0.25">
      <c r="A239">
        <f t="shared" si="9"/>
        <v>235</v>
      </c>
      <c r="B239" s="212" t="s">
        <v>702</v>
      </c>
      <c r="C239" s="65" t="str">
        <f t="shared" si="10"/>
        <v>40</v>
      </c>
      <c r="D239" s="2" t="s">
        <v>1379</v>
      </c>
      <c r="E239" s="79"/>
      <c r="F239" s="2"/>
      <c r="G239" s="2"/>
      <c r="H239" s="14" t="str" cm="1">
        <f t="array" ref="H239">INDEX(Cable_L!$B$3:$B$80,MATCH(1,COUNTIFS(C239,Cable_L!$A$3:$A$80,$D239,Cable_L!$C$3:$C$80),0))</f>
        <v>4b</v>
      </c>
      <c r="I239" s="14"/>
      <c r="J239" s="225" t="str">
        <f t="shared" si="11"/>
        <v>40 - J13 - 6/5  4b</v>
      </c>
      <c r="K239" s="194"/>
      <c r="L239" s="2"/>
      <c r="M239" s="2"/>
      <c r="N239" s="226"/>
    </row>
    <row r="240" spans="1:14" x14ac:dyDescent="0.25">
      <c r="A240">
        <f t="shared" si="9"/>
        <v>236</v>
      </c>
      <c r="B240" s="212" t="s">
        <v>701</v>
      </c>
      <c r="C240" s="65" t="str">
        <f t="shared" si="10"/>
        <v>40</v>
      </c>
      <c r="D240" s="2" t="s">
        <v>1379</v>
      </c>
      <c r="E240" s="79"/>
      <c r="F240" s="2"/>
      <c r="H240" s="14" t="str" cm="1">
        <f t="array" ref="H240">INDEX(Cable_L!$B$3:$B$80,MATCH(1,COUNTIFS(C240,Cable_L!$A$3:$A$80,$D240,Cable_L!$C$3:$C$80),0))</f>
        <v>4b</v>
      </c>
      <c r="I240" s="14"/>
      <c r="J240" s="225" t="str">
        <f t="shared" si="11"/>
        <v>40 - J13 - 8/7  4b</v>
      </c>
      <c r="K240" s="194"/>
      <c r="L240" s="2"/>
      <c r="N240" s="226"/>
    </row>
    <row r="241" spans="1:14" x14ac:dyDescent="0.25">
      <c r="A241">
        <f t="shared" si="9"/>
        <v>237</v>
      </c>
      <c r="B241" s="212" t="s">
        <v>707</v>
      </c>
      <c r="C241" s="65" t="str">
        <f t="shared" si="10"/>
        <v>41</v>
      </c>
      <c r="D241" s="2" t="s">
        <v>1379</v>
      </c>
      <c r="E241" s="79"/>
      <c r="F241" s="2"/>
      <c r="G241" s="2"/>
      <c r="H241" s="14" t="str" cm="1">
        <f t="array" ref="H241">INDEX(Cable_L!$B$3:$B$80,MATCH(1,COUNTIFS(C241,Cable_L!$A$3:$A$80,$D241,Cable_L!$C$3:$C$80),0))</f>
        <v>4b</v>
      </c>
      <c r="I241" s="14"/>
      <c r="J241" s="225" t="str">
        <f t="shared" si="11"/>
        <v>41 - J12 - 2/1  4b</v>
      </c>
      <c r="K241" s="194"/>
      <c r="L241" s="2"/>
      <c r="M241" s="2"/>
      <c r="N241" s="226"/>
    </row>
    <row r="242" spans="1:14" x14ac:dyDescent="0.25">
      <c r="A242">
        <f t="shared" si="9"/>
        <v>238</v>
      </c>
      <c r="B242" s="212" t="s">
        <v>492</v>
      </c>
      <c r="C242" s="65" t="str">
        <f t="shared" si="10"/>
        <v>41</v>
      </c>
      <c r="D242" s="2" t="s">
        <v>1379</v>
      </c>
      <c r="E242" s="79"/>
      <c r="F242" s="2"/>
      <c r="G242" s="2"/>
      <c r="H242" s="14" t="str" cm="1">
        <f t="array" ref="H242">INDEX(Cable_L!$B$3:$B$80,MATCH(1,COUNTIFS(C242,Cable_L!$A$3:$A$80,$D242,Cable_L!$C$3:$C$80),0))</f>
        <v>4b</v>
      </c>
      <c r="I242" s="14"/>
      <c r="J242" s="225" t="str">
        <f t="shared" si="11"/>
        <v>41 - J12 - 4/3  4b</v>
      </c>
      <c r="K242" s="194"/>
      <c r="L242" s="2"/>
      <c r="M242" s="2"/>
      <c r="N242" s="226"/>
    </row>
    <row r="243" spans="1:14" x14ac:dyDescent="0.25">
      <c r="A243">
        <f t="shared" si="9"/>
        <v>239</v>
      </c>
      <c r="B243" s="212" t="s">
        <v>706</v>
      </c>
      <c r="C243" s="65" t="str">
        <f t="shared" si="10"/>
        <v>41</v>
      </c>
      <c r="D243" s="2" t="s">
        <v>1379</v>
      </c>
      <c r="E243" s="79"/>
      <c r="F243" s="2"/>
      <c r="G243" s="2"/>
      <c r="H243" s="14" t="str" cm="1">
        <f t="array" ref="H243">INDEX(Cable_L!$B$3:$B$80,MATCH(1,COUNTIFS(C243,Cable_L!$A$3:$A$80,$D243,Cable_L!$C$3:$C$80),0))</f>
        <v>4b</v>
      </c>
      <c r="I243" s="14"/>
      <c r="J243" s="225" t="str">
        <f t="shared" si="11"/>
        <v>41 - J12 - 6/5  4b</v>
      </c>
      <c r="K243" s="194"/>
      <c r="L243" s="2"/>
      <c r="M243" s="2"/>
      <c r="N243" s="226"/>
    </row>
    <row r="244" spans="1:14" x14ac:dyDescent="0.25">
      <c r="A244">
        <f t="shared" si="9"/>
        <v>240</v>
      </c>
      <c r="B244" s="150" t="s">
        <v>705</v>
      </c>
      <c r="C244" s="65" t="str">
        <f t="shared" si="10"/>
        <v>41</v>
      </c>
      <c r="D244" s="2" t="s">
        <v>1379</v>
      </c>
      <c r="E244" s="194"/>
      <c r="F244" s="2"/>
      <c r="G244" s="2"/>
      <c r="H244" s="14" t="str" cm="1">
        <f t="array" ref="H244">INDEX(Cable_L!$B$3:$B$80,MATCH(1,COUNTIFS(C244,Cable_L!$A$3:$A$80,$D244,Cable_L!$C$3:$C$80),0))</f>
        <v>4b</v>
      </c>
      <c r="I244" s="14"/>
      <c r="J244" s="225" t="str">
        <f t="shared" si="11"/>
        <v>41 - J12 - 8/7  4b</v>
      </c>
      <c r="K244" s="194"/>
      <c r="L244" s="2"/>
      <c r="M244" s="2"/>
      <c r="N244" s="226"/>
    </row>
    <row r="245" spans="1:14" x14ac:dyDescent="0.25">
      <c r="A245">
        <f t="shared" si="9"/>
        <v>241</v>
      </c>
      <c r="B245" s="212" t="s">
        <v>711</v>
      </c>
      <c r="C245" s="65" t="str">
        <f t="shared" si="10"/>
        <v>41</v>
      </c>
      <c r="D245" s="2" t="s">
        <v>1379</v>
      </c>
      <c r="E245" s="79"/>
      <c r="F245" s="2"/>
      <c r="G245" s="2"/>
      <c r="H245" s="14" t="str" cm="1">
        <f t="array" ref="H245">INDEX(Cable_L!$B$3:$B$80,MATCH(1,COUNTIFS(C245,Cable_L!$A$3:$A$80,$D245,Cable_L!$C$3:$C$80),0))</f>
        <v>4b</v>
      </c>
      <c r="I245" s="14"/>
      <c r="J245" s="225" t="str">
        <f t="shared" si="11"/>
        <v>41 - J13 - 2/1  4b</v>
      </c>
      <c r="K245" s="194"/>
      <c r="L245" s="2"/>
      <c r="M245" s="2"/>
      <c r="N245" s="226"/>
    </row>
    <row r="246" spans="1:14" x14ac:dyDescent="0.25">
      <c r="A246">
        <f t="shared" si="9"/>
        <v>242</v>
      </c>
      <c r="B246" s="212" t="s">
        <v>710</v>
      </c>
      <c r="C246" s="65" t="str">
        <f t="shared" si="10"/>
        <v>41</v>
      </c>
      <c r="D246" s="2" t="s">
        <v>1379</v>
      </c>
      <c r="E246" s="79"/>
      <c r="F246" s="2"/>
      <c r="G246" s="2"/>
      <c r="H246" s="14" t="str" cm="1">
        <f t="array" ref="H246">INDEX(Cable_L!$B$3:$B$80,MATCH(1,COUNTIFS(C246,Cable_L!$A$3:$A$80,$D246,Cable_L!$C$3:$C$80),0))</f>
        <v>4b</v>
      </c>
      <c r="I246" s="14"/>
      <c r="J246" s="225" t="str">
        <f t="shared" si="11"/>
        <v>41 - J13 - 4/3  4b</v>
      </c>
      <c r="K246" s="194"/>
      <c r="L246" s="2"/>
      <c r="M246" s="2"/>
      <c r="N246" s="226"/>
    </row>
    <row r="247" spans="1:14" x14ac:dyDescent="0.25">
      <c r="A247">
        <f t="shared" si="9"/>
        <v>243</v>
      </c>
      <c r="B247" s="212" t="s">
        <v>709</v>
      </c>
      <c r="C247" s="65" t="str">
        <f t="shared" si="10"/>
        <v>41</v>
      </c>
      <c r="D247" s="2" t="s">
        <v>1379</v>
      </c>
      <c r="E247" s="79"/>
      <c r="F247" s="2"/>
      <c r="G247" s="2"/>
      <c r="H247" s="14" t="str" cm="1">
        <f t="array" ref="H247">INDEX(Cable_L!$B$3:$B$80,MATCH(1,COUNTIFS(C247,Cable_L!$A$3:$A$80,$D247,Cable_L!$C$3:$C$80),0))</f>
        <v>4b</v>
      </c>
      <c r="I247" s="14"/>
      <c r="J247" s="225" t="str">
        <f t="shared" si="11"/>
        <v>41 - J13 - 6/5  4b</v>
      </c>
      <c r="K247" s="194"/>
      <c r="L247" s="2"/>
      <c r="M247" s="2"/>
      <c r="N247" s="226"/>
    </row>
    <row r="248" spans="1:14" x14ac:dyDescent="0.25">
      <c r="A248">
        <f t="shared" si="9"/>
        <v>244</v>
      </c>
      <c r="B248" s="212" t="s">
        <v>708</v>
      </c>
      <c r="C248" s="65" t="str">
        <f t="shared" si="10"/>
        <v>41</v>
      </c>
      <c r="D248" s="2" t="s">
        <v>1379</v>
      </c>
      <c r="E248" s="79"/>
      <c r="F248" s="2"/>
      <c r="G248" s="2"/>
      <c r="H248" s="14" t="str" cm="1">
        <f t="array" ref="H248">INDEX(Cable_L!$B$3:$B$80,MATCH(1,COUNTIFS(C248,Cable_L!$A$3:$A$80,$D248,Cable_L!$C$3:$C$80),0))</f>
        <v>4b</v>
      </c>
      <c r="I248" s="14"/>
      <c r="J248" s="225" t="str">
        <f t="shared" si="11"/>
        <v>41 - J13 - 8/7  4b</v>
      </c>
      <c r="K248" s="194"/>
      <c r="L248" s="2"/>
      <c r="M248" s="2"/>
      <c r="N248" s="226"/>
    </row>
    <row r="249" spans="1:14" x14ac:dyDescent="0.25">
      <c r="A249">
        <f t="shared" si="9"/>
        <v>245</v>
      </c>
      <c r="B249" s="212" t="s">
        <v>715</v>
      </c>
      <c r="C249" s="65" t="str">
        <f t="shared" si="10"/>
        <v>42</v>
      </c>
      <c r="D249" s="2" t="s">
        <v>1379</v>
      </c>
      <c r="E249" s="79"/>
      <c r="F249" s="2"/>
      <c r="G249" s="2"/>
      <c r="H249" s="14" t="str" cm="1">
        <f t="array" ref="H249">INDEX(Cable_L!$B$3:$B$80,MATCH(1,COUNTIFS(C249,Cable_L!$A$3:$A$80,$D249,Cable_L!$C$3:$C$80),0))</f>
        <v>4b</v>
      </c>
      <c r="I249" s="14"/>
      <c r="J249" s="225" t="str">
        <f t="shared" si="11"/>
        <v>42 - J12 - 2/1  4b</v>
      </c>
      <c r="K249" s="194"/>
      <c r="L249" s="2"/>
      <c r="M249" s="2"/>
      <c r="N249" s="226"/>
    </row>
    <row r="250" spans="1:14" x14ac:dyDescent="0.25">
      <c r="A250">
        <f t="shared" si="9"/>
        <v>246</v>
      </c>
      <c r="B250" s="212" t="s">
        <v>714</v>
      </c>
      <c r="C250" s="65" t="str">
        <f t="shared" si="10"/>
        <v>42</v>
      </c>
      <c r="D250" s="2" t="s">
        <v>1379</v>
      </c>
      <c r="E250" s="79"/>
      <c r="F250" s="2"/>
      <c r="G250" s="2"/>
      <c r="H250" s="14" t="str" cm="1">
        <f t="array" ref="H250">INDEX(Cable_L!$B$3:$B$80,MATCH(1,COUNTIFS(C250,Cable_L!$A$3:$A$80,$D250,Cable_L!$C$3:$C$80),0))</f>
        <v>4b</v>
      </c>
      <c r="I250" s="14"/>
      <c r="J250" s="225" t="str">
        <f t="shared" si="11"/>
        <v>42 - J12 - 4/3  4b</v>
      </c>
      <c r="K250" s="194"/>
      <c r="L250" s="2"/>
      <c r="M250" s="2"/>
      <c r="N250" s="226"/>
    </row>
    <row r="251" spans="1:14" x14ac:dyDescent="0.25">
      <c r="A251">
        <f t="shared" si="9"/>
        <v>247</v>
      </c>
      <c r="B251" s="150" t="s">
        <v>713</v>
      </c>
      <c r="C251" s="65" t="str">
        <f t="shared" si="10"/>
        <v>42</v>
      </c>
      <c r="D251" s="2" t="s">
        <v>1379</v>
      </c>
      <c r="E251" s="194"/>
      <c r="F251" s="2"/>
      <c r="G251" s="2"/>
      <c r="H251" s="14" t="str" cm="1">
        <f t="array" ref="H251">INDEX(Cable_L!$B$3:$B$80,MATCH(1,COUNTIFS(C251,Cable_L!$A$3:$A$80,$D251,Cable_L!$C$3:$C$80),0))</f>
        <v>4b</v>
      </c>
      <c r="I251" s="14"/>
      <c r="J251" s="225" t="str">
        <f t="shared" si="11"/>
        <v>42 - J12 - 6/5  4b</v>
      </c>
      <c r="K251" s="194"/>
      <c r="L251" s="2"/>
      <c r="M251" s="2"/>
      <c r="N251" s="226"/>
    </row>
    <row r="252" spans="1:14" x14ac:dyDescent="0.25">
      <c r="A252">
        <f t="shared" si="9"/>
        <v>248</v>
      </c>
      <c r="B252" s="212" t="s">
        <v>712</v>
      </c>
      <c r="C252" s="65" t="str">
        <f t="shared" si="10"/>
        <v>42</v>
      </c>
      <c r="D252" s="2" t="s">
        <v>1379</v>
      </c>
      <c r="E252" s="82"/>
      <c r="F252" s="2"/>
      <c r="G252" s="191"/>
      <c r="H252" s="14" t="str" cm="1">
        <f t="array" ref="H252">INDEX(Cable_L!$B$3:$B$80,MATCH(1,COUNTIFS(C252,Cable_L!$A$3:$A$80,$D252,Cable_L!$C$3:$C$80),0))</f>
        <v>4b</v>
      </c>
      <c r="I252" s="14"/>
      <c r="J252" s="225" t="str">
        <f t="shared" si="11"/>
        <v>42 - J12 - 8/7  4b</v>
      </c>
      <c r="K252" s="194"/>
      <c r="L252" s="2"/>
      <c r="M252" s="2"/>
      <c r="N252" s="226"/>
    </row>
    <row r="253" spans="1:14" x14ac:dyDescent="0.25">
      <c r="A253">
        <f t="shared" si="9"/>
        <v>249</v>
      </c>
      <c r="B253" s="212" t="s">
        <v>719</v>
      </c>
      <c r="C253" s="65" t="str">
        <f t="shared" si="10"/>
        <v>42</v>
      </c>
      <c r="D253" s="2" t="s">
        <v>1379</v>
      </c>
      <c r="E253" s="79"/>
      <c r="F253" s="84"/>
      <c r="G253" s="84"/>
      <c r="H253" s="14" t="str" cm="1">
        <f t="array" ref="H253">INDEX(Cable_L!$B$3:$B$80,MATCH(1,COUNTIFS(C253,Cable_L!$A$3:$A$80,$D253,Cable_L!$C$3:$C$80),0))</f>
        <v>4b</v>
      </c>
      <c r="I253" s="14"/>
      <c r="J253" s="225" t="str">
        <f t="shared" si="11"/>
        <v>42 - J13 - 2/1  4b</v>
      </c>
      <c r="K253" s="194"/>
      <c r="L253" s="2"/>
      <c r="M253" s="2"/>
      <c r="N253" s="226"/>
    </row>
    <row r="254" spans="1:14" x14ac:dyDescent="0.25">
      <c r="A254">
        <f t="shared" ref="A254:A317" si="12">A253+1</f>
        <v>250</v>
      </c>
      <c r="B254" s="212" t="s">
        <v>718</v>
      </c>
      <c r="C254" s="65" t="str">
        <f t="shared" si="10"/>
        <v>42</v>
      </c>
      <c r="D254" s="2" t="s">
        <v>1379</v>
      </c>
      <c r="E254" s="194"/>
      <c r="F254" s="2"/>
      <c r="G254" s="2"/>
      <c r="H254" s="14" t="str" cm="1">
        <f t="array" ref="H254">INDEX(Cable_L!$B$3:$B$80,MATCH(1,COUNTIFS(C254,Cable_L!$A$3:$A$80,$D254,Cable_L!$C$3:$C$80),0))</f>
        <v>4b</v>
      </c>
      <c r="I254" s="14"/>
      <c r="J254" s="225" t="str">
        <f t="shared" si="11"/>
        <v>42 - J13 - 4/3  4b</v>
      </c>
      <c r="K254" s="194"/>
      <c r="L254" s="2"/>
      <c r="M254" s="2"/>
      <c r="N254" s="226"/>
    </row>
    <row r="255" spans="1:14" x14ac:dyDescent="0.25">
      <c r="A255">
        <f t="shared" si="12"/>
        <v>251</v>
      </c>
      <c r="B255" s="214" t="s">
        <v>717</v>
      </c>
      <c r="C255" s="65" t="str">
        <f t="shared" si="10"/>
        <v>42</v>
      </c>
      <c r="D255" s="2" t="s">
        <v>1379</v>
      </c>
      <c r="E255" s="194"/>
      <c r="F255" s="2"/>
      <c r="G255" s="2"/>
      <c r="H255" s="14" t="str" cm="1">
        <f t="array" ref="H255">INDEX(Cable_L!$B$3:$B$80,MATCH(1,COUNTIFS(C255,Cable_L!$A$3:$A$80,$D255,Cable_L!$C$3:$C$80),0))</f>
        <v>4b</v>
      </c>
      <c r="I255" s="14"/>
      <c r="J255" s="225" t="str">
        <f t="shared" si="11"/>
        <v>42 - J13 - 6/5  4b</v>
      </c>
      <c r="K255" s="194"/>
      <c r="L255" s="2"/>
      <c r="M255" s="2"/>
      <c r="N255" s="226"/>
    </row>
    <row r="256" spans="1:14" x14ac:dyDescent="0.25">
      <c r="A256">
        <f t="shared" si="12"/>
        <v>252</v>
      </c>
      <c r="B256" s="211" t="s">
        <v>716</v>
      </c>
      <c r="C256" s="65" t="str">
        <f t="shared" si="10"/>
        <v>42</v>
      </c>
      <c r="D256" s="2" t="s">
        <v>1379</v>
      </c>
      <c r="E256" s="79"/>
      <c r="F256" s="2"/>
      <c r="G256" s="2"/>
      <c r="H256" s="14" t="str" cm="1">
        <f t="array" ref="H256">INDEX(Cable_L!$B$3:$B$80,MATCH(1,COUNTIFS(C256,Cable_L!$A$3:$A$80,$D256,Cable_L!$C$3:$C$80),0))</f>
        <v>4b</v>
      </c>
      <c r="I256" s="14"/>
      <c r="J256" s="225" t="str">
        <f t="shared" si="11"/>
        <v>42 - J13 - 8/7  4b</v>
      </c>
      <c r="K256" s="194"/>
      <c r="L256" s="2"/>
      <c r="M256" s="2"/>
      <c r="N256" s="226"/>
    </row>
    <row r="257" spans="1:14" x14ac:dyDescent="0.25">
      <c r="A257">
        <f t="shared" si="12"/>
        <v>253</v>
      </c>
      <c r="B257" s="212" t="s">
        <v>721</v>
      </c>
      <c r="C257" s="65" t="str">
        <f t="shared" si="10"/>
        <v>43</v>
      </c>
      <c r="D257" s="2" t="s">
        <v>1379</v>
      </c>
      <c r="E257" s="194"/>
      <c r="F257" s="2"/>
      <c r="G257" s="2"/>
      <c r="H257" s="14" t="str" cm="1">
        <f t="array" ref="H257">INDEX(Cable_L!$B$3:$B$80,MATCH(1,COUNTIFS(C257,Cable_L!$A$3:$A$80,$D257,Cable_L!$C$3:$C$80),0))</f>
        <v>4b</v>
      </c>
      <c r="I257" s="14"/>
      <c r="J257" s="225" t="str">
        <f t="shared" si="11"/>
        <v>43 - J12 - 2/1  4b</v>
      </c>
      <c r="K257" s="194"/>
      <c r="L257" s="2"/>
      <c r="M257" s="2"/>
      <c r="N257" s="226"/>
    </row>
    <row r="258" spans="1:14" x14ac:dyDescent="0.25">
      <c r="A258">
        <f t="shared" si="12"/>
        <v>254</v>
      </c>
      <c r="B258" s="212" t="s">
        <v>720</v>
      </c>
      <c r="C258" s="65" t="str">
        <f t="shared" si="10"/>
        <v>43</v>
      </c>
      <c r="D258" s="2" t="s">
        <v>1379</v>
      </c>
      <c r="E258" s="79"/>
      <c r="F258" s="2"/>
      <c r="G258" s="2"/>
      <c r="H258" s="14" t="str" cm="1">
        <f t="array" ref="H258">INDEX(Cable_L!$B$3:$B$80,MATCH(1,COUNTIFS(C258,Cable_L!$A$3:$A$80,$D258,Cable_L!$C$3:$C$80),0))</f>
        <v>4b</v>
      </c>
      <c r="I258" s="14"/>
      <c r="J258" s="225" t="str">
        <f t="shared" si="11"/>
        <v>43 - J12 - 4/3  4b</v>
      </c>
      <c r="K258" s="194"/>
      <c r="L258" s="2"/>
      <c r="M258" s="2"/>
      <c r="N258" s="226"/>
    </row>
    <row r="259" spans="1:14" x14ac:dyDescent="0.25">
      <c r="A259">
        <f t="shared" si="12"/>
        <v>255</v>
      </c>
      <c r="B259" s="213" t="s">
        <v>1248</v>
      </c>
      <c r="C259" s="65" t="str">
        <f t="shared" si="10"/>
        <v>43</v>
      </c>
      <c r="D259" s="2" t="s">
        <v>1379</v>
      </c>
      <c r="E259" s="194"/>
      <c r="F259" s="2"/>
      <c r="G259" s="2"/>
      <c r="H259" s="14" t="str" cm="1">
        <f t="array" ref="H259">INDEX(Cable_L!$B$3:$B$80,MATCH(1,COUNTIFS(C259,Cable_L!$A$3:$A$80,$D259,Cable_L!$C$3:$C$80),0))</f>
        <v>4b</v>
      </c>
      <c r="I259" s="14"/>
      <c r="J259" s="225" t="str">
        <f t="shared" si="11"/>
        <v>43 - J12 - 6/5  4b</v>
      </c>
      <c r="K259" s="194"/>
      <c r="L259" s="2"/>
      <c r="M259" s="2"/>
      <c r="N259" s="226"/>
    </row>
    <row r="260" spans="1:14" x14ac:dyDescent="0.25">
      <c r="A260">
        <f t="shared" si="12"/>
        <v>256</v>
      </c>
      <c r="B260" s="220" t="s">
        <v>1249</v>
      </c>
      <c r="C260" s="65" t="str">
        <f t="shared" si="10"/>
        <v>43</v>
      </c>
      <c r="D260" s="2" t="s">
        <v>1379</v>
      </c>
      <c r="E260" s="194"/>
      <c r="F260" s="2"/>
      <c r="G260" s="2"/>
      <c r="H260" s="14" t="str" cm="1">
        <f t="array" ref="H260">INDEX(Cable_L!$B$3:$B$80,MATCH(1,COUNTIFS(C260,Cable_L!$A$3:$A$80,$D260,Cable_L!$C$3:$C$80),0))</f>
        <v>4b</v>
      </c>
      <c r="I260" s="14"/>
      <c r="J260" s="225" t="str">
        <f t="shared" si="11"/>
        <v>43 - J12 - 8/7  4b</v>
      </c>
      <c r="K260" s="194"/>
      <c r="L260" s="2"/>
      <c r="M260" s="2"/>
      <c r="N260" s="226"/>
    </row>
    <row r="261" spans="1:14" x14ac:dyDescent="0.25">
      <c r="A261">
        <f t="shared" si="12"/>
        <v>257</v>
      </c>
      <c r="B261" s="212" t="s">
        <v>808</v>
      </c>
      <c r="C261" s="65" t="str">
        <f t="shared" ref="C261:C324" si="13">IF(LEFT(B261,3)="2.5", MID(B261,7,2),LEFT(B261,2))</f>
        <v>43</v>
      </c>
      <c r="D261" s="2" t="s">
        <v>1379</v>
      </c>
      <c r="E261" s="79"/>
      <c r="F261" s="2"/>
      <c r="G261" s="2"/>
      <c r="H261" s="14" t="str" cm="1">
        <f t="array" ref="H261">INDEX(Cable_L!$B$3:$B$80,MATCH(1,COUNTIFS(C261,Cable_L!$A$3:$A$80,$D261,Cable_L!$C$3:$C$80),0))</f>
        <v>4b</v>
      </c>
      <c r="I261" s="14"/>
      <c r="J261" s="225" t="str">
        <f t="shared" ref="J261:J324" si="14">_xlfn.CONCAT(B261,"  ",H261)</f>
        <v>43 - J13 - 2/1  4b</v>
      </c>
      <c r="K261" s="194"/>
      <c r="L261" s="2"/>
      <c r="M261" s="2"/>
      <c r="N261" s="226"/>
    </row>
    <row r="262" spans="1:14" x14ac:dyDescent="0.25">
      <c r="A262">
        <f t="shared" si="12"/>
        <v>258</v>
      </c>
      <c r="B262" s="212" t="s">
        <v>722</v>
      </c>
      <c r="C262" s="65" t="str">
        <f t="shared" si="13"/>
        <v>43</v>
      </c>
      <c r="D262" s="2" t="s">
        <v>1379</v>
      </c>
      <c r="E262" s="79"/>
      <c r="F262" s="2"/>
      <c r="G262" s="2"/>
      <c r="H262" s="14" t="str" cm="1">
        <f t="array" ref="H262">INDEX(Cable_L!$B$3:$B$80,MATCH(1,COUNTIFS(C262,Cable_L!$A$3:$A$80,$D262,Cable_L!$C$3:$C$80),0))</f>
        <v>4b</v>
      </c>
      <c r="I262" s="14"/>
      <c r="J262" s="225" t="str">
        <f t="shared" si="14"/>
        <v>43 - J13 - 4/3  4b</v>
      </c>
      <c r="K262" s="194"/>
      <c r="L262" s="2"/>
      <c r="M262" s="2"/>
      <c r="N262" s="226"/>
    </row>
    <row r="263" spans="1:14" x14ac:dyDescent="0.25">
      <c r="A263">
        <f t="shared" si="12"/>
        <v>259</v>
      </c>
      <c r="B263" s="213" t="s">
        <v>1250</v>
      </c>
      <c r="C263" s="65" t="str">
        <f t="shared" si="13"/>
        <v>43</v>
      </c>
      <c r="D263" s="2" t="s">
        <v>1379</v>
      </c>
      <c r="E263" s="79"/>
      <c r="F263" s="2"/>
      <c r="G263" s="84"/>
      <c r="H263" s="14" t="str" cm="1">
        <f t="array" ref="H263">INDEX(Cable_L!$B$3:$B$80,MATCH(1,COUNTIFS(C263,Cable_L!$A$3:$A$80,$D263,Cable_L!$C$3:$C$80),0))</f>
        <v>4b</v>
      </c>
      <c r="I263" s="14"/>
      <c r="J263" s="225" t="str">
        <f t="shared" si="14"/>
        <v>43 - J13 - 6/5  4b</v>
      </c>
      <c r="K263" s="194"/>
      <c r="L263" s="2"/>
      <c r="M263" s="2"/>
      <c r="N263" s="226"/>
    </row>
    <row r="264" spans="1:14" x14ac:dyDescent="0.25">
      <c r="A264">
        <f t="shared" si="12"/>
        <v>260</v>
      </c>
      <c r="B264" s="215" t="s">
        <v>1251</v>
      </c>
      <c r="C264" s="65" t="str">
        <f t="shared" si="13"/>
        <v>43</v>
      </c>
      <c r="D264" s="2" t="s">
        <v>1379</v>
      </c>
      <c r="E264" s="194"/>
      <c r="F264" s="2"/>
      <c r="G264" s="2"/>
      <c r="H264" s="14" t="str" cm="1">
        <f t="array" ref="H264">INDEX(Cable_L!$B$3:$B$80,MATCH(1,COUNTIFS(C264,Cable_L!$A$3:$A$80,$D264,Cable_L!$C$3:$C$80),0))</f>
        <v>4b</v>
      </c>
      <c r="I264" s="14"/>
      <c r="J264" s="225" t="str">
        <f t="shared" si="14"/>
        <v>43 - J13 - 8/7  4b</v>
      </c>
      <c r="K264" s="194"/>
      <c r="L264" s="2"/>
      <c r="M264" s="2"/>
      <c r="N264" s="226"/>
    </row>
    <row r="265" spans="1:14" x14ac:dyDescent="0.25">
      <c r="A265">
        <f t="shared" si="12"/>
        <v>261</v>
      </c>
      <c r="B265" s="211" t="s">
        <v>724</v>
      </c>
      <c r="C265" s="65" t="str">
        <f t="shared" si="13"/>
        <v>44</v>
      </c>
      <c r="D265" s="2" t="s">
        <v>1379</v>
      </c>
      <c r="E265" s="79"/>
      <c r="F265" s="2"/>
      <c r="G265" s="2"/>
      <c r="H265" s="14" t="str" cm="1">
        <f t="array" ref="H265">INDEX(Cable_L!$B$3:$B$80,MATCH(1,COUNTIFS(C265,Cable_L!$A$3:$A$80,$D265,Cable_L!$C$3:$C$80),0))</f>
        <v>4b</v>
      </c>
      <c r="I265" s="14"/>
      <c r="J265" s="225" t="str">
        <f t="shared" si="14"/>
        <v>44 - J12 - 2/1  4b</v>
      </c>
      <c r="K265" s="194"/>
      <c r="L265" s="2"/>
      <c r="M265" s="2"/>
      <c r="N265" s="226"/>
    </row>
    <row r="266" spans="1:14" x14ac:dyDescent="0.25">
      <c r="A266">
        <f t="shared" si="12"/>
        <v>262</v>
      </c>
      <c r="B266" s="212" t="s">
        <v>723</v>
      </c>
      <c r="C266" s="65" t="str">
        <f t="shared" si="13"/>
        <v>44</v>
      </c>
      <c r="D266" s="2" t="s">
        <v>1379</v>
      </c>
      <c r="E266" s="79"/>
      <c r="F266" s="2"/>
      <c r="G266" s="2"/>
      <c r="H266" s="14" t="str" cm="1">
        <f t="array" ref="H266">INDEX(Cable_L!$B$3:$B$80,MATCH(1,COUNTIFS(C266,Cable_L!$A$3:$A$80,$D266,Cable_L!$C$3:$C$80),0))</f>
        <v>4b</v>
      </c>
      <c r="I266" s="14"/>
      <c r="J266" s="225" t="str">
        <f t="shared" si="14"/>
        <v>44 - J12 - 4/3  4b</v>
      </c>
      <c r="K266" s="194"/>
      <c r="L266" s="2"/>
      <c r="M266" s="2"/>
      <c r="N266" s="226"/>
    </row>
    <row r="267" spans="1:14" x14ac:dyDescent="0.25">
      <c r="A267">
        <f t="shared" si="12"/>
        <v>263</v>
      </c>
      <c r="B267" s="213" t="s">
        <v>1252</v>
      </c>
      <c r="C267" s="65" t="str">
        <f t="shared" si="13"/>
        <v>44</v>
      </c>
      <c r="D267" s="2" t="s">
        <v>1379</v>
      </c>
      <c r="E267" s="79"/>
      <c r="F267" s="2"/>
      <c r="G267" s="2"/>
      <c r="H267" s="14" t="str" cm="1">
        <f t="array" ref="H267">INDEX(Cable_L!$B$3:$B$80,MATCH(1,COUNTIFS(C267,Cable_L!$A$3:$A$80,$D267,Cable_L!$C$3:$C$80),0))</f>
        <v>4b</v>
      </c>
      <c r="I267" s="14"/>
      <c r="J267" s="225" t="str">
        <f t="shared" si="14"/>
        <v>44 - J12 - 6/5  4b</v>
      </c>
      <c r="K267" s="194"/>
      <c r="L267" s="2"/>
      <c r="M267" s="2"/>
      <c r="N267" s="226"/>
    </row>
    <row r="268" spans="1:14" x14ac:dyDescent="0.25">
      <c r="A268">
        <f t="shared" si="12"/>
        <v>264</v>
      </c>
      <c r="B268" s="213" t="s">
        <v>1253</v>
      </c>
      <c r="C268" s="65" t="str">
        <f t="shared" si="13"/>
        <v>44</v>
      </c>
      <c r="D268" s="2" t="s">
        <v>1379</v>
      </c>
      <c r="E268" s="194"/>
      <c r="F268" s="2"/>
      <c r="G268" s="2"/>
      <c r="H268" s="14" t="str" cm="1">
        <f t="array" ref="H268">INDEX(Cable_L!$B$3:$B$80,MATCH(1,COUNTIFS(C268,Cable_L!$A$3:$A$80,$D268,Cable_L!$C$3:$C$80),0))</f>
        <v>4b</v>
      </c>
      <c r="I268" s="14"/>
      <c r="J268" s="225" t="str">
        <f t="shared" si="14"/>
        <v>44 - J12 - 8/7  4b</v>
      </c>
      <c r="K268" s="194"/>
      <c r="L268" s="2"/>
      <c r="M268" s="2"/>
      <c r="N268" s="226"/>
    </row>
    <row r="269" spans="1:14" x14ac:dyDescent="0.25">
      <c r="A269">
        <f t="shared" si="12"/>
        <v>265</v>
      </c>
      <c r="B269" s="150" t="s">
        <v>726</v>
      </c>
      <c r="C269" s="65" t="str">
        <f t="shared" si="13"/>
        <v>44</v>
      </c>
      <c r="D269" s="2" t="s">
        <v>1379</v>
      </c>
      <c r="E269" s="194"/>
      <c r="F269" s="2"/>
      <c r="G269" s="2"/>
      <c r="H269" s="14" t="str" cm="1">
        <f t="array" ref="H269">INDEX(Cable_L!$B$3:$B$80,MATCH(1,COUNTIFS(C269,Cable_L!$A$3:$A$80,$D269,Cable_L!$C$3:$C$80),0))</f>
        <v>4b</v>
      </c>
      <c r="I269" s="14"/>
      <c r="J269" s="225" t="str">
        <f t="shared" si="14"/>
        <v>44 - J13 - 2/1  4b</v>
      </c>
      <c r="K269" s="194"/>
      <c r="L269" s="2"/>
      <c r="M269" s="2"/>
      <c r="N269" s="226"/>
    </row>
    <row r="270" spans="1:14" x14ac:dyDescent="0.25">
      <c r="A270">
        <f t="shared" si="12"/>
        <v>266</v>
      </c>
      <c r="B270" s="212" t="s">
        <v>725</v>
      </c>
      <c r="C270" s="65" t="str">
        <f t="shared" si="13"/>
        <v>44</v>
      </c>
      <c r="D270" s="2" t="s">
        <v>1379</v>
      </c>
      <c r="E270" s="79"/>
      <c r="F270" s="2"/>
      <c r="G270" s="84"/>
      <c r="H270" s="14" t="str" cm="1">
        <f t="array" ref="H270">INDEX(Cable_L!$B$3:$B$80,MATCH(1,COUNTIFS(C270,Cable_L!$A$3:$A$80,$D270,Cable_L!$C$3:$C$80),0))</f>
        <v>4b</v>
      </c>
      <c r="I270" s="14"/>
      <c r="J270" s="225" t="str">
        <f t="shared" si="14"/>
        <v>44 - J13 - 4/3  4b</v>
      </c>
      <c r="K270" s="194"/>
      <c r="L270" s="2"/>
      <c r="M270" s="2"/>
      <c r="N270" s="226"/>
    </row>
    <row r="271" spans="1:14" x14ac:dyDescent="0.25">
      <c r="A271">
        <f t="shared" si="12"/>
        <v>267</v>
      </c>
      <c r="B271" s="213" t="s">
        <v>1254</v>
      </c>
      <c r="C271" s="65" t="str">
        <f t="shared" si="13"/>
        <v>44</v>
      </c>
      <c r="D271" s="2" t="s">
        <v>1379</v>
      </c>
      <c r="E271" s="79"/>
      <c r="F271" s="84"/>
      <c r="G271" s="84"/>
      <c r="H271" s="14" t="str" cm="1">
        <f t="array" ref="H271">INDEX(Cable_L!$B$3:$B$80,MATCH(1,COUNTIFS(C271,Cable_L!$A$3:$A$80,$D271,Cable_L!$C$3:$C$80),0))</f>
        <v>4b</v>
      </c>
      <c r="I271" s="14"/>
      <c r="J271" s="225" t="str">
        <f t="shared" si="14"/>
        <v>44 - J13 - 6/5  4b</v>
      </c>
      <c r="K271" s="194"/>
      <c r="L271" s="2"/>
      <c r="M271" s="2"/>
      <c r="N271" s="226"/>
    </row>
    <row r="272" spans="1:14" x14ac:dyDescent="0.25">
      <c r="A272">
        <f t="shared" si="12"/>
        <v>268</v>
      </c>
      <c r="B272" s="213" t="s">
        <v>1255</v>
      </c>
      <c r="C272" s="65" t="str">
        <f t="shared" si="13"/>
        <v>44</v>
      </c>
      <c r="D272" s="2" t="s">
        <v>1379</v>
      </c>
      <c r="E272" s="194"/>
      <c r="F272" s="2"/>
      <c r="G272" s="2"/>
      <c r="H272" s="14" t="str" cm="1">
        <f t="array" ref="H272">INDEX(Cable_L!$B$3:$B$80,MATCH(1,COUNTIFS(C272,Cable_L!$A$3:$A$80,$D272,Cable_L!$C$3:$C$80),0))</f>
        <v>4b</v>
      </c>
      <c r="I272" s="14"/>
      <c r="J272" s="225" t="str">
        <f t="shared" si="14"/>
        <v>44 - J13 - 8/7  4b</v>
      </c>
      <c r="K272" s="194"/>
      <c r="L272" s="2"/>
      <c r="M272" s="2"/>
      <c r="N272" s="226"/>
    </row>
    <row r="273" spans="1:14" x14ac:dyDescent="0.25">
      <c r="A273">
        <f t="shared" si="12"/>
        <v>269</v>
      </c>
      <c r="B273" s="214" t="s">
        <v>728</v>
      </c>
      <c r="C273" s="65" t="str">
        <f t="shared" si="13"/>
        <v>45</v>
      </c>
      <c r="D273" s="2" t="s">
        <v>1379</v>
      </c>
      <c r="E273" s="194"/>
      <c r="F273" s="2"/>
      <c r="G273" s="2"/>
      <c r="H273" s="14" t="str" cm="1">
        <f t="array" ref="H273">INDEX(Cable_L!$B$3:$B$80,MATCH(1,COUNTIFS(C273,Cable_L!$A$3:$A$80,$D273,Cable_L!$C$3:$C$80),0))</f>
        <v>4b</v>
      </c>
      <c r="I273" s="14"/>
      <c r="J273" s="225" t="str">
        <f t="shared" si="14"/>
        <v>45 - J12 - 2/1  4b</v>
      </c>
      <c r="K273" s="194"/>
      <c r="L273" s="2"/>
      <c r="M273" s="2"/>
      <c r="N273" s="226"/>
    </row>
    <row r="274" spans="1:14" x14ac:dyDescent="0.25">
      <c r="A274">
        <f t="shared" si="12"/>
        <v>270</v>
      </c>
      <c r="B274" s="211" t="s">
        <v>727</v>
      </c>
      <c r="C274" s="65" t="str">
        <f t="shared" si="13"/>
        <v>45</v>
      </c>
      <c r="D274" s="2" t="s">
        <v>1379</v>
      </c>
      <c r="E274" s="79"/>
      <c r="F274" s="2"/>
      <c r="G274" s="2"/>
      <c r="H274" s="14" t="str" cm="1">
        <f t="array" ref="H274">INDEX(Cable_L!$B$3:$B$80,MATCH(1,COUNTIFS(C274,Cable_L!$A$3:$A$80,$D274,Cable_L!$C$3:$C$80),0))</f>
        <v>4b</v>
      </c>
      <c r="I274" s="14"/>
      <c r="J274" s="225" t="str">
        <f t="shared" si="14"/>
        <v>45 - J12 - 4/3  4b</v>
      </c>
      <c r="K274" s="194"/>
      <c r="L274" s="2"/>
      <c r="M274" s="2"/>
      <c r="N274" s="226"/>
    </row>
    <row r="275" spans="1:14" x14ac:dyDescent="0.25">
      <c r="A275">
        <f t="shared" si="12"/>
        <v>271</v>
      </c>
      <c r="B275" s="213" t="s">
        <v>1256</v>
      </c>
      <c r="C275" s="65" t="str">
        <f t="shared" si="13"/>
        <v>45</v>
      </c>
      <c r="D275" s="2" t="s">
        <v>1379</v>
      </c>
      <c r="E275" s="79"/>
      <c r="F275" s="2"/>
      <c r="G275" s="2"/>
      <c r="H275" s="14" t="str" cm="1">
        <f t="array" ref="H275">INDEX(Cable_L!$B$3:$B$80,MATCH(1,COUNTIFS(C275,Cable_L!$A$3:$A$80,$D275,Cable_L!$C$3:$C$80),0))</f>
        <v>4b</v>
      </c>
      <c r="I275" s="14"/>
      <c r="J275" s="225" t="str">
        <f t="shared" si="14"/>
        <v>45 - J12 - 6/5  4b</v>
      </c>
      <c r="K275" s="194"/>
      <c r="L275" s="2"/>
      <c r="M275" s="2"/>
      <c r="N275" s="226"/>
    </row>
    <row r="276" spans="1:14" x14ac:dyDescent="0.25">
      <c r="A276">
        <f t="shared" si="12"/>
        <v>272</v>
      </c>
      <c r="B276" s="213" t="s">
        <v>1257</v>
      </c>
      <c r="C276" s="65" t="str">
        <f t="shared" si="13"/>
        <v>45</v>
      </c>
      <c r="D276" s="2" t="s">
        <v>1379</v>
      </c>
      <c r="E276" s="79"/>
      <c r="F276" s="2"/>
      <c r="G276" s="2"/>
      <c r="H276" s="14" t="str" cm="1">
        <f t="array" ref="H276">INDEX(Cable_L!$B$3:$B$80,MATCH(1,COUNTIFS(C276,Cable_L!$A$3:$A$80,$D276,Cable_L!$C$3:$C$80),0))</f>
        <v>4b</v>
      </c>
      <c r="I276" s="14"/>
      <c r="J276" s="225" t="str">
        <f t="shared" si="14"/>
        <v>45 - J12 - 8/7  4b</v>
      </c>
      <c r="K276" s="194"/>
      <c r="L276" s="2"/>
      <c r="M276" s="2"/>
      <c r="N276" s="226"/>
    </row>
    <row r="277" spans="1:14" x14ac:dyDescent="0.25">
      <c r="A277">
        <f t="shared" si="12"/>
        <v>273</v>
      </c>
      <c r="B277" s="150" t="s">
        <v>729</v>
      </c>
      <c r="C277" s="65" t="str">
        <f t="shared" si="13"/>
        <v>45</v>
      </c>
      <c r="D277" s="14" t="s">
        <v>1379</v>
      </c>
      <c r="E277" s="196"/>
      <c r="H277" s="14" t="str" cm="1">
        <f t="array" ref="H277">INDEX(Cable_L!$B$3:$B$80,MATCH(1,COUNTIFS(C277,Cable_L!$A$3:$A$80,$D277,Cable_L!$C$3:$C$80),0))</f>
        <v>4b</v>
      </c>
      <c r="I277" s="14"/>
      <c r="J277" s="225" t="str">
        <f t="shared" si="14"/>
        <v>45 - J13 - 8/7  4b</v>
      </c>
      <c r="K277" s="196"/>
      <c r="N277" s="226"/>
    </row>
    <row r="278" spans="1:14" x14ac:dyDescent="0.25">
      <c r="A278">
        <f t="shared" si="12"/>
        <v>274</v>
      </c>
      <c r="B278" s="212" t="s">
        <v>732</v>
      </c>
      <c r="C278" s="65" t="str">
        <f t="shared" si="13"/>
        <v>46</v>
      </c>
      <c r="D278" s="2" t="s">
        <v>1379</v>
      </c>
      <c r="E278" s="79"/>
      <c r="F278" s="2"/>
      <c r="G278" s="2"/>
      <c r="H278" s="14" t="str" cm="1">
        <f t="array" ref="H278">INDEX(Cable_L!$B$3:$B$80,MATCH(1,COUNTIFS(C278,Cable_L!$A$3:$A$80,$D278,Cable_L!$C$3:$C$80),0))</f>
        <v>4b</v>
      </c>
      <c r="I278" s="14"/>
      <c r="J278" s="225" t="str">
        <f t="shared" si="14"/>
        <v>46 - J12 - 2/1  4b</v>
      </c>
      <c r="K278" s="194"/>
      <c r="L278" s="2"/>
      <c r="M278" s="2"/>
      <c r="N278" s="226"/>
    </row>
    <row r="279" spans="1:14" x14ac:dyDescent="0.25">
      <c r="A279">
        <f t="shared" si="12"/>
        <v>275</v>
      </c>
      <c r="B279" s="212" t="s">
        <v>731</v>
      </c>
      <c r="C279" s="65" t="str">
        <f t="shared" si="13"/>
        <v>46</v>
      </c>
      <c r="D279" s="2" t="s">
        <v>1379</v>
      </c>
      <c r="E279" s="79"/>
      <c r="F279" s="2"/>
      <c r="G279" s="2"/>
      <c r="H279" s="14" t="str" cm="1">
        <f t="array" ref="H279">INDEX(Cable_L!$B$3:$B$80,MATCH(1,COUNTIFS(C279,Cable_L!$A$3:$A$80,$D279,Cable_L!$C$3:$C$80),0))</f>
        <v>4b</v>
      </c>
      <c r="I279" s="14"/>
      <c r="J279" s="225" t="str">
        <f t="shared" si="14"/>
        <v>46 - J12 - 6/5  4b</v>
      </c>
      <c r="K279" s="194"/>
      <c r="L279" s="2"/>
      <c r="M279" s="2"/>
      <c r="N279" s="226"/>
    </row>
    <row r="280" spans="1:14" x14ac:dyDescent="0.25">
      <c r="A280">
        <f t="shared" si="12"/>
        <v>276</v>
      </c>
      <c r="B280" s="212" t="s">
        <v>730</v>
      </c>
      <c r="C280" s="65" t="str">
        <f t="shared" si="13"/>
        <v>46</v>
      </c>
      <c r="D280" s="2" t="s">
        <v>1379</v>
      </c>
      <c r="E280" s="79"/>
      <c r="F280" s="2"/>
      <c r="G280" s="2"/>
      <c r="H280" s="14" t="str" cm="1">
        <f t="array" ref="H280">INDEX(Cable_L!$B$3:$B$80,MATCH(1,COUNTIFS(C280,Cable_L!$A$3:$A$80,$D280,Cable_L!$C$3:$C$80),0))</f>
        <v>4b</v>
      </c>
      <c r="I280" s="14"/>
      <c r="J280" s="225" t="str">
        <f t="shared" si="14"/>
        <v>46 - J12 - 8/7  4b</v>
      </c>
      <c r="K280" s="194"/>
      <c r="L280" s="2"/>
      <c r="M280" s="2"/>
      <c r="N280" s="226"/>
    </row>
    <row r="281" spans="1:14" x14ac:dyDescent="0.25">
      <c r="A281">
        <f t="shared" si="12"/>
        <v>277</v>
      </c>
      <c r="B281" s="214" t="s">
        <v>734</v>
      </c>
      <c r="C281" s="65" t="str">
        <f t="shared" si="13"/>
        <v>46</v>
      </c>
      <c r="D281" s="2" t="s">
        <v>1379</v>
      </c>
      <c r="E281" s="194"/>
      <c r="F281" s="2"/>
      <c r="G281" s="2"/>
      <c r="H281" s="14" t="str" cm="1">
        <f t="array" ref="H281">INDEX(Cable_L!$B$3:$B$80,MATCH(1,COUNTIFS(C281,Cable_L!$A$3:$A$80,$D281,Cable_L!$C$3:$C$80),0))</f>
        <v>4b</v>
      </c>
      <c r="I281" s="14"/>
      <c r="J281" s="225" t="str">
        <f t="shared" si="14"/>
        <v>46 - J13 - 2/1  4b</v>
      </c>
      <c r="K281" s="194"/>
      <c r="L281" s="2"/>
      <c r="M281" s="2"/>
      <c r="N281" s="226"/>
    </row>
    <row r="282" spans="1:14" x14ac:dyDescent="0.25">
      <c r="A282">
        <f t="shared" si="12"/>
        <v>278</v>
      </c>
      <c r="B282" s="212" t="s">
        <v>733</v>
      </c>
      <c r="C282" s="65" t="str">
        <f t="shared" si="13"/>
        <v>46</v>
      </c>
      <c r="D282" s="2" t="s">
        <v>1379</v>
      </c>
      <c r="E282" s="79"/>
      <c r="F282" s="2"/>
      <c r="G282" s="202"/>
      <c r="H282" s="14" t="str" cm="1">
        <f t="array" ref="H282">INDEX(Cable_L!$B$3:$B$80,MATCH(1,COUNTIFS(C282,Cable_L!$A$3:$A$80,$D282,Cable_L!$C$3:$C$80),0))</f>
        <v>4b</v>
      </c>
      <c r="I282" s="14"/>
      <c r="J282" s="225" t="str">
        <f t="shared" si="14"/>
        <v>46 - J13 - 8/7  4b</v>
      </c>
      <c r="K282" s="194"/>
      <c r="L282" s="2"/>
      <c r="M282" s="2"/>
      <c r="N282" s="226"/>
    </row>
    <row r="283" spans="1:14" x14ac:dyDescent="0.25">
      <c r="A283">
        <f t="shared" si="12"/>
        <v>279</v>
      </c>
      <c r="B283" s="150" t="s">
        <v>738</v>
      </c>
      <c r="C283" s="65" t="str">
        <f t="shared" si="13"/>
        <v>47</v>
      </c>
      <c r="D283" s="2" t="s">
        <v>1379</v>
      </c>
      <c r="E283" s="195"/>
      <c r="F283" s="153"/>
      <c r="G283" s="153"/>
      <c r="H283" s="14" t="str" cm="1">
        <f t="array" ref="H283">INDEX(Cable_L!$B$3:$B$80,MATCH(1,COUNTIFS(C283,Cable_L!$A$3:$A$80,$D283,Cable_L!$C$3:$C$80),0))</f>
        <v>3d</v>
      </c>
      <c r="I283" s="14"/>
      <c r="J283" s="225" t="str">
        <f t="shared" si="14"/>
        <v>47 - J12 - 2/1  3d</v>
      </c>
      <c r="K283" s="195"/>
      <c r="L283" s="153"/>
      <c r="M283" s="153"/>
      <c r="N283" s="226"/>
    </row>
    <row r="284" spans="1:14" x14ac:dyDescent="0.25">
      <c r="A284">
        <f t="shared" si="12"/>
        <v>280</v>
      </c>
      <c r="B284" s="206" t="s">
        <v>737</v>
      </c>
      <c r="C284" s="65" t="str">
        <f t="shared" si="13"/>
        <v>47</v>
      </c>
      <c r="D284" s="2" t="s">
        <v>1379</v>
      </c>
      <c r="E284" s="155"/>
      <c r="F284" s="153"/>
      <c r="G284" s="200"/>
      <c r="H284" s="14" t="str" cm="1">
        <f t="array" ref="H284">INDEX(Cable_L!$B$3:$B$80,MATCH(1,COUNTIFS(C284,Cable_L!$A$3:$A$80,$D284,Cable_L!$C$3:$C$80),0))</f>
        <v>3d</v>
      </c>
      <c r="I284" s="14"/>
      <c r="J284" s="225" t="str">
        <f t="shared" si="14"/>
        <v>47 - J12 - 4/3  3d</v>
      </c>
      <c r="K284" s="195"/>
      <c r="L284" s="153"/>
      <c r="M284" s="200"/>
      <c r="N284" s="226"/>
    </row>
    <row r="285" spans="1:14" x14ac:dyDescent="0.25">
      <c r="A285">
        <f t="shared" si="12"/>
        <v>281</v>
      </c>
      <c r="B285" s="206" t="s">
        <v>736</v>
      </c>
      <c r="C285" s="65" t="str">
        <f t="shared" si="13"/>
        <v>47</v>
      </c>
      <c r="D285" s="2" t="s">
        <v>1357</v>
      </c>
      <c r="E285" s="156"/>
      <c r="F285" s="153"/>
      <c r="G285" s="195"/>
      <c r="H285" s="14" t="str" cm="1">
        <f t="array" ref="H285">INDEX(Cable_L!$B$3:$B$80,MATCH(1,COUNTIFS(C285,Cable_L!$A$3:$A$80,$D285,Cable_L!$C$3:$C$80),0))</f>
        <v>3c</v>
      </c>
      <c r="I285" s="14"/>
      <c r="J285" s="225" t="str">
        <f t="shared" si="14"/>
        <v>47 - J12 - 6/5  3c</v>
      </c>
      <c r="K285" s="200"/>
      <c r="L285" s="153"/>
      <c r="M285" s="195"/>
      <c r="N285" s="226"/>
    </row>
    <row r="286" spans="1:14" x14ac:dyDescent="0.25">
      <c r="A286">
        <f t="shared" si="12"/>
        <v>282</v>
      </c>
      <c r="B286" s="206" t="s">
        <v>735</v>
      </c>
      <c r="C286" s="65" t="str">
        <f t="shared" si="13"/>
        <v>47</v>
      </c>
      <c r="D286" s="2" t="s">
        <v>1357</v>
      </c>
      <c r="E286" s="156"/>
      <c r="F286" s="153"/>
      <c r="G286" s="195"/>
      <c r="H286" s="14" t="str" cm="1">
        <f t="array" ref="H286">INDEX(Cable_L!$B$3:$B$80,MATCH(1,COUNTIFS(C286,Cable_L!$A$3:$A$80,$D286,Cable_L!$C$3:$C$80),0))</f>
        <v>3c</v>
      </c>
      <c r="I286" s="14"/>
      <c r="J286" s="225" t="str">
        <f t="shared" si="14"/>
        <v>47 - J12 - 8/7  3c</v>
      </c>
      <c r="K286" s="200"/>
      <c r="L286" s="153"/>
      <c r="M286" s="195"/>
      <c r="N286" s="226"/>
    </row>
    <row r="287" spans="1:14" x14ac:dyDescent="0.25">
      <c r="A287">
        <f t="shared" si="12"/>
        <v>283</v>
      </c>
      <c r="B287" s="206" t="s">
        <v>741</v>
      </c>
      <c r="C287" s="65" t="str">
        <f t="shared" si="13"/>
        <v>47</v>
      </c>
      <c r="D287" s="2" t="s">
        <v>1357</v>
      </c>
      <c r="E287" s="157"/>
      <c r="F287" s="153"/>
      <c r="G287" s="195"/>
      <c r="H287" s="14" t="str" cm="1">
        <f t="array" ref="H287">INDEX(Cable_L!$B$3:$B$80,MATCH(1,COUNTIFS(C287,Cable_L!$A$3:$A$80,$D287,Cable_L!$C$3:$C$80),0))</f>
        <v>3c</v>
      </c>
      <c r="I287" s="14"/>
      <c r="J287" s="225" t="str">
        <f t="shared" si="14"/>
        <v>47 - J13 - 4/3  3c</v>
      </c>
      <c r="K287" s="200"/>
      <c r="L287" s="153"/>
      <c r="M287" s="195"/>
      <c r="N287" s="226"/>
    </row>
    <row r="288" spans="1:14" x14ac:dyDescent="0.25">
      <c r="A288">
        <f t="shared" si="12"/>
        <v>284</v>
      </c>
      <c r="B288" s="153" t="s">
        <v>740</v>
      </c>
      <c r="C288" s="65" t="str">
        <f t="shared" si="13"/>
        <v>47</v>
      </c>
      <c r="D288" s="2" t="s">
        <v>1357</v>
      </c>
      <c r="E288" s="200"/>
      <c r="F288" s="153"/>
      <c r="G288" s="195"/>
      <c r="H288" s="14" t="str" cm="1">
        <f t="array" ref="H288">INDEX(Cable_L!$B$3:$B$80,MATCH(1,COUNTIFS(C288,Cable_L!$A$3:$A$80,$D288,Cable_L!$C$3:$C$80),0))</f>
        <v>3c</v>
      </c>
      <c r="I288" s="14"/>
      <c r="J288" s="225" t="str">
        <f t="shared" si="14"/>
        <v>47 - J13 - 6/5  3c</v>
      </c>
      <c r="K288" s="200"/>
      <c r="L288" s="153"/>
      <c r="M288" s="195"/>
      <c r="N288" s="226"/>
    </row>
    <row r="289" spans="1:14" x14ac:dyDescent="0.25">
      <c r="A289">
        <f t="shared" si="12"/>
        <v>285</v>
      </c>
      <c r="B289" s="206" t="s">
        <v>739</v>
      </c>
      <c r="C289" s="65" t="str">
        <f t="shared" si="13"/>
        <v>47</v>
      </c>
      <c r="D289" s="2" t="s">
        <v>1357</v>
      </c>
      <c r="E289" s="156"/>
      <c r="F289" s="153"/>
      <c r="G289" s="195"/>
      <c r="H289" s="14" t="str" cm="1">
        <f t="array" ref="H289">INDEX(Cable_L!$B$3:$B$80,MATCH(1,COUNTIFS(C289,Cable_L!$A$3:$A$80,$D289,Cable_L!$C$3:$C$80),0))</f>
        <v>3c</v>
      </c>
      <c r="I289" s="14"/>
      <c r="J289" s="225" t="str">
        <f t="shared" si="14"/>
        <v>47 - J13 - 8/7  3c</v>
      </c>
      <c r="K289" s="200"/>
      <c r="L289" s="153"/>
      <c r="M289" s="195"/>
      <c r="N289" s="226"/>
    </row>
    <row r="290" spans="1:14" x14ac:dyDescent="0.25">
      <c r="A290">
        <f t="shared" si="12"/>
        <v>286</v>
      </c>
      <c r="B290" s="206" t="s">
        <v>745</v>
      </c>
      <c r="C290" s="65" t="str">
        <f t="shared" si="13"/>
        <v>48</v>
      </c>
      <c r="D290" s="2" t="s">
        <v>1379</v>
      </c>
      <c r="E290" s="155"/>
      <c r="F290" s="153"/>
      <c r="G290" s="200"/>
      <c r="H290" s="14" t="str" cm="1">
        <f t="array" ref="H290">INDEX(Cable_L!$B$3:$B$80,MATCH(1,COUNTIFS(C290,Cable_L!$A$3:$A$80,$D290,Cable_L!$C$3:$C$80),0))</f>
        <v>3d</v>
      </c>
      <c r="I290" s="14"/>
      <c r="J290" s="225" t="str">
        <f t="shared" si="14"/>
        <v>48 - J12 - 2/1  3d</v>
      </c>
      <c r="K290" s="195"/>
      <c r="L290" s="153"/>
      <c r="M290" s="200"/>
      <c r="N290" s="226"/>
    </row>
    <row r="291" spans="1:14" x14ac:dyDescent="0.25">
      <c r="A291">
        <f t="shared" si="12"/>
        <v>287</v>
      </c>
      <c r="B291" s="206" t="s">
        <v>744</v>
      </c>
      <c r="C291" s="65" t="str">
        <f t="shared" si="13"/>
        <v>48</v>
      </c>
      <c r="D291" s="2" t="s">
        <v>1379</v>
      </c>
      <c r="E291" s="155"/>
      <c r="F291" s="153"/>
      <c r="G291" s="200"/>
      <c r="H291" s="14" t="str" cm="1">
        <f t="array" ref="H291">INDEX(Cable_L!$B$3:$B$80,MATCH(1,COUNTIFS(C291,Cable_L!$A$3:$A$80,$D291,Cable_L!$C$3:$C$80),0))</f>
        <v>3d</v>
      </c>
      <c r="I291" s="14"/>
      <c r="J291" s="225" t="str">
        <f t="shared" si="14"/>
        <v>48 - J12 - 4/3  3d</v>
      </c>
      <c r="K291" s="195"/>
      <c r="L291" s="153"/>
      <c r="M291" s="200"/>
      <c r="N291" s="226"/>
    </row>
    <row r="292" spans="1:14" x14ac:dyDescent="0.25">
      <c r="A292">
        <f t="shared" si="12"/>
        <v>288</v>
      </c>
      <c r="B292" s="206" t="s">
        <v>743</v>
      </c>
      <c r="C292" s="65" t="str">
        <f t="shared" si="13"/>
        <v>48</v>
      </c>
      <c r="D292" s="2" t="s">
        <v>1357</v>
      </c>
      <c r="E292" s="156"/>
      <c r="F292" s="153"/>
      <c r="G292" s="155"/>
      <c r="H292" s="14" t="str" cm="1">
        <f t="array" ref="H292">INDEX(Cable_L!$B$3:$B$80,MATCH(1,COUNTIFS(C292,Cable_L!$A$3:$A$80,$D292,Cable_L!$C$3:$C$80),0))</f>
        <v>3c</v>
      </c>
      <c r="I292" s="14"/>
      <c r="J292" s="225" t="str">
        <f t="shared" si="14"/>
        <v>48 - J12 - 6/5  3c</v>
      </c>
      <c r="K292" s="200"/>
      <c r="L292" s="153"/>
      <c r="M292" s="195"/>
      <c r="N292" s="226"/>
    </row>
    <row r="293" spans="1:14" x14ac:dyDescent="0.25">
      <c r="A293">
        <f t="shared" si="12"/>
        <v>289</v>
      </c>
      <c r="B293" s="206" t="s">
        <v>742</v>
      </c>
      <c r="C293" s="65" t="str">
        <f t="shared" si="13"/>
        <v>48</v>
      </c>
      <c r="D293" s="2" t="s">
        <v>1357</v>
      </c>
      <c r="E293" s="156"/>
      <c r="F293" s="153"/>
      <c r="G293" s="195"/>
      <c r="H293" s="14" t="str" cm="1">
        <f t="array" ref="H293">INDEX(Cable_L!$B$3:$B$80,MATCH(1,COUNTIFS(C293,Cable_L!$A$3:$A$80,$D293,Cable_L!$C$3:$C$80),0))</f>
        <v>3c</v>
      </c>
      <c r="I293" s="14"/>
      <c r="J293" s="225" t="str">
        <f t="shared" si="14"/>
        <v>48 - J12 - 8/7  3c</v>
      </c>
      <c r="K293" s="200"/>
      <c r="L293" s="153"/>
      <c r="M293" s="195"/>
      <c r="N293" s="226"/>
    </row>
    <row r="294" spans="1:14" x14ac:dyDescent="0.25">
      <c r="A294">
        <f t="shared" si="12"/>
        <v>290</v>
      </c>
      <c r="B294" s="209" t="s">
        <v>762</v>
      </c>
      <c r="C294" s="65" t="str">
        <f t="shared" si="13"/>
        <v>48</v>
      </c>
      <c r="D294" s="2" t="s">
        <v>1379</v>
      </c>
      <c r="E294" s="152"/>
      <c r="F294" s="153"/>
      <c r="G294" s="200"/>
      <c r="H294" s="14" t="str" cm="1">
        <f t="array" ref="H294">INDEX(Cable_L!$B$3:$B$80,MATCH(1,COUNTIFS(C294,Cable_L!$A$3:$A$80,$D294,Cable_L!$C$3:$C$80),0))</f>
        <v>3d</v>
      </c>
      <c r="I294" s="14"/>
      <c r="J294" s="225" t="str">
        <f t="shared" si="14"/>
        <v>48 - J13 - 4/3  3d</v>
      </c>
      <c r="K294" s="195"/>
      <c r="L294" s="153"/>
      <c r="M294" s="200"/>
      <c r="N294" s="226"/>
    </row>
    <row r="295" spans="1:14" x14ac:dyDescent="0.25">
      <c r="A295">
        <f t="shared" si="12"/>
        <v>291</v>
      </c>
      <c r="B295" s="205" t="s">
        <v>761</v>
      </c>
      <c r="C295" s="65" t="str">
        <f t="shared" si="13"/>
        <v>48</v>
      </c>
      <c r="D295" s="2" t="s">
        <v>1357</v>
      </c>
      <c r="E295" s="160"/>
      <c r="F295" s="153"/>
      <c r="G295" s="195"/>
      <c r="H295" s="14" t="str" cm="1">
        <f t="array" ref="H295">INDEX(Cable_L!$B$3:$B$80,MATCH(1,COUNTIFS(C295,Cable_L!$A$3:$A$80,$D295,Cable_L!$C$3:$C$80),0))</f>
        <v>3c</v>
      </c>
      <c r="I295" s="14"/>
      <c r="J295" s="225" t="str">
        <f t="shared" si="14"/>
        <v>48 - J13 - 6/5  3c</v>
      </c>
      <c r="K295" s="200"/>
      <c r="L295" s="153"/>
      <c r="M295" s="195"/>
      <c r="N295" s="226"/>
    </row>
    <row r="296" spans="1:14" x14ac:dyDescent="0.25">
      <c r="A296">
        <f t="shared" si="12"/>
        <v>292</v>
      </c>
      <c r="B296" s="206" t="s">
        <v>760</v>
      </c>
      <c r="C296" s="65" t="str">
        <f t="shared" si="13"/>
        <v>48</v>
      </c>
      <c r="D296" s="2" t="s">
        <v>1357</v>
      </c>
      <c r="E296" s="156"/>
      <c r="F296" s="153"/>
      <c r="G296" s="195"/>
      <c r="H296" s="14" t="str" cm="1">
        <f t="array" ref="H296">INDEX(Cable_L!$B$3:$B$80,MATCH(1,COUNTIFS(C296,Cable_L!$A$3:$A$80,$D296,Cable_L!$C$3:$C$80),0))</f>
        <v>3c</v>
      </c>
      <c r="I296" s="14"/>
      <c r="J296" s="225" t="str">
        <f t="shared" si="14"/>
        <v>48 - J13 - 8/7  3c</v>
      </c>
      <c r="K296" s="200"/>
      <c r="L296" s="153"/>
      <c r="M296" s="195"/>
      <c r="N296" s="226"/>
    </row>
    <row r="297" spans="1:14" x14ac:dyDescent="0.25">
      <c r="A297">
        <f t="shared" si="12"/>
        <v>293</v>
      </c>
      <c r="B297" s="206" t="s">
        <v>766</v>
      </c>
      <c r="C297" s="65" t="str">
        <f t="shared" si="13"/>
        <v>49</v>
      </c>
      <c r="D297" s="2" t="s">
        <v>1379</v>
      </c>
      <c r="E297" s="155"/>
      <c r="F297" s="153"/>
      <c r="G297" s="153"/>
      <c r="H297" s="14" t="str" cm="1">
        <f t="array" ref="H297">INDEX(Cable_L!$B$3:$B$80,MATCH(1,COUNTIFS(C297,Cable_L!$A$3:$A$80,$D297,Cable_L!$C$3:$C$80),0))</f>
        <v>4b</v>
      </c>
      <c r="I297" s="14"/>
      <c r="J297" s="225" t="str">
        <f t="shared" si="14"/>
        <v>49 - J12 - 2/1  4b</v>
      </c>
      <c r="K297" s="195"/>
      <c r="L297" s="153"/>
      <c r="M297" s="153"/>
      <c r="N297" s="226"/>
    </row>
    <row r="298" spans="1:14" x14ac:dyDescent="0.25">
      <c r="A298">
        <f t="shared" si="12"/>
        <v>294</v>
      </c>
      <c r="B298" s="206" t="s">
        <v>765</v>
      </c>
      <c r="C298" s="65" t="str">
        <f t="shared" si="13"/>
        <v>49</v>
      </c>
      <c r="D298" s="2" t="s">
        <v>1379</v>
      </c>
      <c r="E298" s="155"/>
      <c r="F298" s="153"/>
      <c r="G298" s="153"/>
      <c r="H298" s="14" t="str" cm="1">
        <f t="array" ref="H298">INDEX(Cable_L!$B$3:$B$80,MATCH(1,COUNTIFS(C298,Cable_L!$A$3:$A$80,$D298,Cable_L!$C$3:$C$80),0))</f>
        <v>4b</v>
      </c>
      <c r="I298" s="14"/>
      <c r="J298" s="225" t="str">
        <f t="shared" si="14"/>
        <v>49 - J12 - 4/3  4b</v>
      </c>
      <c r="K298" s="195"/>
      <c r="L298" s="153"/>
      <c r="M298" s="153"/>
      <c r="N298" s="226"/>
    </row>
    <row r="299" spans="1:14" x14ac:dyDescent="0.25">
      <c r="A299">
        <f t="shared" si="12"/>
        <v>295</v>
      </c>
      <c r="B299" s="206" t="s">
        <v>764</v>
      </c>
      <c r="C299" s="65" t="str">
        <f t="shared" si="13"/>
        <v>49</v>
      </c>
      <c r="D299" s="2" t="s">
        <v>1379</v>
      </c>
      <c r="E299" s="155"/>
      <c r="F299" s="153"/>
      <c r="G299" s="153"/>
      <c r="H299" s="14" t="str" cm="1">
        <f t="array" ref="H299">INDEX(Cable_L!$B$3:$B$80,MATCH(1,COUNTIFS(C299,Cable_L!$A$3:$A$80,$D299,Cable_L!$C$3:$C$80),0))</f>
        <v>4b</v>
      </c>
      <c r="I299" s="14"/>
      <c r="J299" s="225" t="str">
        <f t="shared" si="14"/>
        <v>49 - J12 - 6/5  4b</v>
      </c>
      <c r="K299" s="195"/>
      <c r="L299" s="153"/>
      <c r="M299" s="153"/>
      <c r="N299" s="226"/>
    </row>
    <row r="300" spans="1:14" x14ac:dyDescent="0.25">
      <c r="A300">
        <f t="shared" si="12"/>
        <v>296</v>
      </c>
      <c r="B300" s="206" t="s">
        <v>763</v>
      </c>
      <c r="C300" s="65" t="str">
        <f t="shared" si="13"/>
        <v>49</v>
      </c>
      <c r="D300" s="2" t="s">
        <v>1379</v>
      </c>
      <c r="E300" s="155"/>
      <c r="F300" s="153"/>
      <c r="G300" s="153"/>
      <c r="H300" s="14" t="str" cm="1">
        <f t="array" ref="H300">INDEX(Cable_L!$B$3:$B$80,MATCH(1,COUNTIFS(C300,Cable_L!$A$3:$A$80,$D300,Cable_L!$C$3:$C$80),0))</f>
        <v>4b</v>
      </c>
      <c r="I300" s="14"/>
      <c r="J300" s="225" t="str">
        <f t="shared" si="14"/>
        <v>49 - J12 - 8/7  4b</v>
      </c>
      <c r="K300" s="195"/>
      <c r="L300" s="153"/>
      <c r="M300" s="153"/>
      <c r="N300" s="226"/>
    </row>
    <row r="301" spans="1:14" x14ac:dyDescent="0.25">
      <c r="A301">
        <f t="shared" si="12"/>
        <v>297</v>
      </c>
      <c r="B301" s="209" t="s">
        <v>770</v>
      </c>
      <c r="C301" s="65" t="str">
        <f t="shared" si="13"/>
        <v>49</v>
      </c>
      <c r="D301" s="2" t="s">
        <v>1379</v>
      </c>
      <c r="E301" s="155"/>
      <c r="F301" s="153"/>
      <c r="G301" s="153"/>
      <c r="H301" s="14" t="str" cm="1">
        <f t="array" ref="H301">INDEX(Cable_L!$B$3:$B$80,MATCH(1,COUNTIFS(C301,Cable_L!$A$3:$A$80,$D301,Cable_L!$C$3:$C$80),0))</f>
        <v>4b</v>
      </c>
      <c r="I301" s="14"/>
      <c r="J301" s="225" t="str">
        <f t="shared" si="14"/>
        <v>49 - J13 - 2/1  4b</v>
      </c>
      <c r="K301" s="195"/>
      <c r="L301" s="153"/>
      <c r="M301" s="153"/>
      <c r="N301" s="226"/>
    </row>
    <row r="302" spans="1:14" x14ac:dyDescent="0.25">
      <c r="A302">
        <f t="shared" si="12"/>
        <v>298</v>
      </c>
      <c r="B302" s="211" t="s">
        <v>769</v>
      </c>
      <c r="C302" s="65" t="str">
        <f t="shared" si="13"/>
        <v>49</v>
      </c>
      <c r="D302" s="2" t="s">
        <v>1379</v>
      </c>
      <c r="E302" s="155"/>
      <c r="F302" s="153"/>
      <c r="G302" s="193"/>
      <c r="H302" s="14" t="str" cm="1">
        <f t="array" ref="H302">INDEX(Cable_L!$B$3:$B$80,MATCH(1,COUNTIFS(C302,Cable_L!$A$3:$A$80,$D302,Cable_L!$C$3:$C$80),0))</f>
        <v>4b</v>
      </c>
      <c r="I302" s="14"/>
      <c r="J302" s="225" t="str">
        <f t="shared" si="14"/>
        <v>49 - J13 - 4/3  4b</v>
      </c>
      <c r="K302" s="195"/>
      <c r="L302" s="153"/>
      <c r="M302" s="153"/>
      <c r="N302" s="226"/>
    </row>
    <row r="303" spans="1:14" x14ac:dyDescent="0.25">
      <c r="A303">
        <f t="shared" si="12"/>
        <v>299</v>
      </c>
      <c r="B303" s="206" t="s">
        <v>768</v>
      </c>
      <c r="C303" s="65" t="str">
        <f t="shared" si="13"/>
        <v>49</v>
      </c>
      <c r="D303" s="2" t="s">
        <v>1379</v>
      </c>
      <c r="E303" s="156"/>
      <c r="F303" s="195"/>
      <c r="G303" s="155"/>
      <c r="H303" s="14" t="str" cm="1">
        <f t="array" ref="H303">INDEX(Cable_L!$B$3:$B$80,MATCH(1,COUNTIFS(C303,Cable_L!$A$3:$A$80,$D303,Cable_L!$C$3:$C$80),0))</f>
        <v>4b</v>
      </c>
      <c r="I303" s="14"/>
      <c r="J303" s="225" t="str">
        <f t="shared" si="14"/>
        <v>49 - J13 - 6/5  4b</v>
      </c>
      <c r="K303" s="200"/>
      <c r="L303" s="195"/>
      <c r="M303" s="195"/>
      <c r="N303" s="226"/>
    </row>
    <row r="304" spans="1:14" x14ac:dyDescent="0.25">
      <c r="A304">
        <f t="shared" si="12"/>
        <v>300</v>
      </c>
      <c r="B304" s="206" t="s">
        <v>767</v>
      </c>
      <c r="C304" s="65" t="str">
        <f t="shared" si="13"/>
        <v>49</v>
      </c>
      <c r="D304" s="2" t="s">
        <v>1379</v>
      </c>
      <c r="E304" s="156"/>
      <c r="F304" s="195"/>
      <c r="G304" s="154"/>
      <c r="H304" s="14" t="str" cm="1">
        <f t="array" ref="H304">INDEX(Cable_L!$B$3:$B$80,MATCH(1,COUNTIFS(C304,Cable_L!$A$3:$A$80,$D304,Cable_L!$C$3:$C$80),0))</f>
        <v>4b</v>
      </c>
      <c r="I304" s="14"/>
      <c r="J304" s="225" t="str">
        <f t="shared" si="14"/>
        <v>49 - J13 - 8/7  4b</v>
      </c>
      <c r="K304" s="200"/>
      <c r="L304" s="195"/>
      <c r="M304" s="195"/>
      <c r="N304" s="226"/>
    </row>
    <row r="305" spans="1:14" x14ac:dyDescent="0.25">
      <c r="A305">
        <f t="shared" si="12"/>
        <v>301</v>
      </c>
      <c r="B305" s="206" t="s">
        <v>468</v>
      </c>
      <c r="C305" s="65" t="str">
        <f t="shared" si="13"/>
        <v xml:space="preserve">5 </v>
      </c>
      <c r="D305" s="2" t="s">
        <v>1359</v>
      </c>
      <c r="E305" s="96"/>
      <c r="F305" s="2"/>
      <c r="G305" s="2"/>
      <c r="H305" s="14" t="str" cm="1">
        <f t="array" ref="H305">INDEX(Cable_L!$B$3:$B$80,MATCH(1,COUNTIFS(C305,Cable_L!$A$3:$A$80,$D305,Cable_L!$C$3:$C$80),0))</f>
        <v>2a</v>
      </c>
      <c r="I305" s="14"/>
      <c r="J305" s="225" t="str">
        <f t="shared" si="14"/>
        <v>5 - J12 - 2/1  2a</v>
      </c>
      <c r="K305" s="190"/>
      <c r="L305" s="2"/>
      <c r="M305" s="2"/>
      <c r="N305" s="226"/>
    </row>
    <row r="306" spans="1:14" x14ac:dyDescent="0.25">
      <c r="A306">
        <f t="shared" si="12"/>
        <v>302</v>
      </c>
      <c r="B306" s="153" t="s">
        <v>467</v>
      </c>
      <c r="C306" s="65" t="str">
        <f t="shared" si="13"/>
        <v xml:space="preserve">5 </v>
      </c>
      <c r="D306" s="2" t="s">
        <v>1359</v>
      </c>
      <c r="E306" s="96"/>
      <c r="F306" s="2"/>
      <c r="G306" s="2"/>
      <c r="H306" s="14" t="str" cm="1">
        <f t="array" ref="H306">INDEX(Cable_L!$B$3:$B$80,MATCH(1,COUNTIFS(C306,Cable_L!$A$3:$A$80,$D306,Cable_L!$C$3:$C$80),0))</f>
        <v>2a</v>
      </c>
      <c r="I306" s="14"/>
      <c r="J306" s="225" t="str">
        <f t="shared" si="14"/>
        <v>5 - J12 - 4/3  2a</v>
      </c>
      <c r="K306" s="190"/>
      <c r="L306" s="2"/>
      <c r="M306" s="2"/>
      <c r="N306" s="226"/>
    </row>
    <row r="307" spans="1:14" x14ac:dyDescent="0.25">
      <c r="A307">
        <f t="shared" si="12"/>
        <v>303</v>
      </c>
      <c r="B307" s="206" t="s">
        <v>466</v>
      </c>
      <c r="C307" s="65" t="str">
        <f t="shared" si="13"/>
        <v xml:space="preserve">5 </v>
      </c>
      <c r="D307" s="2" t="s">
        <v>1359</v>
      </c>
      <c r="E307" s="98"/>
      <c r="F307" s="2"/>
      <c r="G307" s="2"/>
      <c r="H307" s="14" t="str" cm="1">
        <f t="array" ref="H307">INDEX(Cable_L!$B$3:$B$80,MATCH(1,COUNTIFS(C307,Cable_L!$A$3:$A$80,$D307,Cable_L!$C$3:$C$80),0))</f>
        <v>2a</v>
      </c>
      <c r="I307" s="14"/>
      <c r="J307" s="225" t="str">
        <f t="shared" si="14"/>
        <v>5 - J12 - 6/5  2a</v>
      </c>
      <c r="K307" s="190"/>
      <c r="L307" s="2"/>
      <c r="M307" s="2"/>
      <c r="N307" s="226"/>
    </row>
    <row r="308" spans="1:14" x14ac:dyDescent="0.25">
      <c r="A308">
        <f t="shared" si="12"/>
        <v>304</v>
      </c>
      <c r="B308" s="206" t="s">
        <v>465</v>
      </c>
      <c r="C308" s="65" t="str">
        <f t="shared" si="13"/>
        <v xml:space="preserve">5 </v>
      </c>
      <c r="D308" s="2" t="s">
        <v>1359</v>
      </c>
      <c r="E308" s="98"/>
      <c r="F308" s="2"/>
      <c r="G308" s="2"/>
      <c r="H308" s="14" t="str" cm="1">
        <f t="array" ref="H308">INDEX(Cable_L!$B$3:$B$80,MATCH(1,COUNTIFS(C308,Cable_L!$A$3:$A$80,$D308,Cable_L!$C$3:$C$80),0))</f>
        <v>2a</v>
      </c>
      <c r="I308" s="14"/>
      <c r="J308" s="225" t="str">
        <f t="shared" si="14"/>
        <v>5 - J12 - 8/7  2a</v>
      </c>
      <c r="K308" s="190"/>
      <c r="L308" s="2"/>
      <c r="M308" s="2"/>
      <c r="N308" s="226"/>
    </row>
    <row r="309" spans="1:14" x14ac:dyDescent="0.25">
      <c r="A309">
        <f t="shared" si="12"/>
        <v>305</v>
      </c>
      <c r="B309" s="206" t="s">
        <v>471</v>
      </c>
      <c r="C309" s="65" t="str">
        <f t="shared" si="13"/>
        <v xml:space="preserve">5 </v>
      </c>
      <c r="D309" s="2" t="s">
        <v>1359</v>
      </c>
      <c r="E309" s="98"/>
      <c r="F309" s="2"/>
      <c r="G309" s="84"/>
      <c r="H309" s="14" t="str" cm="1">
        <f t="array" ref="H309">INDEX(Cable_L!$B$3:$B$80,MATCH(1,COUNTIFS(C309,Cable_L!$A$3:$A$80,$D309,Cable_L!$C$3:$C$80),0))</f>
        <v>2a</v>
      </c>
      <c r="I309" s="14"/>
      <c r="J309" s="225" t="str">
        <f t="shared" si="14"/>
        <v>5 - J13 - 4/3  2a</v>
      </c>
      <c r="K309" s="190"/>
      <c r="L309" s="2"/>
      <c r="M309" s="2"/>
      <c r="N309" s="226"/>
    </row>
    <row r="310" spans="1:14" x14ac:dyDescent="0.25">
      <c r="A310">
        <f t="shared" si="12"/>
        <v>306</v>
      </c>
      <c r="B310" s="209" t="s">
        <v>469</v>
      </c>
      <c r="C310" s="65" t="str">
        <f t="shared" si="13"/>
        <v xml:space="preserve">5 </v>
      </c>
      <c r="D310" s="2" t="s">
        <v>1359</v>
      </c>
      <c r="E310" s="96"/>
      <c r="F310" s="2"/>
      <c r="G310" s="2"/>
      <c r="H310" s="14" t="str" cm="1">
        <f t="array" ref="H310">INDEX(Cable_L!$B$3:$B$80,MATCH(1,COUNTIFS(C310,Cable_L!$A$3:$A$80,$D310,Cable_L!$C$3:$C$80),0))</f>
        <v>2a</v>
      </c>
      <c r="I310" s="14"/>
      <c r="J310" s="225" t="str">
        <f t="shared" si="14"/>
        <v>5 - J13 - 8/7  2a</v>
      </c>
      <c r="K310" s="190"/>
      <c r="L310" s="2"/>
      <c r="M310" s="2"/>
      <c r="N310" s="226"/>
    </row>
    <row r="311" spans="1:14" x14ac:dyDescent="0.25">
      <c r="A311">
        <f t="shared" si="12"/>
        <v>307</v>
      </c>
      <c r="B311" s="205" t="s">
        <v>774</v>
      </c>
      <c r="C311" s="65" t="str">
        <f t="shared" si="13"/>
        <v>50</v>
      </c>
      <c r="D311" s="2" t="s">
        <v>1379</v>
      </c>
      <c r="E311" s="155"/>
      <c r="F311" s="153"/>
      <c r="G311" s="153"/>
      <c r="H311" s="14" t="str" cm="1">
        <f t="array" ref="H311">INDEX(Cable_L!$B$3:$B$80,MATCH(1,COUNTIFS(C311,Cable_L!$A$3:$A$80,$D311,Cable_L!$C$3:$C$80),0))</f>
        <v>4b</v>
      </c>
      <c r="I311" s="14"/>
      <c r="J311" s="225" t="str">
        <f t="shared" si="14"/>
        <v>50 - J12 - 2/1  4b</v>
      </c>
      <c r="K311" s="195"/>
      <c r="L311" s="153"/>
      <c r="M311" s="153"/>
      <c r="N311" s="226"/>
    </row>
    <row r="312" spans="1:14" x14ac:dyDescent="0.25">
      <c r="A312">
        <f t="shared" si="12"/>
        <v>308</v>
      </c>
      <c r="B312" s="206" t="s">
        <v>773</v>
      </c>
      <c r="C312" s="65" t="str">
        <f t="shared" si="13"/>
        <v>50</v>
      </c>
      <c r="D312" s="2" t="s">
        <v>1379</v>
      </c>
      <c r="E312" s="155"/>
      <c r="F312" s="153"/>
      <c r="G312" s="153"/>
      <c r="H312" s="14" t="str" cm="1">
        <f t="array" ref="H312">INDEX(Cable_L!$B$3:$B$80,MATCH(1,COUNTIFS(C312,Cable_L!$A$3:$A$80,$D312,Cable_L!$C$3:$C$80),0))</f>
        <v>4b</v>
      </c>
      <c r="I312" s="14"/>
      <c r="J312" s="225" t="str">
        <f t="shared" si="14"/>
        <v>50 - J12 - 4/3  4b</v>
      </c>
      <c r="K312" s="195"/>
      <c r="L312" s="153"/>
      <c r="M312" s="153"/>
      <c r="N312" s="226"/>
    </row>
    <row r="313" spans="1:14" x14ac:dyDescent="0.25">
      <c r="A313">
        <f t="shared" si="12"/>
        <v>309</v>
      </c>
      <c r="B313" s="206" t="s">
        <v>772</v>
      </c>
      <c r="C313" s="65" t="str">
        <f t="shared" si="13"/>
        <v>50</v>
      </c>
      <c r="D313" s="2" t="s">
        <v>1379</v>
      </c>
      <c r="E313" s="155"/>
      <c r="F313" s="153"/>
      <c r="G313" s="150"/>
      <c r="H313" s="14" t="str" cm="1">
        <f t="array" ref="H313">INDEX(Cable_L!$B$3:$B$80,MATCH(1,COUNTIFS(C313,Cable_L!$A$3:$A$80,$D313,Cable_L!$C$3:$C$80),0))</f>
        <v>4b</v>
      </c>
      <c r="I313" s="14"/>
      <c r="J313" s="225" t="str">
        <f t="shared" si="14"/>
        <v>50 - J12 - 6/5  4b</v>
      </c>
      <c r="K313" s="195"/>
      <c r="L313" s="153"/>
      <c r="M313" s="150"/>
      <c r="N313" s="226"/>
    </row>
    <row r="314" spans="1:14" x14ac:dyDescent="0.25">
      <c r="A314">
        <f t="shared" si="12"/>
        <v>310</v>
      </c>
      <c r="B314" s="206" t="s">
        <v>771</v>
      </c>
      <c r="C314" s="65" t="str">
        <f t="shared" si="13"/>
        <v>50</v>
      </c>
      <c r="D314" s="2" t="s">
        <v>1379</v>
      </c>
      <c r="E314" s="195"/>
      <c r="F314" s="153"/>
      <c r="G314" s="153"/>
      <c r="H314" s="14" t="str" cm="1">
        <f t="array" ref="H314">INDEX(Cable_L!$B$3:$B$80,MATCH(1,COUNTIFS(C314,Cable_L!$A$3:$A$80,$D314,Cable_L!$C$3:$C$80),0))</f>
        <v>4b</v>
      </c>
      <c r="I314" s="14"/>
      <c r="J314" s="225" t="str">
        <f t="shared" si="14"/>
        <v>50 - J12 - 8/7  4b</v>
      </c>
      <c r="K314" s="195"/>
      <c r="L314" s="153"/>
      <c r="M314" s="153"/>
      <c r="N314" s="226"/>
    </row>
    <row r="315" spans="1:14" x14ac:dyDescent="0.25">
      <c r="A315">
        <f t="shared" si="12"/>
        <v>311</v>
      </c>
      <c r="B315" s="153" t="s">
        <v>778</v>
      </c>
      <c r="C315" s="65" t="str">
        <f t="shared" si="13"/>
        <v>50</v>
      </c>
      <c r="D315" s="2" t="s">
        <v>1379</v>
      </c>
      <c r="E315" s="195"/>
      <c r="F315" s="153"/>
      <c r="G315" s="153"/>
      <c r="H315" s="14" t="str" cm="1">
        <f t="array" ref="H315">INDEX(Cable_L!$B$3:$B$80,MATCH(1,COUNTIFS(C315,Cable_L!$A$3:$A$80,$D315,Cable_L!$C$3:$C$80),0))</f>
        <v>4b</v>
      </c>
      <c r="I315" s="14"/>
      <c r="J315" s="225" t="str">
        <f t="shared" si="14"/>
        <v>50 - J13 - 2/1  4b</v>
      </c>
      <c r="K315" s="195"/>
      <c r="L315" s="153"/>
      <c r="M315" s="153"/>
      <c r="N315" s="226"/>
    </row>
    <row r="316" spans="1:14" x14ac:dyDescent="0.25">
      <c r="A316">
        <f t="shared" si="12"/>
        <v>312</v>
      </c>
      <c r="B316" s="206" t="s">
        <v>777</v>
      </c>
      <c r="C316" s="65" t="str">
        <f t="shared" si="13"/>
        <v>50</v>
      </c>
      <c r="D316" s="2" t="s">
        <v>1379</v>
      </c>
      <c r="E316" s="155"/>
      <c r="F316" s="153"/>
      <c r="G316" s="153"/>
      <c r="H316" s="14" t="str" cm="1">
        <f t="array" ref="H316">INDEX(Cable_L!$B$3:$B$80,MATCH(1,COUNTIFS(C316,Cable_L!$A$3:$A$80,$D316,Cable_L!$C$3:$C$80),0))</f>
        <v>4b</v>
      </c>
      <c r="I316" s="14"/>
      <c r="J316" s="225" t="str">
        <f t="shared" si="14"/>
        <v>50 - J13 - 4/3  4b</v>
      </c>
      <c r="K316" s="195"/>
      <c r="L316" s="153"/>
      <c r="M316" s="153"/>
      <c r="N316" s="226"/>
    </row>
    <row r="317" spans="1:14" x14ac:dyDescent="0.25">
      <c r="A317">
        <f t="shared" si="12"/>
        <v>313</v>
      </c>
      <c r="B317" s="206" t="s">
        <v>776</v>
      </c>
      <c r="C317" s="65" t="str">
        <f t="shared" si="13"/>
        <v>50</v>
      </c>
      <c r="D317" s="2" t="s">
        <v>1379</v>
      </c>
      <c r="E317" s="155"/>
      <c r="F317" s="153"/>
      <c r="G317" s="153"/>
      <c r="H317" s="14" t="str" cm="1">
        <f t="array" ref="H317">INDEX(Cable_L!$B$3:$B$80,MATCH(1,COUNTIFS(C317,Cable_L!$A$3:$A$80,$D317,Cable_L!$C$3:$C$80),0))</f>
        <v>4b</v>
      </c>
      <c r="I317" s="14"/>
      <c r="J317" s="225" t="str">
        <f t="shared" si="14"/>
        <v>50 - J13 - 6/5  4b</v>
      </c>
      <c r="K317" s="195"/>
      <c r="L317" s="153"/>
      <c r="M317" s="153"/>
      <c r="N317" s="226"/>
    </row>
    <row r="318" spans="1:14" x14ac:dyDescent="0.25">
      <c r="A318">
        <f t="shared" ref="A318:A381" si="15">A317+1</f>
        <v>314</v>
      </c>
      <c r="B318" s="206" t="s">
        <v>775</v>
      </c>
      <c r="C318" s="65" t="str">
        <f t="shared" si="13"/>
        <v>50</v>
      </c>
      <c r="D318" s="2" t="s">
        <v>1379</v>
      </c>
      <c r="E318" s="155"/>
      <c r="F318" s="153"/>
      <c r="G318" s="150"/>
      <c r="H318" s="14" t="str" cm="1">
        <f t="array" ref="H318">INDEX(Cable_L!$B$3:$B$80,MATCH(1,COUNTIFS(C318,Cable_L!$A$3:$A$80,$D318,Cable_L!$C$3:$C$80),0))</f>
        <v>4b</v>
      </c>
      <c r="I318" s="14"/>
      <c r="J318" s="225" t="str">
        <f t="shared" si="14"/>
        <v>50 - J13 - 8/7  4b</v>
      </c>
      <c r="K318" s="195"/>
      <c r="L318" s="153"/>
      <c r="M318" s="150"/>
      <c r="N318" s="226"/>
    </row>
    <row r="319" spans="1:14" x14ac:dyDescent="0.25">
      <c r="A319">
        <f t="shared" si="15"/>
        <v>315</v>
      </c>
      <c r="B319" s="209" t="s">
        <v>781</v>
      </c>
      <c r="C319" s="65" t="str">
        <f t="shared" si="13"/>
        <v>51</v>
      </c>
      <c r="D319" s="2" t="s">
        <v>1379</v>
      </c>
      <c r="E319" s="195"/>
      <c r="F319" s="153"/>
      <c r="G319" s="153"/>
      <c r="H319" s="14" t="str" cm="1">
        <f t="array" ref="H319">INDEX(Cable_L!$B$3:$B$80,MATCH(1,COUNTIFS(C319,Cable_L!$A$3:$A$80,$D319,Cable_L!$C$3:$C$80),0))</f>
        <v>4b</v>
      </c>
      <c r="I319" s="14"/>
      <c r="J319" s="225" t="str">
        <f t="shared" si="14"/>
        <v>51 - J12 - 2/1  4b</v>
      </c>
      <c r="K319" s="195"/>
      <c r="L319" s="153"/>
      <c r="M319" s="153"/>
      <c r="N319" s="226"/>
    </row>
    <row r="320" spans="1:14" x14ac:dyDescent="0.25">
      <c r="A320">
        <f t="shared" si="15"/>
        <v>316</v>
      </c>
      <c r="B320" s="205" t="s">
        <v>491</v>
      </c>
      <c r="C320" s="65" t="str">
        <f t="shared" si="13"/>
        <v>51</v>
      </c>
      <c r="D320" s="2" t="s">
        <v>1379</v>
      </c>
      <c r="E320" s="155"/>
      <c r="F320" s="153"/>
      <c r="G320" s="193"/>
      <c r="H320" s="14" t="str" cm="1">
        <f t="array" ref="H320">INDEX(Cable_L!$B$3:$B$80,MATCH(1,COUNTIFS(C320,Cable_L!$A$3:$A$80,$D320,Cable_L!$C$3:$C$80),0))</f>
        <v>4b</v>
      </c>
      <c r="I320" s="14"/>
      <c r="J320" s="225" t="str">
        <f t="shared" si="14"/>
        <v>51 - J12 - 4/3  4b</v>
      </c>
      <c r="K320" s="195"/>
      <c r="L320" s="153"/>
      <c r="M320" s="153"/>
      <c r="N320" s="226"/>
    </row>
    <row r="321" spans="1:14" x14ac:dyDescent="0.25">
      <c r="A321">
        <f t="shared" si="15"/>
        <v>317</v>
      </c>
      <c r="B321" s="212" t="s">
        <v>780</v>
      </c>
      <c r="C321" s="65" t="str">
        <f t="shared" si="13"/>
        <v>51</v>
      </c>
      <c r="D321" s="2" t="s">
        <v>1379</v>
      </c>
      <c r="E321" s="155"/>
      <c r="F321" s="153"/>
      <c r="G321" s="193"/>
      <c r="H321" s="14" t="str" cm="1">
        <f t="array" ref="H321">INDEX(Cable_L!$B$3:$B$80,MATCH(1,COUNTIFS(C321,Cable_L!$A$3:$A$80,$D321,Cable_L!$C$3:$C$80),0))</f>
        <v>4b</v>
      </c>
      <c r="I321" s="14"/>
      <c r="J321" s="225" t="str">
        <f t="shared" si="14"/>
        <v>51 - J12 - 6/5  4b</v>
      </c>
      <c r="K321" s="195"/>
      <c r="L321" s="153"/>
      <c r="M321" s="153"/>
      <c r="N321" s="226"/>
    </row>
    <row r="322" spans="1:14" x14ac:dyDescent="0.25">
      <c r="A322">
        <f t="shared" si="15"/>
        <v>318</v>
      </c>
      <c r="B322" s="212" t="s">
        <v>779</v>
      </c>
      <c r="C322" s="65" t="str">
        <f t="shared" si="13"/>
        <v>51</v>
      </c>
      <c r="D322" s="2" t="s">
        <v>1379</v>
      </c>
      <c r="E322" s="195"/>
      <c r="F322" s="153"/>
      <c r="G322" s="153"/>
      <c r="H322" s="14" t="str" cm="1">
        <f t="array" ref="H322">INDEX(Cable_L!$B$3:$B$80,MATCH(1,COUNTIFS(C322,Cable_L!$A$3:$A$80,$D322,Cable_L!$C$3:$C$80),0))</f>
        <v>4b</v>
      </c>
      <c r="I322" s="14"/>
      <c r="J322" s="225" t="str">
        <f t="shared" si="14"/>
        <v>51 - J12 - 8/7  4b</v>
      </c>
      <c r="K322" s="195"/>
      <c r="L322" s="153"/>
      <c r="M322" s="153"/>
      <c r="N322" s="226"/>
    </row>
    <row r="323" spans="1:14" x14ac:dyDescent="0.25">
      <c r="A323">
        <f t="shared" si="15"/>
        <v>319</v>
      </c>
      <c r="B323" s="206" t="s">
        <v>785</v>
      </c>
      <c r="C323" s="65" t="str">
        <f t="shared" si="13"/>
        <v>51</v>
      </c>
      <c r="D323" s="2" t="s">
        <v>1379</v>
      </c>
      <c r="E323" s="195"/>
      <c r="F323" s="153"/>
      <c r="G323" s="153"/>
      <c r="H323" s="14" t="str" cm="1">
        <f t="array" ref="H323">INDEX(Cable_L!$B$3:$B$80,MATCH(1,COUNTIFS(C323,Cable_L!$A$3:$A$80,$D323,Cable_L!$C$3:$C$80),0))</f>
        <v>4b</v>
      </c>
      <c r="I323" s="14"/>
      <c r="J323" s="225" t="str">
        <f t="shared" si="14"/>
        <v>51 - J13 - 2/1  4b</v>
      </c>
      <c r="K323" s="195"/>
      <c r="L323" s="153"/>
      <c r="M323" s="153"/>
      <c r="N323" s="226"/>
    </row>
    <row r="324" spans="1:14" x14ac:dyDescent="0.25">
      <c r="A324">
        <f t="shared" si="15"/>
        <v>320</v>
      </c>
      <c r="B324" s="153" t="s">
        <v>784</v>
      </c>
      <c r="C324" s="65" t="str">
        <f t="shared" si="13"/>
        <v>51</v>
      </c>
      <c r="D324" s="2" t="s">
        <v>1379</v>
      </c>
      <c r="E324" s="195"/>
      <c r="F324" s="153"/>
      <c r="G324" s="153"/>
      <c r="H324" s="14" t="str" cm="1">
        <f t="array" ref="H324">INDEX(Cable_L!$B$3:$B$80,MATCH(1,COUNTIFS(C324,Cable_L!$A$3:$A$80,$D324,Cable_L!$C$3:$C$80),0))</f>
        <v>4b</v>
      </c>
      <c r="I324" s="14"/>
      <c r="J324" s="225" t="str">
        <f t="shared" si="14"/>
        <v>51 - J13 - 4/3  4b</v>
      </c>
      <c r="K324" s="195"/>
      <c r="L324" s="153"/>
      <c r="M324" s="153"/>
      <c r="N324" s="226"/>
    </row>
    <row r="325" spans="1:14" x14ac:dyDescent="0.25">
      <c r="A325">
        <f t="shared" si="15"/>
        <v>321</v>
      </c>
      <c r="B325" s="206" t="s">
        <v>783</v>
      </c>
      <c r="C325" s="65" t="str">
        <f t="shared" ref="C325:C388" si="16">IF(LEFT(B325,3)="2.5", MID(B325,7,2),LEFT(B325,2))</f>
        <v>51</v>
      </c>
      <c r="D325" s="2" t="s">
        <v>1379</v>
      </c>
      <c r="E325" s="155"/>
      <c r="F325" s="153"/>
      <c r="G325" s="153"/>
      <c r="H325" s="14" t="str" cm="1">
        <f t="array" ref="H325">INDEX(Cable_L!$B$3:$B$80,MATCH(1,COUNTIFS(C325,Cable_L!$A$3:$A$80,$D325,Cable_L!$C$3:$C$80),0))</f>
        <v>4b</v>
      </c>
      <c r="I325" s="14"/>
      <c r="J325" s="225" t="str">
        <f t="shared" ref="J325:J388" si="17">_xlfn.CONCAT(B325,"  ",H325)</f>
        <v>51 - J13 - 6/5  4b</v>
      </c>
      <c r="K325" s="195"/>
      <c r="L325" s="153"/>
      <c r="M325" s="153"/>
      <c r="N325" s="226"/>
    </row>
    <row r="326" spans="1:14" x14ac:dyDescent="0.25">
      <c r="A326">
        <f t="shared" si="15"/>
        <v>322</v>
      </c>
      <c r="B326" s="206" t="s">
        <v>782</v>
      </c>
      <c r="C326" s="65" t="str">
        <f t="shared" si="16"/>
        <v>51</v>
      </c>
      <c r="D326" s="2" t="s">
        <v>1379</v>
      </c>
      <c r="E326" s="155"/>
      <c r="F326" s="153"/>
      <c r="G326" s="153"/>
      <c r="H326" s="14" t="str" cm="1">
        <f t="array" ref="H326">INDEX(Cable_L!$B$3:$B$80,MATCH(1,COUNTIFS(C326,Cable_L!$A$3:$A$80,$D326,Cable_L!$C$3:$C$80),0))</f>
        <v>4b</v>
      </c>
      <c r="I326" s="14"/>
      <c r="J326" s="225" t="str">
        <f t="shared" si="17"/>
        <v>51 - J13 - 8/7  4b</v>
      </c>
      <c r="K326" s="195"/>
      <c r="L326" s="153"/>
      <c r="M326" s="153"/>
      <c r="N326" s="226"/>
    </row>
    <row r="327" spans="1:14" x14ac:dyDescent="0.25">
      <c r="A327">
        <f t="shared" si="15"/>
        <v>323</v>
      </c>
      <c r="B327" s="206" t="s">
        <v>789</v>
      </c>
      <c r="C327" s="65" t="str">
        <f t="shared" si="16"/>
        <v>52</v>
      </c>
      <c r="D327" s="2" t="s">
        <v>1379</v>
      </c>
      <c r="E327" s="155"/>
      <c r="F327" s="153"/>
      <c r="G327" s="193"/>
      <c r="H327" s="14" t="str" cm="1">
        <f t="array" ref="H327">INDEX(Cable_L!$B$3:$B$80,MATCH(1,COUNTIFS(C327,Cable_L!$A$3:$A$80,$D327,Cable_L!$C$3:$C$80),0))</f>
        <v>4b</v>
      </c>
      <c r="I327" s="14"/>
      <c r="J327" s="225" t="str">
        <f t="shared" si="17"/>
        <v>52 - J12 - 2/1  4b</v>
      </c>
      <c r="K327" s="195"/>
      <c r="L327" s="153"/>
      <c r="M327" s="153"/>
      <c r="N327" s="226"/>
    </row>
    <row r="328" spans="1:14" x14ac:dyDescent="0.25">
      <c r="A328">
        <f t="shared" si="15"/>
        <v>324</v>
      </c>
      <c r="B328" s="209" t="s">
        <v>788</v>
      </c>
      <c r="C328" s="65" t="str">
        <f t="shared" si="16"/>
        <v>52</v>
      </c>
      <c r="D328" s="2" t="s">
        <v>1379</v>
      </c>
      <c r="E328" s="195"/>
      <c r="F328" s="153"/>
      <c r="G328" s="153"/>
      <c r="H328" s="14" t="str" cm="1">
        <f t="array" ref="H328">INDEX(Cable_L!$B$3:$B$80,MATCH(1,COUNTIFS(C328,Cable_L!$A$3:$A$80,$D328,Cable_L!$C$3:$C$80),0))</f>
        <v>4b</v>
      </c>
      <c r="I328" s="14"/>
      <c r="J328" s="225" t="str">
        <f t="shared" si="17"/>
        <v>52 - J12 - 4/3  4b</v>
      </c>
      <c r="K328" s="195"/>
      <c r="L328" s="153"/>
      <c r="M328" s="153"/>
      <c r="N328" s="226"/>
    </row>
    <row r="329" spans="1:14" x14ac:dyDescent="0.25">
      <c r="A329">
        <f t="shared" si="15"/>
        <v>325</v>
      </c>
      <c r="B329" s="205" t="s">
        <v>787</v>
      </c>
      <c r="C329" s="65" t="str">
        <f t="shared" si="16"/>
        <v>52</v>
      </c>
      <c r="D329" s="2" t="s">
        <v>1379</v>
      </c>
      <c r="E329" s="155"/>
      <c r="F329" s="153"/>
      <c r="G329" s="153"/>
      <c r="H329" s="14" t="str" cm="1">
        <f t="array" ref="H329">INDEX(Cable_L!$B$3:$B$80,MATCH(1,COUNTIFS(C329,Cable_L!$A$3:$A$80,$D329,Cable_L!$C$3:$C$80),0))</f>
        <v>4b</v>
      </c>
      <c r="I329" s="14"/>
      <c r="J329" s="225" t="str">
        <f t="shared" si="17"/>
        <v>52 - J12 - 6/5  4b</v>
      </c>
      <c r="K329" s="195"/>
      <c r="L329" s="153"/>
      <c r="M329" s="153"/>
      <c r="N329" s="226"/>
    </row>
    <row r="330" spans="1:14" x14ac:dyDescent="0.25">
      <c r="A330">
        <f t="shared" si="15"/>
        <v>326</v>
      </c>
      <c r="B330" s="206" t="s">
        <v>786</v>
      </c>
      <c r="C330" s="65" t="str">
        <f t="shared" si="16"/>
        <v>52</v>
      </c>
      <c r="D330" s="2" t="s">
        <v>1379</v>
      </c>
      <c r="E330" s="155"/>
      <c r="F330" s="153"/>
      <c r="G330" s="153"/>
      <c r="H330" s="14" t="str" cm="1">
        <f t="array" ref="H330">INDEX(Cable_L!$B$3:$B$80,MATCH(1,COUNTIFS(C330,Cable_L!$A$3:$A$80,$D330,Cable_L!$C$3:$C$80),0))</f>
        <v>4b</v>
      </c>
      <c r="I330" s="14"/>
      <c r="J330" s="225" t="str">
        <f t="shared" si="17"/>
        <v>52 - J12 - 8/7  4b</v>
      </c>
      <c r="K330" s="195"/>
      <c r="L330" s="153"/>
      <c r="M330" s="153"/>
      <c r="N330" s="226"/>
    </row>
    <row r="331" spans="1:14" x14ac:dyDescent="0.25">
      <c r="A331">
        <f t="shared" si="15"/>
        <v>327</v>
      </c>
      <c r="B331" s="206" t="s">
        <v>793</v>
      </c>
      <c r="C331" s="65" t="str">
        <f t="shared" si="16"/>
        <v>52</v>
      </c>
      <c r="D331" s="2" t="s">
        <v>1379</v>
      </c>
      <c r="E331" s="155"/>
      <c r="F331" s="153"/>
      <c r="G331" s="153"/>
      <c r="H331" s="14" t="str" cm="1">
        <f t="array" ref="H331">INDEX(Cable_L!$B$3:$B$80,MATCH(1,COUNTIFS(C331,Cable_L!$A$3:$A$80,$D331,Cable_L!$C$3:$C$80),0))</f>
        <v>4b</v>
      </c>
      <c r="I331" s="14"/>
      <c r="J331" s="225" t="str">
        <f t="shared" si="17"/>
        <v>52 - J13 - 2/1  4b</v>
      </c>
      <c r="K331" s="195"/>
      <c r="L331" s="153"/>
      <c r="M331" s="153"/>
      <c r="N331" s="226"/>
    </row>
    <row r="332" spans="1:14" x14ac:dyDescent="0.25">
      <c r="A332">
        <f t="shared" si="15"/>
        <v>328</v>
      </c>
      <c r="B332" s="206" t="s">
        <v>792</v>
      </c>
      <c r="C332" s="65" t="str">
        <f t="shared" si="16"/>
        <v>52</v>
      </c>
      <c r="D332" s="2" t="s">
        <v>1379</v>
      </c>
      <c r="E332" s="195"/>
      <c r="F332" s="153"/>
      <c r="G332" s="153"/>
      <c r="H332" s="14" t="str" cm="1">
        <f t="array" ref="H332">INDEX(Cable_L!$B$3:$B$80,MATCH(1,COUNTIFS(C332,Cable_L!$A$3:$A$80,$D332,Cable_L!$C$3:$C$80),0))</f>
        <v>4b</v>
      </c>
      <c r="I332" s="14"/>
      <c r="J332" s="225" t="str">
        <f t="shared" si="17"/>
        <v>52 - J13 - 4/3  4b</v>
      </c>
      <c r="K332" s="195"/>
      <c r="L332" s="153"/>
      <c r="M332" s="153"/>
      <c r="N332" s="226"/>
    </row>
    <row r="333" spans="1:14" x14ac:dyDescent="0.25">
      <c r="A333">
        <f t="shared" si="15"/>
        <v>329</v>
      </c>
      <c r="B333" s="153" t="s">
        <v>791</v>
      </c>
      <c r="C333" s="65" t="str">
        <f t="shared" si="16"/>
        <v>52</v>
      </c>
      <c r="D333" s="2" t="s">
        <v>1379</v>
      </c>
      <c r="E333" s="195"/>
      <c r="F333" s="153"/>
      <c r="G333" s="153"/>
      <c r="H333" s="14" t="str" cm="1">
        <f t="array" ref="H333">INDEX(Cable_L!$B$3:$B$80,MATCH(1,COUNTIFS(C333,Cable_L!$A$3:$A$80,$D333,Cable_L!$C$3:$C$80),0))</f>
        <v>4b</v>
      </c>
      <c r="I333" s="14"/>
      <c r="J333" s="225" t="str">
        <f t="shared" si="17"/>
        <v>52 - J13 - 6/5  4b</v>
      </c>
      <c r="K333" s="195"/>
      <c r="L333" s="153"/>
      <c r="M333" s="153"/>
      <c r="N333" s="226"/>
    </row>
    <row r="334" spans="1:14" x14ac:dyDescent="0.25">
      <c r="A334">
        <f t="shared" si="15"/>
        <v>330</v>
      </c>
      <c r="B334" s="205" t="s">
        <v>790</v>
      </c>
      <c r="C334" s="65" t="str">
        <f t="shared" si="16"/>
        <v>52</v>
      </c>
      <c r="D334" s="2" t="s">
        <v>1379</v>
      </c>
      <c r="E334" s="155"/>
      <c r="F334" s="153"/>
      <c r="G334" s="193"/>
      <c r="H334" s="14" t="str" cm="1">
        <f t="array" ref="H334">INDEX(Cable_L!$B$3:$B$80,MATCH(1,COUNTIFS(C334,Cable_L!$A$3:$A$80,$D334,Cable_L!$C$3:$C$80),0))</f>
        <v>4b</v>
      </c>
      <c r="I334" s="14"/>
      <c r="J334" s="225" t="str">
        <f t="shared" si="17"/>
        <v>52 - J13 - 8/7  4b</v>
      </c>
      <c r="K334" s="195"/>
      <c r="L334" s="153"/>
      <c r="M334" s="153"/>
      <c r="N334" s="226"/>
    </row>
    <row r="335" spans="1:14" x14ac:dyDescent="0.25">
      <c r="A335">
        <f t="shared" si="15"/>
        <v>331</v>
      </c>
      <c r="B335" s="153" t="s">
        <v>795</v>
      </c>
      <c r="C335" s="65" t="str">
        <f t="shared" si="16"/>
        <v>53</v>
      </c>
      <c r="D335" s="2" t="s">
        <v>1379</v>
      </c>
      <c r="E335" s="195"/>
      <c r="F335" s="153"/>
      <c r="G335" s="153"/>
      <c r="H335" s="14" t="str" cm="1">
        <f t="array" ref="H335">INDEX(Cable_L!$B$3:$B$80,MATCH(1,COUNTIFS(C335,Cable_L!$A$3:$A$80,$D335,Cable_L!$C$3:$C$80),0))</f>
        <v>4b</v>
      </c>
      <c r="I335" s="14"/>
      <c r="J335" s="225" t="str">
        <f t="shared" si="17"/>
        <v>53 - J12 - 2/1  4b</v>
      </c>
      <c r="K335" s="195"/>
      <c r="L335" s="153"/>
      <c r="M335" s="153"/>
      <c r="N335" s="226"/>
    </row>
    <row r="336" spans="1:14" x14ac:dyDescent="0.25">
      <c r="A336">
        <f t="shared" si="15"/>
        <v>332</v>
      </c>
      <c r="B336" s="153" t="s">
        <v>794</v>
      </c>
      <c r="C336" s="65" t="str">
        <f t="shared" si="16"/>
        <v>53</v>
      </c>
      <c r="D336" s="2" t="s">
        <v>1379</v>
      </c>
      <c r="E336" s="195"/>
      <c r="F336" s="153"/>
      <c r="G336" s="153"/>
      <c r="H336" s="14" t="str" cm="1">
        <f t="array" ref="H336">INDEX(Cable_L!$B$3:$B$80,MATCH(1,COUNTIFS(C336,Cable_L!$A$3:$A$80,$D336,Cable_L!$C$3:$C$80),0))</f>
        <v>4b</v>
      </c>
      <c r="I336" s="14"/>
      <c r="J336" s="225" t="str">
        <f t="shared" si="17"/>
        <v>53 - J12 - 4/3  4b</v>
      </c>
      <c r="K336" s="195"/>
      <c r="L336" s="153"/>
      <c r="M336" s="153"/>
      <c r="N336" s="226"/>
    </row>
    <row r="337" spans="1:14" x14ac:dyDescent="0.25">
      <c r="A337">
        <f t="shared" si="15"/>
        <v>333</v>
      </c>
      <c r="B337" s="207" t="s">
        <v>1266</v>
      </c>
      <c r="C337" s="65" t="str">
        <f t="shared" si="16"/>
        <v>53</v>
      </c>
      <c r="D337" s="2" t="s">
        <v>1379</v>
      </c>
      <c r="E337" s="155"/>
      <c r="F337" s="153"/>
      <c r="G337" s="153"/>
      <c r="H337" s="14" t="str" cm="1">
        <f t="array" ref="H337">INDEX(Cable_L!$B$3:$B$80,MATCH(1,COUNTIFS(C337,Cable_L!$A$3:$A$80,$D337,Cable_L!$C$3:$C$80),0))</f>
        <v>4b</v>
      </c>
      <c r="I337" s="14"/>
      <c r="J337" s="225" t="str">
        <f t="shared" si="17"/>
        <v>53 - J12 - 6/5  4b</v>
      </c>
      <c r="K337" s="195"/>
      <c r="L337" s="153"/>
      <c r="M337" s="153"/>
      <c r="N337" s="226"/>
    </row>
    <row r="338" spans="1:14" x14ac:dyDescent="0.25">
      <c r="A338">
        <f t="shared" si="15"/>
        <v>334</v>
      </c>
      <c r="B338" s="207" t="s">
        <v>1267</v>
      </c>
      <c r="C338" s="65" t="str">
        <f t="shared" si="16"/>
        <v>53</v>
      </c>
      <c r="D338" s="2" t="s">
        <v>1379</v>
      </c>
      <c r="E338" s="155"/>
      <c r="F338" s="153"/>
      <c r="G338" s="153"/>
      <c r="H338" s="14" t="str" cm="1">
        <f t="array" ref="H338">INDEX(Cable_L!$B$3:$B$80,MATCH(1,COUNTIFS(C338,Cable_L!$A$3:$A$80,$D338,Cable_L!$C$3:$C$80),0))</f>
        <v>4b</v>
      </c>
      <c r="I338" s="14"/>
      <c r="J338" s="225" t="str">
        <f t="shared" si="17"/>
        <v>53 - J12 - 8/7  4b</v>
      </c>
      <c r="K338" s="195"/>
      <c r="L338" s="153"/>
      <c r="M338" s="153"/>
      <c r="N338" s="226"/>
    </row>
    <row r="339" spans="1:14" x14ac:dyDescent="0.25">
      <c r="A339">
        <f t="shared" si="15"/>
        <v>335</v>
      </c>
      <c r="B339" s="206" t="s">
        <v>796</v>
      </c>
      <c r="C339" s="65" t="str">
        <f t="shared" si="16"/>
        <v>53</v>
      </c>
      <c r="D339" s="2" t="s">
        <v>1379</v>
      </c>
      <c r="E339" s="155"/>
      <c r="F339" s="153"/>
      <c r="G339" s="153"/>
      <c r="H339" s="14" t="str" cm="1">
        <f t="array" ref="H339">INDEX(Cable_L!$B$3:$B$80,MATCH(1,COUNTIFS(C339,Cable_L!$A$3:$A$80,$D339,Cable_L!$C$3:$C$80),0))</f>
        <v>4b</v>
      </c>
      <c r="I339" s="14"/>
      <c r="J339" s="225" t="str">
        <f t="shared" si="17"/>
        <v>53 - J13 - 2/1  4b</v>
      </c>
      <c r="K339" s="195"/>
      <c r="L339" s="153"/>
      <c r="M339" s="153"/>
      <c r="N339" s="226"/>
    </row>
    <row r="340" spans="1:14" x14ac:dyDescent="0.25">
      <c r="A340">
        <f t="shared" si="15"/>
        <v>336</v>
      </c>
      <c r="B340" s="206" t="s">
        <v>797</v>
      </c>
      <c r="C340" s="65" t="str">
        <f t="shared" si="16"/>
        <v>53</v>
      </c>
      <c r="D340" s="2" t="s">
        <v>1379</v>
      </c>
      <c r="E340" s="155"/>
      <c r="F340" s="153"/>
      <c r="G340" s="153"/>
      <c r="H340" s="14" t="str" cm="1">
        <f t="array" ref="H340">INDEX(Cable_L!$B$3:$B$80,MATCH(1,COUNTIFS(C340,Cable_L!$A$3:$A$80,$D340,Cable_L!$C$3:$C$80),0))</f>
        <v>4b</v>
      </c>
      <c r="I340" s="14"/>
      <c r="J340" s="225" t="str">
        <f t="shared" si="17"/>
        <v>53 - J13 - 4/3  4b</v>
      </c>
      <c r="K340" s="195"/>
      <c r="L340" s="153"/>
      <c r="M340" s="153"/>
      <c r="N340" s="226"/>
    </row>
    <row r="341" spans="1:14" x14ac:dyDescent="0.25">
      <c r="A341">
        <f t="shared" si="15"/>
        <v>337</v>
      </c>
      <c r="B341" s="207" t="s">
        <v>1269</v>
      </c>
      <c r="C341" s="65" t="str">
        <f t="shared" si="16"/>
        <v>53</v>
      </c>
      <c r="D341" s="2" t="s">
        <v>1379</v>
      </c>
      <c r="E341" s="155"/>
      <c r="F341" s="153"/>
      <c r="G341" s="153"/>
      <c r="H341" s="14" t="str" cm="1">
        <f t="array" ref="H341">INDEX(Cable_L!$B$3:$B$80,MATCH(1,COUNTIFS(C341,Cable_L!$A$3:$A$80,$D341,Cable_L!$C$3:$C$80),0))</f>
        <v>4b</v>
      </c>
      <c r="I341" s="14"/>
      <c r="J341" s="225" t="str">
        <f t="shared" si="17"/>
        <v>53 - J13 - 6/5  4b</v>
      </c>
      <c r="K341" s="195"/>
      <c r="L341" s="153"/>
      <c r="M341" s="153"/>
      <c r="N341" s="226"/>
    </row>
    <row r="342" spans="1:14" x14ac:dyDescent="0.25">
      <c r="A342">
        <f t="shared" si="15"/>
        <v>338</v>
      </c>
      <c r="B342" s="207" t="s">
        <v>1268</v>
      </c>
      <c r="C342" s="65" t="str">
        <f t="shared" si="16"/>
        <v>53</v>
      </c>
      <c r="D342" s="2" t="s">
        <v>1379</v>
      </c>
      <c r="E342" s="155"/>
      <c r="F342" s="153"/>
      <c r="G342" s="153"/>
      <c r="H342" s="14" t="str" cm="1">
        <f t="array" ref="H342">INDEX(Cable_L!$B$3:$B$80,MATCH(1,COUNTIFS(C342,Cable_L!$A$3:$A$80,$D342,Cable_L!$C$3:$C$80),0))</f>
        <v>4b</v>
      </c>
      <c r="I342" s="14"/>
      <c r="J342" s="225" t="str">
        <f t="shared" si="17"/>
        <v>53 - J13 - 8/7  4b</v>
      </c>
      <c r="K342" s="195"/>
      <c r="L342" s="153"/>
      <c r="M342" s="153"/>
      <c r="N342" s="226"/>
    </row>
    <row r="343" spans="1:14" x14ac:dyDescent="0.25">
      <c r="A343">
        <f t="shared" si="15"/>
        <v>339</v>
      </c>
      <c r="B343" s="153" t="s">
        <v>799</v>
      </c>
      <c r="C343" s="65" t="str">
        <f t="shared" si="16"/>
        <v>54</v>
      </c>
      <c r="D343" s="2" t="s">
        <v>1379</v>
      </c>
      <c r="E343" s="195"/>
      <c r="F343" s="153"/>
      <c r="G343" s="153"/>
      <c r="H343" s="14" t="str" cm="1">
        <f t="array" ref="H343">INDEX(Cable_L!$B$3:$B$80,MATCH(1,COUNTIFS(C343,Cable_L!$A$3:$A$80,$D343,Cable_L!$C$3:$C$80),0))</f>
        <v>4b</v>
      </c>
      <c r="I343" s="14"/>
      <c r="J343" s="225" t="str">
        <f t="shared" si="17"/>
        <v>54 - J12 - 2/1  4b</v>
      </c>
      <c r="K343" s="195"/>
      <c r="L343" s="153"/>
      <c r="M343" s="153"/>
      <c r="N343" s="226"/>
    </row>
    <row r="344" spans="1:14" x14ac:dyDescent="0.25">
      <c r="A344">
        <f t="shared" si="15"/>
        <v>340</v>
      </c>
      <c r="B344" s="206" t="s">
        <v>798</v>
      </c>
      <c r="C344" s="65" t="str">
        <f t="shared" si="16"/>
        <v>54</v>
      </c>
      <c r="D344" s="2" t="s">
        <v>1379</v>
      </c>
      <c r="E344" s="155"/>
      <c r="F344" s="153"/>
      <c r="G344" s="153"/>
      <c r="H344" s="14" t="str" cm="1">
        <f t="array" ref="H344">INDEX(Cable_L!$B$3:$B$80,MATCH(1,COUNTIFS(C344,Cable_L!$A$3:$A$80,$D344,Cable_L!$C$3:$C$80),0))</f>
        <v>4b</v>
      </c>
      <c r="I344" s="14"/>
      <c r="J344" s="225" t="str">
        <f t="shared" si="17"/>
        <v>54 - J12 - 4/3  4b</v>
      </c>
      <c r="K344" s="195"/>
      <c r="L344" s="153"/>
      <c r="M344" s="153"/>
      <c r="N344" s="226"/>
    </row>
    <row r="345" spans="1:14" x14ac:dyDescent="0.25">
      <c r="A345">
        <f t="shared" si="15"/>
        <v>341</v>
      </c>
      <c r="B345" s="207" t="s">
        <v>1270</v>
      </c>
      <c r="C345" s="65" t="str">
        <f t="shared" si="16"/>
        <v>54</v>
      </c>
      <c r="D345" s="2" t="s">
        <v>1379</v>
      </c>
      <c r="E345" s="155"/>
      <c r="F345" s="153"/>
      <c r="G345" s="193"/>
      <c r="H345" s="14" t="str" cm="1">
        <f t="array" ref="H345">INDEX(Cable_L!$B$3:$B$80,MATCH(1,COUNTIFS(C345,Cable_L!$A$3:$A$80,$D345,Cable_L!$C$3:$C$80),0))</f>
        <v>4b</v>
      </c>
      <c r="I345" s="14"/>
      <c r="J345" s="225" t="str">
        <f t="shared" si="17"/>
        <v>54 - J12 - 6/5  4b</v>
      </c>
      <c r="K345" s="195"/>
      <c r="L345" s="153"/>
      <c r="M345" s="153"/>
      <c r="N345" s="226"/>
    </row>
    <row r="346" spans="1:14" x14ac:dyDescent="0.25">
      <c r="A346">
        <f t="shared" si="15"/>
        <v>342</v>
      </c>
      <c r="B346" s="207" t="s">
        <v>1271</v>
      </c>
      <c r="C346" s="65" t="str">
        <f t="shared" si="16"/>
        <v>54</v>
      </c>
      <c r="D346" s="2" t="s">
        <v>1379</v>
      </c>
      <c r="E346" s="155"/>
      <c r="F346" s="153"/>
      <c r="G346" s="153"/>
      <c r="H346" s="14" t="str" cm="1">
        <f t="array" ref="H346">INDEX(Cable_L!$B$3:$B$80,MATCH(1,COUNTIFS(C346,Cable_L!$A$3:$A$80,$D346,Cable_L!$C$3:$C$80),0))</f>
        <v>4b</v>
      </c>
      <c r="I346" s="14"/>
      <c r="J346" s="225" t="str">
        <f t="shared" si="17"/>
        <v>54 - J12 - 8/7  4b</v>
      </c>
      <c r="K346" s="195"/>
      <c r="L346" s="153"/>
      <c r="M346" s="153"/>
      <c r="N346" s="226"/>
    </row>
    <row r="347" spans="1:14" x14ac:dyDescent="0.25">
      <c r="A347">
        <f t="shared" si="15"/>
        <v>343</v>
      </c>
      <c r="B347" s="206" t="s">
        <v>811</v>
      </c>
      <c r="C347" s="65" t="str">
        <f t="shared" si="16"/>
        <v>54</v>
      </c>
      <c r="D347" s="2" t="s">
        <v>1379</v>
      </c>
      <c r="E347" s="155"/>
      <c r="F347" s="153"/>
      <c r="G347" s="153"/>
      <c r="H347" s="14" t="str" cm="1">
        <f t="array" ref="H347">INDEX(Cable_L!$B$3:$B$80,MATCH(1,COUNTIFS(C347,Cable_L!$A$3:$A$80,$D347,Cable_L!$C$3:$C$80),0))</f>
        <v>4b</v>
      </c>
      <c r="I347" s="14"/>
      <c r="J347" s="225" t="str">
        <f t="shared" si="17"/>
        <v>54 - J13 - 2/1  4b</v>
      </c>
      <c r="K347" s="195"/>
      <c r="L347" s="153"/>
      <c r="M347" s="153"/>
      <c r="N347" s="226"/>
    </row>
    <row r="348" spans="1:14" x14ac:dyDescent="0.25">
      <c r="A348">
        <f t="shared" si="15"/>
        <v>344</v>
      </c>
      <c r="B348" s="206" t="s">
        <v>810</v>
      </c>
      <c r="C348" s="65" t="str">
        <f t="shared" si="16"/>
        <v>54</v>
      </c>
      <c r="D348" s="2" t="s">
        <v>1379</v>
      </c>
      <c r="E348" s="155"/>
      <c r="F348" s="153"/>
      <c r="G348" s="153"/>
      <c r="H348" s="14" t="str" cm="1">
        <f t="array" ref="H348">INDEX(Cable_L!$B$3:$B$80,MATCH(1,COUNTIFS(C348,Cable_L!$A$3:$A$80,$D348,Cable_L!$C$3:$C$80),0))</f>
        <v>4b</v>
      </c>
      <c r="I348" s="14"/>
      <c r="J348" s="225" t="str">
        <f t="shared" si="17"/>
        <v>54 - J13 - 4/3  4b</v>
      </c>
      <c r="K348" s="195"/>
      <c r="L348" s="153"/>
      <c r="M348" s="153"/>
      <c r="N348" s="226"/>
    </row>
    <row r="349" spans="1:14" x14ac:dyDescent="0.25">
      <c r="A349">
        <f t="shared" si="15"/>
        <v>345</v>
      </c>
      <c r="B349" s="208" t="s">
        <v>1273</v>
      </c>
      <c r="C349" s="65" t="str">
        <f t="shared" si="16"/>
        <v>54</v>
      </c>
      <c r="D349" s="2" t="s">
        <v>1379</v>
      </c>
      <c r="E349" s="155"/>
      <c r="F349" s="153"/>
      <c r="G349" s="153"/>
      <c r="H349" s="14" t="str" cm="1">
        <f t="array" ref="H349">INDEX(Cable_L!$B$3:$B$80,MATCH(1,COUNTIFS(C349,Cable_L!$A$3:$A$80,$D349,Cable_L!$C$3:$C$80),0))</f>
        <v>4b</v>
      </c>
      <c r="I349" s="14"/>
      <c r="J349" s="225" t="str">
        <f t="shared" si="17"/>
        <v>54 - J13 - 6/5  4b</v>
      </c>
      <c r="K349" s="195"/>
      <c r="L349" s="153"/>
      <c r="M349" s="153"/>
      <c r="N349" s="226"/>
    </row>
    <row r="350" spans="1:14" x14ac:dyDescent="0.25">
      <c r="A350">
        <f t="shared" si="15"/>
        <v>346</v>
      </c>
      <c r="B350" s="221" t="s">
        <v>1272</v>
      </c>
      <c r="C350" s="65" t="str">
        <f t="shared" si="16"/>
        <v>54</v>
      </c>
      <c r="D350" s="2" t="s">
        <v>1379</v>
      </c>
      <c r="E350" s="155"/>
      <c r="F350" s="153"/>
      <c r="G350" s="153"/>
      <c r="H350" s="14" t="str" cm="1">
        <f t="array" ref="H350">INDEX(Cable_L!$B$3:$B$80,MATCH(1,COUNTIFS(C350,Cable_L!$A$3:$A$80,$D350,Cable_L!$C$3:$C$80),0))</f>
        <v>4b</v>
      </c>
      <c r="I350" s="14"/>
      <c r="J350" s="225" t="str">
        <f t="shared" si="17"/>
        <v>54 - J13 - 8/7  4b</v>
      </c>
      <c r="K350" s="195"/>
      <c r="L350" s="153"/>
      <c r="M350" s="153"/>
      <c r="N350" s="226"/>
    </row>
    <row r="351" spans="1:14" x14ac:dyDescent="0.25">
      <c r="A351">
        <f t="shared" si="15"/>
        <v>347</v>
      </c>
      <c r="B351" s="212" t="s">
        <v>801</v>
      </c>
      <c r="C351" s="65" t="str">
        <f t="shared" si="16"/>
        <v>55</v>
      </c>
      <c r="D351" s="2" t="s">
        <v>1379</v>
      </c>
      <c r="E351" s="155"/>
      <c r="F351" s="153"/>
      <c r="G351" s="193"/>
      <c r="H351" s="14" t="str" cm="1">
        <f t="array" ref="H351">INDEX(Cable_L!$B$3:$B$80,MATCH(1,COUNTIFS(C351,Cable_L!$A$3:$A$80,$D351,Cable_L!$C$3:$C$80),0))</f>
        <v>4b</v>
      </c>
      <c r="I351" s="14"/>
      <c r="J351" s="225" t="str">
        <f t="shared" si="17"/>
        <v>55 - J12 - 2/1  4b</v>
      </c>
      <c r="K351" s="195"/>
      <c r="L351" s="153"/>
      <c r="M351" s="153"/>
      <c r="N351" s="226"/>
    </row>
    <row r="352" spans="1:14" x14ac:dyDescent="0.25">
      <c r="A352">
        <f t="shared" si="15"/>
        <v>348</v>
      </c>
      <c r="B352" s="206" t="s">
        <v>800</v>
      </c>
      <c r="C352" s="65" t="str">
        <f t="shared" si="16"/>
        <v>55</v>
      </c>
      <c r="D352" s="2" t="s">
        <v>1379</v>
      </c>
      <c r="E352" s="155"/>
      <c r="F352" s="153"/>
      <c r="G352" s="153"/>
      <c r="H352" s="14" t="str" cm="1">
        <f t="array" ref="H352">INDEX(Cable_L!$B$3:$B$80,MATCH(1,COUNTIFS(C352,Cable_L!$A$3:$A$80,$D352,Cable_L!$C$3:$C$80),0))</f>
        <v>4b</v>
      </c>
      <c r="I352" s="14"/>
      <c r="J352" s="225" t="str">
        <f t="shared" si="17"/>
        <v>55 - J12 - 4/3  4b</v>
      </c>
      <c r="K352" s="195"/>
      <c r="L352" s="153"/>
      <c r="M352" s="153"/>
      <c r="N352" s="226"/>
    </row>
    <row r="353" spans="1:14" x14ac:dyDescent="0.25">
      <c r="A353">
        <f t="shared" si="15"/>
        <v>349</v>
      </c>
      <c r="B353" s="213" t="s">
        <v>1274</v>
      </c>
      <c r="C353" s="65" t="str">
        <f t="shared" si="16"/>
        <v>55</v>
      </c>
      <c r="D353" s="2" t="s">
        <v>1379</v>
      </c>
      <c r="E353" s="155"/>
      <c r="F353" s="153"/>
      <c r="G353" s="153"/>
      <c r="H353" s="14" t="str" cm="1">
        <f t="array" ref="H353">INDEX(Cable_L!$B$3:$B$80,MATCH(1,COUNTIFS(C353,Cable_L!$A$3:$A$80,$D353,Cable_L!$C$3:$C$80),0))</f>
        <v>4b</v>
      </c>
      <c r="I353" s="14"/>
      <c r="J353" s="225" t="str">
        <f t="shared" si="17"/>
        <v>55 - J12 - 6/5  4b</v>
      </c>
      <c r="K353" s="195"/>
      <c r="L353" s="153"/>
      <c r="M353" s="153"/>
      <c r="N353" s="226"/>
    </row>
    <row r="354" spans="1:14" x14ac:dyDescent="0.25">
      <c r="A354">
        <f t="shared" si="15"/>
        <v>350</v>
      </c>
      <c r="B354" s="208" t="s">
        <v>1275</v>
      </c>
      <c r="C354" s="65" t="str">
        <f t="shared" si="16"/>
        <v>55</v>
      </c>
      <c r="D354" s="2" t="s">
        <v>1379</v>
      </c>
      <c r="E354" s="195"/>
      <c r="F354" s="153"/>
      <c r="G354" s="153"/>
      <c r="H354" s="14" t="str" cm="1">
        <f t="array" ref="H354">INDEX(Cable_L!$B$3:$B$80,MATCH(1,COUNTIFS(C354,Cable_L!$A$3:$A$80,$D354,Cable_L!$C$3:$C$80),0))</f>
        <v>4b</v>
      </c>
      <c r="I354" s="14"/>
      <c r="J354" s="225" t="str">
        <f t="shared" si="17"/>
        <v>55 - J12 - 8/7  4b</v>
      </c>
      <c r="K354" s="195"/>
      <c r="L354" s="153"/>
      <c r="M354" s="153"/>
      <c r="N354" s="226"/>
    </row>
    <row r="355" spans="1:14" x14ac:dyDescent="0.25">
      <c r="A355">
        <f t="shared" si="15"/>
        <v>351</v>
      </c>
      <c r="B355" s="150" t="s">
        <v>802</v>
      </c>
      <c r="C355" s="65" t="str">
        <f t="shared" si="16"/>
        <v>55</v>
      </c>
      <c r="D355" s="14" t="s">
        <v>1379</v>
      </c>
      <c r="E355" s="222"/>
      <c r="F355" s="150"/>
      <c r="G355" s="150"/>
      <c r="H355" s="14" t="str" cm="1">
        <f t="array" ref="H355">INDEX(Cable_L!$B$3:$B$80,MATCH(1,COUNTIFS(C355,Cable_L!$A$3:$A$80,$D355,Cable_L!$C$3:$C$80),0))</f>
        <v>4b</v>
      </c>
      <c r="I355" s="14"/>
      <c r="J355" s="225" t="str">
        <f t="shared" si="17"/>
        <v>55 - J13 - 8/7  4b</v>
      </c>
      <c r="K355" s="222"/>
      <c r="L355" s="150"/>
      <c r="M355" s="150"/>
      <c r="N355" s="226"/>
    </row>
    <row r="356" spans="1:14" x14ac:dyDescent="0.25">
      <c r="A356">
        <f t="shared" si="15"/>
        <v>352</v>
      </c>
      <c r="B356" s="206" t="s">
        <v>805</v>
      </c>
      <c r="C356" s="65" t="str">
        <f t="shared" si="16"/>
        <v>56</v>
      </c>
      <c r="D356" s="2" t="s">
        <v>1379</v>
      </c>
      <c r="E356" s="152"/>
      <c r="F356" s="153"/>
      <c r="G356" s="201"/>
      <c r="H356" s="14" t="str" cm="1">
        <f t="array" ref="H356">INDEX(Cable_L!$B$3:$B$80,MATCH(1,COUNTIFS(C356,Cable_L!$A$3:$A$80,$D356,Cable_L!$C$3:$C$80),0))</f>
        <v>4b</v>
      </c>
      <c r="I356" s="14"/>
      <c r="J356" s="225" t="str">
        <f t="shared" si="17"/>
        <v>56 - J12 - 2/1  4b</v>
      </c>
      <c r="K356" s="195"/>
      <c r="L356" s="153"/>
      <c r="M356" s="153"/>
      <c r="N356" s="226"/>
    </row>
    <row r="357" spans="1:14" x14ac:dyDescent="0.25">
      <c r="A357">
        <f t="shared" si="15"/>
        <v>353</v>
      </c>
      <c r="B357" s="206" t="s">
        <v>804</v>
      </c>
      <c r="C357" s="65" t="str">
        <f t="shared" si="16"/>
        <v>56</v>
      </c>
      <c r="D357" s="2" t="s">
        <v>1379</v>
      </c>
      <c r="E357" s="195"/>
      <c r="F357" s="153"/>
      <c r="G357" s="153"/>
      <c r="H357" s="14" t="str" cm="1">
        <f t="array" ref="H357">INDEX(Cable_L!$B$3:$B$80,MATCH(1,COUNTIFS(C357,Cable_L!$A$3:$A$80,$D357,Cable_L!$C$3:$C$80),0))</f>
        <v>4b</v>
      </c>
      <c r="I357" s="14"/>
      <c r="J357" s="225" t="str">
        <f t="shared" si="17"/>
        <v>56 - J12 - 6/5  4b</v>
      </c>
      <c r="K357" s="195"/>
      <c r="L357" s="153"/>
      <c r="M357" s="153"/>
      <c r="N357" s="226"/>
    </row>
    <row r="358" spans="1:14" x14ac:dyDescent="0.25">
      <c r="A358">
        <f t="shared" si="15"/>
        <v>354</v>
      </c>
      <c r="B358" s="206" t="s">
        <v>803</v>
      </c>
      <c r="C358" s="65" t="str">
        <f t="shared" si="16"/>
        <v>56</v>
      </c>
      <c r="D358" s="2" t="s">
        <v>1379</v>
      </c>
      <c r="E358" s="195"/>
      <c r="F358" s="153"/>
      <c r="G358" s="153"/>
      <c r="H358" s="14" t="str" cm="1">
        <f t="array" ref="H358">INDEX(Cable_L!$B$3:$B$80,MATCH(1,COUNTIFS(C358,Cable_L!$A$3:$A$80,$D358,Cable_L!$C$3:$C$80),0))</f>
        <v>4b</v>
      </c>
      <c r="I358" s="14"/>
      <c r="J358" s="225" t="str">
        <f t="shared" si="17"/>
        <v>56 - J12 - 8/7  4b</v>
      </c>
      <c r="K358" s="195"/>
      <c r="L358" s="153"/>
      <c r="M358" s="153"/>
      <c r="N358" s="226"/>
    </row>
    <row r="359" spans="1:14" x14ac:dyDescent="0.25">
      <c r="A359">
        <f t="shared" si="15"/>
        <v>355</v>
      </c>
      <c r="B359" s="209" t="s">
        <v>807</v>
      </c>
      <c r="C359" s="65" t="str">
        <f t="shared" si="16"/>
        <v>56</v>
      </c>
      <c r="D359" s="2" t="s">
        <v>1379</v>
      </c>
      <c r="E359" s="195"/>
      <c r="F359" s="153"/>
      <c r="G359" s="153"/>
      <c r="H359" s="14" t="str" cm="1">
        <f t="array" ref="H359">INDEX(Cable_L!$B$3:$B$80,MATCH(1,COUNTIFS(C359,Cable_L!$A$3:$A$80,$D359,Cable_L!$C$3:$C$80),0))</f>
        <v>4b</v>
      </c>
      <c r="I359" s="14"/>
      <c r="J359" s="225" t="str">
        <f t="shared" si="17"/>
        <v>56 - J13 - 2/1  4b</v>
      </c>
      <c r="K359" s="195"/>
      <c r="L359" s="153"/>
      <c r="M359" s="153"/>
      <c r="N359" s="226"/>
    </row>
    <row r="360" spans="1:14" x14ac:dyDescent="0.25">
      <c r="A360">
        <f t="shared" si="15"/>
        <v>356</v>
      </c>
      <c r="B360" s="205" t="s">
        <v>806</v>
      </c>
      <c r="C360" s="65" t="str">
        <f t="shared" si="16"/>
        <v>56</v>
      </c>
      <c r="D360" s="2" t="s">
        <v>1379</v>
      </c>
      <c r="E360" s="155"/>
      <c r="F360" s="153"/>
      <c r="G360" s="153"/>
      <c r="H360" s="14" t="str" cm="1">
        <f t="array" ref="H360">INDEX(Cable_L!$B$3:$B$80,MATCH(1,COUNTIFS(C360,Cable_L!$A$3:$A$80,$D360,Cable_L!$C$3:$C$80),0))</f>
        <v>4b</v>
      </c>
      <c r="I360" s="14"/>
      <c r="J360" s="225" t="str">
        <f t="shared" si="17"/>
        <v>56 - J13 - 8/7  4b</v>
      </c>
      <c r="K360" s="195"/>
      <c r="L360" s="153"/>
      <c r="M360" s="153"/>
      <c r="N360" s="226"/>
    </row>
    <row r="361" spans="1:14" x14ac:dyDescent="0.25">
      <c r="A361">
        <f t="shared" si="15"/>
        <v>357</v>
      </c>
      <c r="B361" s="212" t="s">
        <v>1030</v>
      </c>
      <c r="C361" s="65" t="str">
        <f t="shared" si="16"/>
        <v>57</v>
      </c>
      <c r="D361" s="14" t="s">
        <v>1357</v>
      </c>
      <c r="E361" s="76"/>
      <c r="H361" s="14" t="str" cm="1">
        <f t="array" ref="H361">INDEX(Cable_L!$B$3:$B$80,MATCH(1,COUNTIFS(C361,Cable_L!$A$3:$A$80,$D361,Cable_L!$C$3:$C$80),0))</f>
        <v>3b</v>
      </c>
      <c r="I361" s="14"/>
      <c r="J361" s="225" t="str">
        <f t="shared" si="17"/>
        <v>57 - J12 - 2/1  3b</v>
      </c>
      <c r="K361" s="197"/>
      <c r="N361" s="226"/>
    </row>
    <row r="362" spans="1:14" x14ac:dyDescent="0.25">
      <c r="A362">
        <f t="shared" si="15"/>
        <v>358</v>
      </c>
      <c r="B362" s="212" t="s">
        <v>1027</v>
      </c>
      <c r="C362" s="65" t="str">
        <f t="shared" si="16"/>
        <v>57</v>
      </c>
      <c r="D362" s="14" t="s">
        <v>1357</v>
      </c>
      <c r="E362" s="76"/>
      <c r="H362" s="14" t="str" cm="1">
        <f t="array" ref="H362">INDEX(Cable_L!$B$3:$B$80,MATCH(1,COUNTIFS(C362,Cable_L!$A$3:$A$80,$D362,Cable_L!$C$3:$C$80),0))</f>
        <v>3b</v>
      </c>
      <c r="I362" s="14"/>
      <c r="J362" s="225" t="str">
        <f t="shared" si="17"/>
        <v>57 - J12 - 4/3  3b</v>
      </c>
      <c r="K362" s="197"/>
      <c r="N362" s="226"/>
    </row>
    <row r="363" spans="1:14" x14ac:dyDescent="0.25">
      <c r="A363">
        <f t="shared" si="15"/>
        <v>359</v>
      </c>
      <c r="B363" s="212" t="s">
        <v>1028</v>
      </c>
      <c r="C363" s="65" t="str">
        <f t="shared" si="16"/>
        <v>57</v>
      </c>
      <c r="D363" s="14" t="s">
        <v>1357</v>
      </c>
      <c r="E363" s="197"/>
      <c r="H363" s="14" t="str" cm="1">
        <f t="array" ref="H363">INDEX(Cable_L!$B$3:$B$80,MATCH(1,COUNTIFS(C363,Cable_L!$A$3:$A$80,$D363,Cable_L!$C$3:$C$80),0))</f>
        <v>3b</v>
      </c>
      <c r="I363" s="14"/>
      <c r="J363" s="225" t="str">
        <f t="shared" si="17"/>
        <v>57 - J12 - 6/5  3b</v>
      </c>
      <c r="K363" s="197"/>
      <c r="N363" s="226"/>
    </row>
    <row r="364" spans="1:14" x14ac:dyDescent="0.25">
      <c r="A364">
        <f t="shared" si="15"/>
        <v>360</v>
      </c>
      <c r="B364" s="150" t="s">
        <v>1029</v>
      </c>
      <c r="C364" s="65" t="str">
        <f t="shared" si="16"/>
        <v>57</v>
      </c>
      <c r="D364" s="14" t="s">
        <v>1357</v>
      </c>
      <c r="E364" s="197"/>
      <c r="H364" s="14" t="str" cm="1">
        <f t="array" ref="H364">INDEX(Cable_L!$B$3:$B$80,MATCH(1,COUNTIFS(C364,Cable_L!$A$3:$A$80,$D364,Cable_L!$C$3:$C$80),0))</f>
        <v>3b</v>
      </c>
      <c r="I364" s="14"/>
      <c r="J364" s="225" t="str">
        <f t="shared" si="17"/>
        <v>57 - J12 - 8/7  3b</v>
      </c>
      <c r="K364" s="197"/>
      <c r="N364" s="226"/>
    </row>
    <row r="365" spans="1:14" x14ac:dyDescent="0.25">
      <c r="A365">
        <f t="shared" si="15"/>
        <v>361</v>
      </c>
      <c r="B365" s="212" t="s">
        <v>1026</v>
      </c>
      <c r="C365" s="65" t="str">
        <f t="shared" si="16"/>
        <v>57</v>
      </c>
      <c r="D365" s="14" t="s">
        <v>1357</v>
      </c>
      <c r="E365" s="76"/>
      <c r="H365" s="14" t="str" cm="1">
        <f t="array" ref="H365">INDEX(Cable_L!$B$3:$B$80,MATCH(1,COUNTIFS(C365,Cable_L!$A$3:$A$80,$D365,Cable_L!$C$3:$C$80),0))</f>
        <v>3b</v>
      </c>
      <c r="I365" s="14"/>
      <c r="J365" s="225" t="str">
        <f t="shared" si="17"/>
        <v>57 - J13 - 2/1   3b</v>
      </c>
      <c r="K365" s="197"/>
      <c r="N365" s="226"/>
    </row>
    <row r="366" spans="1:14" x14ac:dyDescent="0.25">
      <c r="A366">
        <f t="shared" si="15"/>
        <v>362</v>
      </c>
      <c r="B366" s="212" t="s">
        <v>1025</v>
      </c>
      <c r="C366" s="65" t="str">
        <f t="shared" si="16"/>
        <v>57</v>
      </c>
      <c r="D366" s="14" t="s">
        <v>1357</v>
      </c>
      <c r="E366" s="76"/>
      <c r="H366" s="14" t="str" cm="1">
        <f t="array" ref="H366">INDEX(Cable_L!$B$3:$B$80,MATCH(1,COUNTIFS(C366,Cable_L!$A$3:$A$80,$D366,Cable_L!$C$3:$C$80),0))</f>
        <v>3b</v>
      </c>
      <c r="I366" s="14"/>
      <c r="J366" s="225" t="str">
        <f t="shared" si="17"/>
        <v>57 - J13 - 4/3  3b</v>
      </c>
      <c r="K366" s="197"/>
      <c r="N366" s="226"/>
    </row>
    <row r="367" spans="1:14" x14ac:dyDescent="0.25">
      <c r="A367">
        <f t="shared" si="15"/>
        <v>363</v>
      </c>
      <c r="B367" s="212" t="s">
        <v>1031</v>
      </c>
      <c r="C367" s="65" t="str">
        <f t="shared" si="16"/>
        <v>57</v>
      </c>
      <c r="D367" s="14" t="s">
        <v>1357</v>
      </c>
      <c r="E367" s="76"/>
      <c r="H367" s="14" t="str" cm="1">
        <f t="array" ref="H367">INDEX(Cable_L!$B$3:$B$80,MATCH(1,COUNTIFS(C367,Cable_L!$A$3:$A$80,$D367,Cable_L!$C$3:$C$80),0))</f>
        <v>3b</v>
      </c>
      <c r="I367" s="14"/>
      <c r="J367" s="225" t="str">
        <f t="shared" si="17"/>
        <v>57 - J13 - 6/5  3b</v>
      </c>
      <c r="K367" s="197"/>
      <c r="N367" s="226"/>
    </row>
    <row r="368" spans="1:14" x14ac:dyDescent="0.25">
      <c r="A368">
        <f t="shared" si="15"/>
        <v>364</v>
      </c>
      <c r="B368" s="214" t="s">
        <v>1032</v>
      </c>
      <c r="C368" s="65" t="str">
        <f t="shared" si="16"/>
        <v>57</v>
      </c>
      <c r="D368" s="14" t="s">
        <v>1357</v>
      </c>
      <c r="E368" s="197"/>
      <c r="H368" s="14" t="str" cm="1">
        <f t="array" ref="H368">INDEX(Cable_L!$B$3:$B$80,MATCH(1,COUNTIFS(C368,Cable_L!$A$3:$A$80,$D368,Cable_L!$C$3:$C$80),0))</f>
        <v>3b</v>
      </c>
      <c r="I368" s="14"/>
      <c r="J368" s="225" t="str">
        <f t="shared" si="17"/>
        <v>57 - J13 - 8/7  3b</v>
      </c>
      <c r="K368" s="197"/>
      <c r="N368" s="226"/>
    </row>
    <row r="369" spans="1:14" x14ac:dyDescent="0.25">
      <c r="A369">
        <f t="shared" si="15"/>
        <v>365</v>
      </c>
      <c r="B369" s="211" t="s">
        <v>1033</v>
      </c>
      <c r="C369" s="65" t="str">
        <f t="shared" si="16"/>
        <v>58</v>
      </c>
      <c r="D369" s="14" t="s">
        <v>1357</v>
      </c>
      <c r="E369" s="76"/>
      <c r="H369" s="14" t="str" cm="1">
        <f t="array" ref="H369">INDEX(Cable_L!$B$3:$B$80,MATCH(1,COUNTIFS(C369,Cable_L!$A$3:$A$80,$D369,Cable_L!$C$3:$C$80),0))</f>
        <v>3b</v>
      </c>
      <c r="I369" s="14"/>
      <c r="J369" s="225" t="str">
        <f t="shared" si="17"/>
        <v>58 - J12 - 2/1  3b</v>
      </c>
      <c r="K369" s="197"/>
      <c r="N369" s="226"/>
    </row>
    <row r="370" spans="1:14" x14ac:dyDescent="0.25">
      <c r="A370">
        <f t="shared" si="15"/>
        <v>366</v>
      </c>
      <c r="B370" s="212" t="s">
        <v>1034</v>
      </c>
      <c r="C370" s="65" t="str">
        <f t="shared" si="16"/>
        <v>58</v>
      </c>
      <c r="D370" s="14" t="s">
        <v>1357</v>
      </c>
      <c r="E370" s="76"/>
      <c r="G370" s="74"/>
      <c r="H370" s="14" t="str" cm="1">
        <f t="array" ref="H370">INDEX(Cable_L!$B$3:$B$80,MATCH(1,COUNTIFS(C370,Cable_L!$A$3:$A$80,$D370,Cable_L!$C$3:$C$80),0))</f>
        <v>3b</v>
      </c>
      <c r="I370" s="14"/>
      <c r="J370" s="225" t="str">
        <f t="shared" si="17"/>
        <v>58 - J12 - 4/3  3b</v>
      </c>
      <c r="K370" s="197"/>
      <c r="N370" s="226"/>
    </row>
    <row r="371" spans="1:14" x14ac:dyDescent="0.25">
      <c r="A371">
        <f t="shared" si="15"/>
        <v>367</v>
      </c>
      <c r="B371" s="212" t="s">
        <v>1039</v>
      </c>
      <c r="C371" s="65" t="str">
        <f t="shared" si="16"/>
        <v>58</v>
      </c>
      <c r="D371" s="14" t="s">
        <v>1357</v>
      </c>
      <c r="E371" s="76"/>
      <c r="H371" s="14" t="str" cm="1">
        <f t="array" ref="H371">INDEX(Cable_L!$B$3:$B$80,MATCH(1,COUNTIFS(C371,Cable_L!$A$3:$A$80,$D371,Cable_L!$C$3:$C$80),0))</f>
        <v>3b</v>
      </c>
      <c r="I371" s="14"/>
      <c r="J371" s="225" t="str">
        <f t="shared" si="17"/>
        <v>58 - J12 - 6/5  3b</v>
      </c>
      <c r="K371" s="197"/>
      <c r="N371" s="226"/>
    </row>
    <row r="372" spans="1:14" x14ac:dyDescent="0.25">
      <c r="A372">
        <f t="shared" si="15"/>
        <v>368</v>
      </c>
      <c r="B372" s="212" t="s">
        <v>1038</v>
      </c>
      <c r="C372" s="65" t="str">
        <f t="shared" si="16"/>
        <v>58</v>
      </c>
      <c r="D372" s="14" t="s">
        <v>1357</v>
      </c>
      <c r="E372" s="197"/>
      <c r="H372" s="14" t="str" cm="1">
        <f t="array" ref="H372">INDEX(Cable_L!$B$3:$B$80,MATCH(1,COUNTIFS(C372,Cable_L!$A$3:$A$80,$D372,Cable_L!$C$3:$C$80),0))</f>
        <v>3b</v>
      </c>
      <c r="I372" s="14"/>
      <c r="J372" s="225" t="str">
        <f t="shared" si="17"/>
        <v>58 - J12 - 8/7  3b</v>
      </c>
      <c r="K372" s="197"/>
      <c r="N372" s="226"/>
    </row>
    <row r="373" spans="1:14" x14ac:dyDescent="0.25">
      <c r="A373">
        <f t="shared" si="15"/>
        <v>369</v>
      </c>
      <c r="B373" s="220" t="s">
        <v>1035</v>
      </c>
      <c r="C373" s="65" t="str">
        <f t="shared" si="16"/>
        <v>58</v>
      </c>
      <c r="D373" s="14" t="s">
        <v>1357</v>
      </c>
      <c r="E373" s="197"/>
      <c r="H373" s="14" t="str" cm="1">
        <f t="array" ref="H373">INDEX(Cable_L!$B$3:$B$80,MATCH(1,COUNTIFS(C373,Cable_L!$A$3:$A$80,$D373,Cable_L!$C$3:$C$80),0))</f>
        <v>3b</v>
      </c>
      <c r="I373" s="14"/>
      <c r="J373" s="225" t="str">
        <f t="shared" si="17"/>
        <v>58 - J13 - 2/1  3b</v>
      </c>
      <c r="K373" s="197"/>
      <c r="N373" s="226"/>
    </row>
    <row r="374" spans="1:14" x14ac:dyDescent="0.25">
      <c r="A374">
        <f t="shared" si="15"/>
        <v>370</v>
      </c>
      <c r="B374" s="213" t="s">
        <v>1040</v>
      </c>
      <c r="C374" s="65" t="str">
        <f t="shared" si="16"/>
        <v>58</v>
      </c>
      <c r="D374" s="14" t="s">
        <v>1357</v>
      </c>
      <c r="E374" s="76"/>
      <c r="G374" s="74"/>
      <c r="H374" s="14" t="str" cm="1">
        <f t="array" ref="H374">INDEX(Cable_L!$B$3:$B$80,MATCH(1,COUNTIFS(C374,Cable_L!$A$3:$A$80,$D374,Cable_L!$C$3:$C$80),0))</f>
        <v>3b</v>
      </c>
      <c r="I374" s="14"/>
      <c r="J374" s="225" t="str">
        <f t="shared" si="17"/>
        <v>58 - J13 - 4/3  3b</v>
      </c>
      <c r="K374" s="197"/>
      <c r="N374" s="226"/>
    </row>
    <row r="375" spans="1:14" x14ac:dyDescent="0.25">
      <c r="A375">
        <f t="shared" si="15"/>
        <v>371</v>
      </c>
      <c r="B375" s="213" t="s">
        <v>1037</v>
      </c>
      <c r="C375" s="65" t="str">
        <f t="shared" si="16"/>
        <v>58</v>
      </c>
      <c r="D375" s="14" t="s">
        <v>1357</v>
      </c>
      <c r="E375" s="197"/>
      <c r="H375" s="14" t="str" cm="1">
        <f t="array" ref="H375">INDEX(Cable_L!$B$3:$B$80,MATCH(1,COUNTIFS(C375,Cable_L!$A$3:$A$80,$D375,Cable_L!$C$3:$C$80),0))</f>
        <v>3b</v>
      </c>
      <c r="I375" s="14"/>
      <c r="J375" s="225" t="str">
        <f t="shared" si="17"/>
        <v>58 - J13 - 6/5  3b</v>
      </c>
      <c r="K375" s="197"/>
      <c r="N375" s="226"/>
    </row>
    <row r="376" spans="1:14" x14ac:dyDescent="0.25">
      <c r="A376">
        <f t="shared" si="15"/>
        <v>372</v>
      </c>
      <c r="B376" s="213" t="s">
        <v>1036</v>
      </c>
      <c r="C376" s="65" t="str">
        <f t="shared" si="16"/>
        <v>58</v>
      </c>
      <c r="D376" s="14" t="s">
        <v>1357</v>
      </c>
      <c r="E376" s="197"/>
      <c r="H376" s="14" t="str" cm="1">
        <f t="array" ref="H376">INDEX(Cable_L!$B$3:$B$80,MATCH(1,COUNTIFS(C376,Cable_L!$A$3:$A$80,$D376,Cable_L!$C$3:$C$80),0))</f>
        <v>3b</v>
      </c>
      <c r="I376" s="14"/>
      <c r="J376" s="225" t="str">
        <f t="shared" si="17"/>
        <v>58 - J13 - 8/7  3b</v>
      </c>
      <c r="K376" s="197"/>
      <c r="N376" s="226"/>
    </row>
    <row r="377" spans="1:14" x14ac:dyDescent="0.25">
      <c r="A377">
        <f t="shared" si="15"/>
        <v>373</v>
      </c>
      <c r="B377" s="214" t="s">
        <v>1044</v>
      </c>
      <c r="C377" s="65" t="str">
        <f t="shared" si="16"/>
        <v>59</v>
      </c>
      <c r="D377" s="14" t="s">
        <v>1357</v>
      </c>
      <c r="E377" s="197"/>
      <c r="H377" s="14" t="str" cm="1">
        <f t="array" ref="H377">INDEX(Cable_L!$B$3:$B$80,MATCH(1,COUNTIFS(C377,Cable_L!$A$3:$A$80,$D377,Cable_L!$C$3:$C$80),0))</f>
        <v>3b</v>
      </c>
      <c r="I377" s="14"/>
      <c r="J377" s="225" t="str">
        <f t="shared" si="17"/>
        <v>59 - J12 - 2/1  3b</v>
      </c>
      <c r="K377" s="197"/>
      <c r="N377" s="226"/>
    </row>
    <row r="378" spans="1:14" x14ac:dyDescent="0.25">
      <c r="A378">
        <f t="shared" si="15"/>
        <v>374</v>
      </c>
      <c r="B378" s="211" t="s">
        <v>1043</v>
      </c>
      <c r="C378" s="65" t="str">
        <f t="shared" si="16"/>
        <v>59</v>
      </c>
      <c r="D378" s="14" t="s">
        <v>1357</v>
      </c>
      <c r="E378" s="76"/>
      <c r="H378" s="14" t="str" cm="1">
        <f t="array" ref="H378">INDEX(Cable_L!$B$3:$B$80,MATCH(1,COUNTIFS(C378,Cable_L!$A$3:$A$80,$D378,Cable_L!$C$3:$C$80),0))</f>
        <v>3b</v>
      </c>
      <c r="I378" s="14"/>
      <c r="J378" s="225" t="str">
        <f t="shared" si="17"/>
        <v>59 - J12 - 4/3  3b</v>
      </c>
      <c r="K378" s="197"/>
      <c r="N378" s="226"/>
    </row>
    <row r="379" spans="1:14" x14ac:dyDescent="0.25">
      <c r="A379">
        <f t="shared" si="15"/>
        <v>375</v>
      </c>
      <c r="B379" s="212" t="s">
        <v>1047</v>
      </c>
      <c r="C379" s="65" t="str">
        <f t="shared" si="16"/>
        <v>59</v>
      </c>
      <c r="D379" s="14" t="s">
        <v>1357</v>
      </c>
      <c r="E379" s="76"/>
      <c r="H379" s="14" t="str" cm="1">
        <f t="array" ref="H379">INDEX(Cable_L!$B$3:$B$80,MATCH(1,COUNTIFS(C379,Cable_L!$A$3:$A$80,$D379,Cable_L!$C$3:$C$80),0))</f>
        <v>3b</v>
      </c>
      <c r="I379" s="14"/>
      <c r="J379" s="225" t="str">
        <f t="shared" si="17"/>
        <v>59 - J12 - 6/5  3b</v>
      </c>
      <c r="K379" s="197"/>
      <c r="N379" s="226"/>
    </row>
    <row r="380" spans="1:14" x14ac:dyDescent="0.25">
      <c r="A380">
        <f t="shared" si="15"/>
        <v>376</v>
      </c>
      <c r="B380" s="212" t="s">
        <v>1048</v>
      </c>
      <c r="C380" s="65" t="str">
        <f t="shared" si="16"/>
        <v>59</v>
      </c>
      <c r="D380" s="14" t="s">
        <v>1357</v>
      </c>
      <c r="E380" s="76"/>
      <c r="H380" s="14" t="str" cm="1">
        <f t="array" ref="H380">INDEX(Cable_L!$B$3:$B$80,MATCH(1,COUNTIFS(C380,Cable_L!$A$3:$A$80,$D380,Cable_L!$C$3:$C$80),0))</f>
        <v>3b</v>
      </c>
      <c r="I380" s="14"/>
      <c r="J380" s="225" t="str">
        <f t="shared" si="17"/>
        <v>59 - J12 - 8/7  3b</v>
      </c>
      <c r="K380" s="197"/>
      <c r="N380" s="226"/>
    </row>
    <row r="381" spans="1:14" x14ac:dyDescent="0.25">
      <c r="A381">
        <f t="shared" si="15"/>
        <v>377</v>
      </c>
      <c r="B381" s="212" t="s">
        <v>1045</v>
      </c>
      <c r="C381" s="65" t="str">
        <f t="shared" si="16"/>
        <v>59</v>
      </c>
      <c r="D381" s="14" t="s">
        <v>1357</v>
      </c>
      <c r="E381" s="197"/>
      <c r="H381" s="14" t="str" cm="1">
        <f t="array" ref="H381">INDEX(Cable_L!$B$3:$B$80,MATCH(1,COUNTIFS(C381,Cable_L!$A$3:$A$80,$D381,Cable_L!$C$3:$C$80),0))</f>
        <v>3b</v>
      </c>
      <c r="I381" s="14"/>
      <c r="J381" s="225" t="str">
        <f t="shared" si="17"/>
        <v>59 - J13 - 2/1  3b</v>
      </c>
      <c r="K381" s="197"/>
      <c r="N381" s="226"/>
    </row>
    <row r="382" spans="1:14" x14ac:dyDescent="0.25">
      <c r="A382">
        <f t="shared" ref="A382:A445" si="18">A381+1</f>
        <v>378</v>
      </c>
      <c r="B382" s="150" t="s">
        <v>1046</v>
      </c>
      <c r="C382" s="65" t="str">
        <f t="shared" si="16"/>
        <v>59</v>
      </c>
      <c r="D382" s="14" t="s">
        <v>1357</v>
      </c>
      <c r="E382" s="197"/>
      <c r="H382" s="14" t="str" cm="1">
        <f t="array" ref="H382">INDEX(Cable_L!$B$3:$B$80,MATCH(1,COUNTIFS(C382,Cable_L!$A$3:$A$80,$D382,Cable_L!$C$3:$C$80),0))</f>
        <v>3b</v>
      </c>
      <c r="I382" s="14"/>
      <c r="J382" s="225" t="str">
        <f t="shared" si="17"/>
        <v>59 - J13 - 4/3  3b</v>
      </c>
      <c r="K382" s="197"/>
      <c r="N382" s="226"/>
    </row>
    <row r="383" spans="1:14" x14ac:dyDescent="0.25">
      <c r="A383">
        <f t="shared" si="18"/>
        <v>379</v>
      </c>
      <c r="B383" s="212" t="s">
        <v>1042</v>
      </c>
      <c r="C383" s="65" t="str">
        <f t="shared" si="16"/>
        <v>59</v>
      </c>
      <c r="D383" s="14" t="s">
        <v>1357</v>
      </c>
      <c r="E383" s="76"/>
      <c r="H383" s="14" t="str" cm="1">
        <f t="array" ref="H383">INDEX(Cable_L!$B$3:$B$80,MATCH(1,COUNTIFS(C383,Cable_L!$A$3:$A$80,$D383,Cable_L!$C$3:$C$80),0))</f>
        <v>3b</v>
      </c>
      <c r="I383" s="14"/>
      <c r="J383" s="225" t="str">
        <f t="shared" si="17"/>
        <v>59 - J13 - 6/5  3b</v>
      </c>
      <c r="K383" s="197"/>
      <c r="N383" s="226"/>
    </row>
    <row r="384" spans="1:14" x14ac:dyDescent="0.25">
      <c r="A384">
        <f t="shared" si="18"/>
        <v>380</v>
      </c>
      <c r="B384" s="212" t="s">
        <v>1041</v>
      </c>
      <c r="C384" s="65" t="str">
        <f t="shared" si="16"/>
        <v>59</v>
      </c>
      <c r="D384" s="14" t="s">
        <v>1357</v>
      </c>
      <c r="E384" s="76"/>
      <c r="H384" s="14" t="str" cm="1">
        <f t="array" ref="H384">INDEX(Cable_L!$B$3:$B$80,MATCH(1,COUNTIFS(C384,Cable_L!$A$3:$A$80,$D384,Cable_L!$C$3:$C$80),0))</f>
        <v>3b</v>
      </c>
      <c r="I384" s="14"/>
      <c r="J384" s="225" t="str">
        <f t="shared" si="17"/>
        <v>59 - J13 - 8/7  3b</v>
      </c>
      <c r="K384" s="197"/>
      <c r="N384" s="226"/>
    </row>
    <row r="385" spans="1:14" x14ac:dyDescent="0.25">
      <c r="A385">
        <f t="shared" si="18"/>
        <v>381</v>
      </c>
      <c r="B385" s="206" t="s">
        <v>475</v>
      </c>
      <c r="C385" s="65" t="str">
        <f t="shared" si="16"/>
        <v xml:space="preserve">6 </v>
      </c>
      <c r="D385" s="2" t="s">
        <v>1359</v>
      </c>
      <c r="E385" s="93"/>
      <c r="F385" s="2"/>
      <c r="G385" s="2"/>
      <c r="H385" s="14" t="str" cm="1">
        <f t="array" ref="H385">INDEX(Cable_L!$B$3:$B$80,MATCH(1,COUNTIFS(C385,Cable_L!$A$3:$A$80,$D385,Cable_L!$C$3:$C$80),0))</f>
        <v>2a</v>
      </c>
      <c r="I385" s="14"/>
      <c r="J385" s="225" t="str">
        <f t="shared" si="17"/>
        <v>6 - J12 - 2/1  2a</v>
      </c>
      <c r="K385" s="190"/>
      <c r="L385" s="2"/>
      <c r="M385" s="2"/>
      <c r="N385" s="226"/>
    </row>
    <row r="386" spans="1:14" x14ac:dyDescent="0.25">
      <c r="A386">
        <f t="shared" si="18"/>
        <v>382</v>
      </c>
      <c r="B386" s="206" t="s">
        <v>474</v>
      </c>
      <c r="C386" s="65" t="str">
        <f t="shared" si="16"/>
        <v xml:space="preserve">6 </v>
      </c>
      <c r="D386" s="2" t="s">
        <v>1359</v>
      </c>
      <c r="E386" s="93"/>
      <c r="F386" s="2"/>
      <c r="G386" s="84"/>
      <c r="H386" s="14" t="str" cm="1">
        <f t="array" ref="H386">INDEX(Cable_L!$B$3:$B$80,MATCH(1,COUNTIFS(C386,Cable_L!$A$3:$A$80,$D386,Cable_L!$C$3:$C$80),0))</f>
        <v>2a</v>
      </c>
      <c r="I386" s="14"/>
      <c r="J386" s="225" t="str">
        <f t="shared" si="17"/>
        <v>6 - J12 - 4/3  2a</v>
      </c>
      <c r="K386" s="190"/>
      <c r="L386" s="2"/>
      <c r="M386" s="2"/>
      <c r="N386" s="226"/>
    </row>
    <row r="387" spans="1:14" x14ac:dyDescent="0.25">
      <c r="A387">
        <f t="shared" si="18"/>
        <v>383</v>
      </c>
      <c r="B387" s="153" t="s">
        <v>473</v>
      </c>
      <c r="C387" s="65" t="str">
        <f t="shared" si="16"/>
        <v xml:space="preserve">6 </v>
      </c>
      <c r="D387" s="2" t="s">
        <v>1359</v>
      </c>
      <c r="E387" s="190"/>
      <c r="F387" s="2"/>
      <c r="G387" s="2"/>
      <c r="H387" s="14" t="str" cm="1">
        <f t="array" ref="H387">INDEX(Cable_L!$B$3:$B$80,MATCH(1,COUNTIFS(C387,Cable_L!$A$3:$A$80,$D387,Cable_L!$C$3:$C$80),0))</f>
        <v>2a</v>
      </c>
      <c r="I387" s="14"/>
      <c r="J387" s="225" t="str">
        <f t="shared" si="17"/>
        <v>6 - J12 - 6/5  2a</v>
      </c>
      <c r="K387" s="190"/>
      <c r="L387" s="2"/>
      <c r="M387" s="2"/>
      <c r="N387" s="226"/>
    </row>
    <row r="388" spans="1:14" x14ac:dyDescent="0.25">
      <c r="A388">
        <f t="shared" si="18"/>
        <v>384</v>
      </c>
      <c r="B388" s="206" t="s">
        <v>472</v>
      </c>
      <c r="C388" s="65" t="str">
        <f t="shared" si="16"/>
        <v xml:space="preserve">6 </v>
      </c>
      <c r="D388" s="2" t="s">
        <v>1359</v>
      </c>
      <c r="E388" s="93"/>
      <c r="F388" s="2"/>
      <c r="G388" s="2"/>
      <c r="H388" s="14" t="str" cm="1">
        <f t="array" ref="H388">INDEX(Cable_L!$B$3:$B$80,MATCH(1,COUNTIFS(C388,Cable_L!$A$3:$A$80,$D388,Cable_L!$C$3:$C$80),0))</f>
        <v>2a</v>
      </c>
      <c r="I388" s="14"/>
      <c r="J388" s="225" t="str">
        <f t="shared" si="17"/>
        <v>6 - J12 - 8/7  2a</v>
      </c>
      <c r="K388" s="190"/>
      <c r="L388" s="2"/>
      <c r="M388" s="2"/>
      <c r="N388" s="226"/>
    </row>
    <row r="389" spans="1:14" x14ac:dyDescent="0.25">
      <c r="A389">
        <f t="shared" si="18"/>
        <v>385</v>
      </c>
      <c r="B389" s="212" t="s">
        <v>1054</v>
      </c>
      <c r="C389" s="65" t="str">
        <f t="shared" ref="C389:C452" si="19">IF(LEFT(B389,3)="2.5", MID(B389,7,2),LEFT(B389,2))</f>
        <v>60</v>
      </c>
      <c r="D389" s="14" t="s">
        <v>1357</v>
      </c>
      <c r="E389" s="76"/>
      <c r="H389" s="14" t="str" cm="1">
        <f t="array" ref="H389">INDEX(Cable_L!$B$3:$B$80,MATCH(1,COUNTIFS(C389,Cable_L!$A$3:$A$80,$D389,Cable_L!$C$3:$C$80),0))</f>
        <v>3b</v>
      </c>
      <c r="I389" s="14"/>
      <c r="J389" s="225" t="str">
        <f t="shared" ref="J389:J452" si="20">_xlfn.CONCAT(B389,"  ",H389)</f>
        <v>60 - J12 - 2/1  3b</v>
      </c>
      <c r="K389" s="197"/>
      <c r="N389" s="226"/>
    </row>
    <row r="390" spans="1:14" x14ac:dyDescent="0.25">
      <c r="A390">
        <f t="shared" si="18"/>
        <v>386</v>
      </c>
      <c r="B390" s="212" t="s">
        <v>1051</v>
      </c>
      <c r="C390" s="65" t="str">
        <f t="shared" si="19"/>
        <v>60</v>
      </c>
      <c r="D390" s="14" t="s">
        <v>1357</v>
      </c>
      <c r="E390" s="76"/>
      <c r="H390" s="14" t="str" cm="1">
        <f t="array" ref="H390">INDEX(Cable_L!$B$3:$B$80,MATCH(1,COUNTIFS(C390,Cable_L!$A$3:$A$80,$D390,Cable_L!$C$3:$C$80),0))</f>
        <v>3b</v>
      </c>
      <c r="I390" s="14"/>
      <c r="J390" s="225" t="str">
        <f t="shared" si="20"/>
        <v>60 - J12 - 4/3  3b</v>
      </c>
      <c r="K390" s="197"/>
      <c r="N390" s="226"/>
    </row>
    <row r="391" spans="1:14" x14ac:dyDescent="0.25">
      <c r="A391">
        <f t="shared" si="18"/>
        <v>387</v>
      </c>
      <c r="B391" s="212" t="s">
        <v>1052</v>
      </c>
      <c r="C391" s="65" t="str">
        <f t="shared" si="19"/>
        <v>60</v>
      </c>
      <c r="D391" s="14" t="s">
        <v>1357</v>
      </c>
      <c r="E391" s="76"/>
      <c r="H391" s="14" t="str" cm="1">
        <f t="array" ref="H391">INDEX(Cable_L!$B$3:$B$80,MATCH(1,COUNTIFS(C391,Cable_L!$A$3:$A$80,$D391,Cable_L!$C$3:$C$80),0))</f>
        <v>3b</v>
      </c>
      <c r="I391" s="14"/>
      <c r="J391" s="225" t="str">
        <f t="shared" si="20"/>
        <v>60 - J12 - 6/5  3b</v>
      </c>
      <c r="K391" s="197"/>
      <c r="N391" s="226"/>
    </row>
    <row r="392" spans="1:14" x14ac:dyDescent="0.25">
      <c r="A392">
        <f t="shared" si="18"/>
        <v>388</v>
      </c>
      <c r="B392" s="212" t="s">
        <v>1053</v>
      </c>
      <c r="C392" s="65" t="str">
        <f t="shared" si="19"/>
        <v>60</v>
      </c>
      <c r="D392" s="14" t="s">
        <v>1357</v>
      </c>
      <c r="E392" s="76"/>
      <c r="H392" s="14" t="str" cm="1">
        <f t="array" ref="H392">INDEX(Cable_L!$B$3:$B$80,MATCH(1,COUNTIFS(C392,Cable_L!$A$3:$A$80,$D392,Cable_L!$C$3:$C$80),0))</f>
        <v>3b</v>
      </c>
      <c r="I392" s="14"/>
      <c r="J392" s="225" t="str">
        <f t="shared" si="20"/>
        <v>60 - J12 - 8/7  3b</v>
      </c>
      <c r="K392" s="197"/>
      <c r="N392" s="226"/>
    </row>
    <row r="393" spans="1:14" x14ac:dyDescent="0.25">
      <c r="A393">
        <f t="shared" si="18"/>
        <v>389</v>
      </c>
      <c r="B393" s="212" t="s">
        <v>1050</v>
      </c>
      <c r="C393" s="65" t="str">
        <f t="shared" si="19"/>
        <v>60</v>
      </c>
      <c r="D393" s="14" t="s">
        <v>1357</v>
      </c>
      <c r="E393" s="76"/>
      <c r="H393" s="14" t="str" cm="1">
        <f t="array" ref="H393">INDEX(Cable_L!$B$3:$B$80,MATCH(1,COUNTIFS(C393,Cable_L!$A$3:$A$80,$D393,Cable_L!$C$3:$C$80),0))</f>
        <v>3b</v>
      </c>
      <c r="I393" s="14"/>
      <c r="J393" s="225" t="str">
        <f t="shared" si="20"/>
        <v>60 - J13 - 2/1  3b</v>
      </c>
      <c r="K393" s="197"/>
      <c r="N393" s="226"/>
    </row>
    <row r="394" spans="1:14" x14ac:dyDescent="0.25">
      <c r="A394">
        <f t="shared" si="18"/>
        <v>390</v>
      </c>
      <c r="B394" s="150" t="s">
        <v>1049</v>
      </c>
      <c r="C394" s="65" t="str">
        <f t="shared" si="19"/>
        <v>60</v>
      </c>
      <c r="D394" s="14" t="s">
        <v>1357</v>
      </c>
      <c r="E394" s="197"/>
      <c r="H394" s="14" t="str" cm="1">
        <f t="array" ref="H394">INDEX(Cable_L!$B$3:$B$80,MATCH(1,COUNTIFS(C394,Cable_L!$A$3:$A$80,$D394,Cable_L!$C$3:$C$80),0))</f>
        <v>3b</v>
      </c>
      <c r="I394" s="14"/>
      <c r="J394" s="225" t="str">
        <f t="shared" si="20"/>
        <v>60 - J13 - 4/3  3b</v>
      </c>
      <c r="K394" s="197"/>
      <c r="N394" s="226"/>
    </row>
    <row r="395" spans="1:14" x14ac:dyDescent="0.25">
      <c r="A395">
        <f t="shared" si="18"/>
        <v>391</v>
      </c>
      <c r="B395" s="212" t="s">
        <v>1055</v>
      </c>
      <c r="C395" s="65" t="str">
        <f t="shared" si="19"/>
        <v>60</v>
      </c>
      <c r="D395" s="14" t="s">
        <v>1357</v>
      </c>
      <c r="E395" s="76"/>
      <c r="H395" s="14" t="str" cm="1">
        <f t="array" ref="H395">INDEX(Cable_L!$B$3:$B$80,MATCH(1,COUNTIFS(C395,Cable_L!$A$3:$A$80,$D395,Cable_L!$C$3:$C$80),0))</f>
        <v>3b</v>
      </c>
      <c r="I395" s="14"/>
      <c r="J395" s="225" t="str">
        <f t="shared" si="20"/>
        <v>60 - J13 - 6/5  3b</v>
      </c>
      <c r="K395" s="197"/>
      <c r="N395" s="226"/>
    </row>
    <row r="396" spans="1:14" x14ac:dyDescent="0.25">
      <c r="A396">
        <f t="shared" si="18"/>
        <v>392</v>
      </c>
      <c r="B396" s="212" t="s">
        <v>1056</v>
      </c>
      <c r="C396" s="65" t="str">
        <f t="shared" si="19"/>
        <v>60</v>
      </c>
      <c r="D396" s="14" t="s">
        <v>1357</v>
      </c>
      <c r="E396" s="76"/>
      <c r="G396" s="74"/>
      <c r="H396" s="14" t="str" cm="1">
        <f t="array" ref="H396">INDEX(Cable_L!$B$3:$B$80,MATCH(1,COUNTIFS(C396,Cable_L!$A$3:$A$80,$D396,Cable_L!$C$3:$C$80),0))</f>
        <v>3b</v>
      </c>
      <c r="I396" s="14"/>
      <c r="J396" s="225" t="str">
        <f t="shared" si="20"/>
        <v>60 - J13 - 8/7  3b</v>
      </c>
      <c r="K396" s="197"/>
      <c r="N396" s="226"/>
    </row>
    <row r="397" spans="1:14" x14ac:dyDescent="0.25">
      <c r="A397">
        <f t="shared" si="18"/>
        <v>393</v>
      </c>
      <c r="B397" s="212" t="s">
        <v>1058</v>
      </c>
      <c r="C397" s="65" t="str">
        <f t="shared" si="19"/>
        <v>61</v>
      </c>
      <c r="D397" s="14" t="s">
        <v>1357</v>
      </c>
      <c r="E397" s="76"/>
      <c r="H397" s="14" t="str" cm="1">
        <f t="array" ref="H397">INDEX(Cable_L!$B$3:$B$80,MATCH(1,COUNTIFS(C397,Cable_L!$A$3:$A$80,$D397,Cable_L!$C$3:$C$80),0))</f>
        <v>3b</v>
      </c>
      <c r="I397" s="14"/>
      <c r="J397" s="225" t="str">
        <f t="shared" si="20"/>
        <v>61 - J12 - 2/1  3b</v>
      </c>
      <c r="K397" s="197"/>
      <c r="N397" s="226"/>
    </row>
    <row r="398" spans="1:14" x14ac:dyDescent="0.25">
      <c r="A398">
        <f t="shared" si="18"/>
        <v>394</v>
      </c>
      <c r="B398" s="212" t="s">
        <v>1059</v>
      </c>
      <c r="C398" s="65" t="str">
        <f t="shared" si="19"/>
        <v>61</v>
      </c>
      <c r="D398" s="14" t="s">
        <v>1357</v>
      </c>
      <c r="E398" s="76"/>
      <c r="H398" s="14" t="str" cm="1">
        <f t="array" ref="H398">INDEX(Cable_L!$B$3:$B$80,MATCH(1,COUNTIFS(C398,Cable_L!$A$3:$A$80,$D398,Cable_L!$C$3:$C$80),0))</f>
        <v>3b</v>
      </c>
      <c r="I398" s="14"/>
      <c r="J398" s="225" t="str">
        <f t="shared" si="20"/>
        <v>61 - J12 - 4/3  3b</v>
      </c>
      <c r="K398" s="197"/>
      <c r="N398" s="226"/>
    </row>
    <row r="399" spans="1:14" x14ac:dyDescent="0.25">
      <c r="A399">
        <f t="shared" si="18"/>
        <v>395</v>
      </c>
      <c r="B399" s="212" t="s">
        <v>1060</v>
      </c>
      <c r="C399" s="65" t="str">
        <f t="shared" si="19"/>
        <v>61</v>
      </c>
      <c r="D399" s="14" t="s">
        <v>1357</v>
      </c>
      <c r="E399" s="76"/>
      <c r="H399" s="14" t="str" cm="1">
        <f t="array" ref="H399">INDEX(Cable_L!$B$3:$B$80,MATCH(1,COUNTIFS(C399,Cable_L!$A$3:$A$80,$D399,Cable_L!$C$3:$C$80),0))</f>
        <v>3b</v>
      </c>
      <c r="I399" s="14"/>
      <c r="J399" s="225" t="str">
        <f t="shared" si="20"/>
        <v>61 - J13 - 2/1  3b</v>
      </c>
      <c r="K399" s="197"/>
      <c r="N399" s="226"/>
    </row>
    <row r="400" spans="1:14" x14ac:dyDescent="0.25">
      <c r="A400">
        <f t="shared" si="18"/>
        <v>396</v>
      </c>
      <c r="B400" s="214" t="s">
        <v>1057</v>
      </c>
      <c r="C400" s="65" t="str">
        <f t="shared" si="19"/>
        <v>61</v>
      </c>
      <c r="D400" s="14" t="s">
        <v>1357</v>
      </c>
      <c r="E400" s="76"/>
      <c r="H400" s="14" t="str" cm="1">
        <f t="array" ref="H400">INDEX(Cable_L!$B$3:$B$80,MATCH(1,COUNTIFS(C400,Cable_L!$A$3:$A$80,$D400,Cable_L!$C$3:$C$80),0))</f>
        <v>3b</v>
      </c>
      <c r="I400" s="14"/>
      <c r="J400" s="225" t="str">
        <f t="shared" si="20"/>
        <v>61 - J13 - 4/3  3b</v>
      </c>
      <c r="K400" s="197"/>
      <c r="N400" s="226"/>
    </row>
    <row r="401" spans="1:14" x14ac:dyDescent="0.25">
      <c r="A401">
        <f t="shared" si="18"/>
        <v>397</v>
      </c>
      <c r="B401" s="211" t="s">
        <v>1064</v>
      </c>
      <c r="C401" s="65" t="str">
        <f t="shared" si="19"/>
        <v>62</v>
      </c>
      <c r="D401" s="14" t="s">
        <v>1357</v>
      </c>
      <c r="E401" s="76"/>
      <c r="H401" s="14" t="str" cm="1">
        <f t="array" ref="H401">INDEX(Cable_L!$B$3:$B$80,MATCH(1,COUNTIFS(C401,Cable_L!$A$3:$A$80,$D401,Cable_L!$C$3:$C$80),0))</f>
        <v>3b</v>
      </c>
      <c r="I401" s="14"/>
      <c r="J401" s="225" t="str">
        <f t="shared" si="20"/>
        <v>62 - J12 - 2/1  3b</v>
      </c>
      <c r="K401" s="197"/>
      <c r="N401" s="226"/>
    </row>
    <row r="402" spans="1:14" x14ac:dyDescent="0.25">
      <c r="A402">
        <f t="shared" si="18"/>
        <v>398</v>
      </c>
      <c r="B402" s="212" t="s">
        <v>1063</v>
      </c>
      <c r="C402" s="65" t="str">
        <f t="shared" si="19"/>
        <v>62</v>
      </c>
      <c r="D402" s="14" t="s">
        <v>1357</v>
      </c>
      <c r="E402" s="76"/>
      <c r="H402" s="14" t="str" cm="1">
        <f t="array" ref="H402">INDEX(Cable_L!$B$3:$B$80,MATCH(1,COUNTIFS(C402,Cable_L!$A$3:$A$80,$D402,Cable_L!$C$3:$C$80),0))</f>
        <v>3b</v>
      </c>
      <c r="I402" s="14"/>
      <c r="J402" s="225" t="str">
        <f t="shared" si="20"/>
        <v>62 - J12 - 4/3  3b</v>
      </c>
      <c r="K402" s="197"/>
      <c r="N402" s="226"/>
    </row>
    <row r="403" spans="1:14" x14ac:dyDescent="0.25">
      <c r="A403">
        <f t="shared" si="18"/>
        <v>399</v>
      </c>
      <c r="B403" s="212" t="s">
        <v>1067</v>
      </c>
      <c r="C403" s="65" t="str">
        <f t="shared" si="19"/>
        <v>62</v>
      </c>
      <c r="D403" s="14" t="s">
        <v>1357</v>
      </c>
      <c r="E403" s="76"/>
      <c r="H403" s="14" t="str" cm="1">
        <f t="array" ref="H403">INDEX(Cable_L!$B$3:$B$80,MATCH(1,COUNTIFS(C403,Cable_L!$A$3:$A$80,$D403,Cable_L!$C$3:$C$80),0))</f>
        <v>3b</v>
      </c>
      <c r="I403" s="14"/>
      <c r="J403" s="225" t="str">
        <f t="shared" si="20"/>
        <v>62 - J12 - 6/5  3b</v>
      </c>
      <c r="K403" s="197"/>
      <c r="N403" s="226"/>
    </row>
    <row r="404" spans="1:14" x14ac:dyDescent="0.25">
      <c r="A404">
        <f t="shared" si="18"/>
        <v>400</v>
      </c>
      <c r="B404" s="212" t="s">
        <v>1068</v>
      </c>
      <c r="C404" s="65" t="str">
        <f t="shared" si="19"/>
        <v>62</v>
      </c>
      <c r="D404" s="14" t="s">
        <v>1357</v>
      </c>
      <c r="E404" s="76"/>
      <c r="H404" s="14" t="str" cm="1">
        <f t="array" ref="H404">INDEX(Cable_L!$B$3:$B$80,MATCH(1,COUNTIFS(C404,Cable_L!$A$3:$A$80,$D404,Cable_L!$C$3:$C$80),0))</f>
        <v>3b</v>
      </c>
      <c r="I404" s="14"/>
      <c r="J404" s="225" t="str">
        <f t="shared" si="20"/>
        <v>62 - J12 - 8/7  3b</v>
      </c>
      <c r="K404" s="197"/>
      <c r="N404" s="226"/>
    </row>
    <row r="405" spans="1:14" x14ac:dyDescent="0.25">
      <c r="A405">
        <f t="shared" si="18"/>
        <v>401</v>
      </c>
      <c r="B405" s="214" t="s">
        <v>1065</v>
      </c>
      <c r="C405" s="65" t="str">
        <f t="shared" si="19"/>
        <v>62</v>
      </c>
      <c r="D405" s="14" t="s">
        <v>1357</v>
      </c>
      <c r="E405" s="197"/>
      <c r="H405" s="14" t="str" cm="1">
        <f t="array" ref="H405">INDEX(Cable_L!$B$3:$B$80,MATCH(1,COUNTIFS(C405,Cable_L!$A$3:$A$80,$D405,Cable_L!$C$3:$C$80),0))</f>
        <v>3b</v>
      </c>
      <c r="I405" s="14"/>
      <c r="J405" s="225" t="str">
        <f t="shared" si="20"/>
        <v>62 - J13 - 2/1  3b</v>
      </c>
      <c r="K405" s="197"/>
      <c r="N405" s="226"/>
    </row>
    <row r="406" spans="1:14" x14ac:dyDescent="0.25">
      <c r="A406">
        <f t="shared" si="18"/>
        <v>402</v>
      </c>
      <c r="B406" s="211" t="s">
        <v>1066</v>
      </c>
      <c r="C406" s="65" t="str">
        <f t="shared" si="19"/>
        <v>62</v>
      </c>
      <c r="D406" s="14" t="s">
        <v>1357</v>
      </c>
      <c r="E406" s="76"/>
      <c r="G406" s="74"/>
      <c r="H406" s="14" t="str" cm="1">
        <f t="array" ref="H406">INDEX(Cable_L!$B$3:$B$80,MATCH(1,COUNTIFS(C406,Cable_L!$A$3:$A$80,$D406,Cable_L!$C$3:$C$80),0))</f>
        <v>3b</v>
      </c>
      <c r="I406" s="14"/>
      <c r="J406" s="225" t="str">
        <f t="shared" si="20"/>
        <v>62 - J13 - 4/3  3b</v>
      </c>
      <c r="K406" s="197"/>
      <c r="N406" s="226"/>
    </row>
    <row r="407" spans="1:14" x14ac:dyDescent="0.25">
      <c r="A407">
        <f t="shared" si="18"/>
        <v>403</v>
      </c>
      <c r="B407" s="212" t="s">
        <v>1062</v>
      </c>
      <c r="C407" s="65" t="str">
        <f t="shared" si="19"/>
        <v>62</v>
      </c>
      <c r="D407" s="14" t="s">
        <v>1357</v>
      </c>
      <c r="E407" s="76"/>
      <c r="G407" s="74"/>
      <c r="H407" s="14" t="str" cm="1">
        <f t="array" ref="H407">INDEX(Cable_L!$B$3:$B$80,MATCH(1,COUNTIFS(C407,Cable_L!$A$3:$A$80,$D407,Cable_L!$C$3:$C$80),0))</f>
        <v>3b</v>
      </c>
      <c r="I407" s="14"/>
      <c r="J407" s="225" t="str">
        <f t="shared" si="20"/>
        <v>62 - J13 - 6/5  3b</v>
      </c>
      <c r="K407" s="197"/>
      <c r="N407" s="226"/>
    </row>
    <row r="408" spans="1:14" x14ac:dyDescent="0.25">
      <c r="A408">
        <f t="shared" si="18"/>
        <v>404</v>
      </c>
      <c r="B408" s="212" t="s">
        <v>1061</v>
      </c>
      <c r="C408" s="65" t="str">
        <f t="shared" si="19"/>
        <v>62</v>
      </c>
      <c r="D408" s="14" t="s">
        <v>1357</v>
      </c>
      <c r="E408" s="76"/>
      <c r="G408" s="74"/>
      <c r="H408" s="14" t="str" cm="1">
        <f t="array" ref="H408">INDEX(Cable_L!$B$3:$B$80,MATCH(1,COUNTIFS(C408,Cable_L!$A$3:$A$80,$D408,Cable_L!$C$3:$C$80),0))</f>
        <v>3b</v>
      </c>
      <c r="I408" s="14"/>
      <c r="J408" s="225" t="str">
        <f t="shared" si="20"/>
        <v>62 - J13 - 8/7  3b</v>
      </c>
      <c r="K408" s="197"/>
      <c r="N408" s="226"/>
    </row>
    <row r="409" spans="1:14" x14ac:dyDescent="0.25">
      <c r="A409">
        <f t="shared" si="18"/>
        <v>405</v>
      </c>
      <c r="B409" s="212" t="s">
        <v>1074</v>
      </c>
      <c r="C409" s="65" t="str">
        <f t="shared" si="19"/>
        <v>63</v>
      </c>
      <c r="D409" s="14" t="s">
        <v>1357</v>
      </c>
      <c r="E409" s="197"/>
      <c r="H409" s="14" t="str" cm="1">
        <f t="array" ref="H409">INDEX(Cable_L!$B$3:$B$80,MATCH(1,COUNTIFS(C409,Cable_L!$A$3:$A$80,$D409,Cable_L!$C$3:$C$80),0))</f>
        <v>3b</v>
      </c>
      <c r="I409" s="14"/>
      <c r="J409" s="225" t="str">
        <f t="shared" si="20"/>
        <v>63 - J12 - 2/1  3b</v>
      </c>
      <c r="K409" s="197"/>
      <c r="N409" s="226"/>
    </row>
    <row r="410" spans="1:14" x14ac:dyDescent="0.25">
      <c r="A410">
        <f t="shared" si="18"/>
        <v>406</v>
      </c>
      <c r="B410" s="150" t="s">
        <v>1071</v>
      </c>
      <c r="C410" s="65" t="str">
        <f t="shared" si="19"/>
        <v>63</v>
      </c>
      <c r="D410" s="14" t="s">
        <v>1357</v>
      </c>
      <c r="E410" s="197"/>
      <c r="H410" s="14" t="str" cm="1">
        <f t="array" ref="H410">INDEX(Cable_L!$B$3:$B$80,MATCH(1,COUNTIFS(C410,Cable_L!$A$3:$A$80,$D410,Cable_L!$C$3:$C$80),0))</f>
        <v>3b</v>
      </c>
      <c r="I410" s="14"/>
      <c r="J410" s="225" t="str">
        <f t="shared" si="20"/>
        <v>63 - J12 - 4/3  3b</v>
      </c>
      <c r="K410" s="197"/>
      <c r="N410" s="226"/>
    </row>
    <row r="411" spans="1:14" x14ac:dyDescent="0.25">
      <c r="A411">
        <f t="shared" si="18"/>
        <v>407</v>
      </c>
      <c r="B411" s="212" t="s">
        <v>1072</v>
      </c>
      <c r="C411" s="65" t="str">
        <f t="shared" si="19"/>
        <v>63</v>
      </c>
      <c r="D411" s="14" t="s">
        <v>1357</v>
      </c>
      <c r="E411" s="76"/>
      <c r="H411" s="14" t="str" cm="1">
        <f t="array" ref="H411">INDEX(Cable_L!$B$3:$B$80,MATCH(1,COUNTIFS(C411,Cable_L!$A$3:$A$80,$D411,Cable_L!$C$3:$C$80),0))</f>
        <v>3b</v>
      </c>
      <c r="I411" s="14"/>
      <c r="J411" s="225" t="str">
        <f t="shared" si="20"/>
        <v>63 - J12 - 6/5  3b</v>
      </c>
      <c r="K411" s="197"/>
      <c r="N411" s="226"/>
    </row>
    <row r="412" spans="1:14" x14ac:dyDescent="0.25">
      <c r="A412">
        <f t="shared" si="18"/>
        <v>408</v>
      </c>
      <c r="B412" s="212" t="s">
        <v>1073</v>
      </c>
      <c r="C412" s="65" t="str">
        <f t="shared" si="19"/>
        <v>63</v>
      </c>
      <c r="D412" s="14" t="s">
        <v>1357</v>
      </c>
      <c r="E412" s="76"/>
      <c r="H412" s="14" t="str" cm="1">
        <f t="array" ref="H412">INDEX(Cable_L!$B$3:$B$80,MATCH(1,COUNTIFS(C412,Cable_L!$A$3:$A$80,$D412,Cable_L!$C$3:$C$80),0))</f>
        <v>3b</v>
      </c>
      <c r="I412" s="14"/>
      <c r="J412" s="225" t="str">
        <f t="shared" si="20"/>
        <v>63 - J12 - 8/7  3b</v>
      </c>
      <c r="K412" s="197"/>
      <c r="N412" s="226"/>
    </row>
    <row r="413" spans="1:14" x14ac:dyDescent="0.25">
      <c r="A413">
        <f t="shared" si="18"/>
        <v>409</v>
      </c>
      <c r="B413" s="212" t="s">
        <v>1070</v>
      </c>
      <c r="C413" s="65" t="str">
        <f t="shared" si="19"/>
        <v>63</v>
      </c>
      <c r="D413" s="14" t="s">
        <v>1357</v>
      </c>
      <c r="E413" s="76"/>
      <c r="H413" s="14" t="str" cm="1">
        <f t="array" ref="H413">INDEX(Cable_L!$B$3:$B$80,MATCH(1,COUNTIFS(C413,Cable_L!$A$3:$A$80,$D413,Cable_L!$C$3:$C$80),0))</f>
        <v>3b</v>
      </c>
      <c r="I413" s="14"/>
      <c r="J413" s="225" t="str">
        <f t="shared" si="20"/>
        <v>63 - J13 - 2/1  3b</v>
      </c>
      <c r="K413" s="197"/>
      <c r="N413" s="226"/>
    </row>
    <row r="414" spans="1:14" x14ac:dyDescent="0.25">
      <c r="A414">
        <f t="shared" si="18"/>
        <v>410</v>
      </c>
      <c r="B414" s="214" t="s">
        <v>1069</v>
      </c>
      <c r="C414" s="65" t="str">
        <f t="shared" si="19"/>
        <v>63</v>
      </c>
      <c r="D414" s="14" t="s">
        <v>1357</v>
      </c>
      <c r="E414" s="197"/>
      <c r="H414" s="14" t="str" cm="1">
        <f t="array" ref="H414">INDEX(Cable_L!$B$3:$B$80,MATCH(1,COUNTIFS(C414,Cable_L!$A$3:$A$80,$D414,Cable_L!$C$3:$C$80),0))</f>
        <v>3b</v>
      </c>
      <c r="I414" s="14"/>
      <c r="J414" s="225" t="str">
        <f t="shared" si="20"/>
        <v>63 - J13 - 4/3  3b</v>
      </c>
      <c r="K414" s="197"/>
      <c r="N414" s="226"/>
    </row>
    <row r="415" spans="1:14" x14ac:dyDescent="0.25">
      <c r="A415">
        <f t="shared" si="18"/>
        <v>411</v>
      </c>
      <c r="B415" s="211" t="s">
        <v>1075</v>
      </c>
      <c r="C415" s="65" t="str">
        <f t="shared" si="19"/>
        <v>63</v>
      </c>
      <c r="D415" s="14" t="s">
        <v>1357</v>
      </c>
      <c r="E415" s="76"/>
      <c r="H415" s="14" t="str" cm="1">
        <f t="array" ref="H415">INDEX(Cable_L!$B$3:$B$80,MATCH(1,COUNTIFS(C415,Cable_L!$A$3:$A$80,$D415,Cable_L!$C$3:$C$80),0))</f>
        <v>3b</v>
      </c>
      <c r="I415" s="14"/>
      <c r="J415" s="225" t="str">
        <f t="shared" si="20"/>
        <v>63 - J13 - 6/5  3b</v>
      </c>
      <c r="K415" s="197"/>
      <c r="N415" s="226"/>
    </row>
    <row r="416" spans="1:14" x14ac:dyDescent="0.25">
      <c r="A416">
        <f t="shared" si="18"/>
        <v>412</v>
      </c>
      <c r="B416" s="212" t="s">
        <v>1076</v>
      </c>
      <c r="C416" s="65" t="str">
        <f t="shared" si="19"/>
        <v>63</v>
      </c>
      <c r="D416" s="14" t="s">
        <v>1357</v>
      </c>
      <c r="E416" s="76"/>
      <c r="G416" s="74"/>
      <c r="H416" s="14" t="str" cm="1">
        <f t="array" ref="H416">INDEX(Cable_L!$B$3:$B$80,MATCH(1,COUNTIFS(C416,Cable_L!$A$3:$A$80,$D416,Cable_L!$C$3:$C$80),0))</f>
        <v>3b</v>
      </c>
      <c r="I416" s="14"/>
      <c r="J416" s="225" t="str">
        <f t="shared" si="20"/>
        <v>63 - J13 - 8/7  3b</v>
      </c>
      <c r="K416" s="197"/>
      <c r="N416" s="226"/>
    </row>
    <row r="417" spans="1:14" x14ac:dyDescent="0.25">
      <c r="A417">
        <f t="shared" si="18"/>
        <v>413</v>
      </c>
      <c r="B417" s="212" t="s">
        <v>1080</v>
      </c>
      <c r="C417" s="65" t="str">
        <f t="shared" si="19"/>
        <v>64</v>
      </c>
      <c r="D417" s="14" t="s">
        <v>1357</v>
      </c>
      <c r="E417" s="76"/>
      <c r="G417" s="197"/>
      <c r="H417" s="14" t="str" cm="1">
        <f t="array" ref="H417">INDEX(Cable_L!$B$3:$B$80,MATCH(1,COUNTIFS(C417,Cable_L!$A$3:$A$80,$D417,Cable_L!$C$3:$C$80),0))</f>
        <v>4a</v>
      </c>
      <c r="I417" s="14"/>
      <c r="J417" s="225" t="str">
        <f t="shared" si="20"/>
        <v>64 - J12 - 2/1  4a</v>
      </c>
      <c r="K417" s="197"/>
      <c r="M417" s="197"/>
      <c r="N417" s="226"/>
    </row>
    <row r="418" spans="1:14" x14ac:dyDescent="0.25">
      <c r="A418">
        <f t="shared" si="18"/>
        <v>414</v>
      </c>
      <c r="B418" s="212" t="s">
        <v>1079</v>
      </c>
      <c r="C418" s="65" t="str">
        <f t="shared" si="19"/>
        <v>64</v>
      </c>
      <c r="D418" s="14" t="s">
        <v>1357</v>
      </c>
      <c r="E418" s="197"/>
      <c r="G418" s="197"/>
      <c r="H418" s="14" t="str" cm="1">
        <f t="array" ref="H418">INDEX(Cable_L!$B$3:$B$80,MATCH(1,COUNTIFS(C418,Cable_L!$A$3:$A$80,$D418,Cable_L!$C$3:$C$80),0))</f>
        <v>4a</v>
      </c>
      <c r="I418" s="14"/>
      <c r="J418" s="225" t="str">
        <f t="shared" si="20"/>
        <v>64 - J12 - 4/3  4a</v>
      </c>
      <c r="K418" s="197"/>
      <c r="M418" s="197"/>
      <c r="N418" s="226"/>
    </row>
    <row r="419" spans="1:14" x14ac:dyDescent="0.25">
      <c r="A419">
        <f t="shared" si="18"/>
        <v>415</v>
      </c>
      <c r="B419" s="150" t="s">
        <v>1083</v>
      </c>
      <c r="C419" s="65" t="str">
        <f t="shared" si="19"/>
        <v>64</v>
      </c>
      <c r="D419" s="14" t="s">
        <v>1357</v>
      </c>
      <c r="E419" s="197"/>
      <c r="G419" s="197"/>
      <c r="H419" s="14" t="str" cm="1">
        <f t="array" ref="H419">INDEX(Cable_L!$B$3:$B$80,MATCH(1,COUNTIFS(C419,Cable_L!$A$3:$A$80,$D419,Cable_L!$C$3:$C$80),0))</f>
        <v>4a</v>
      </c>
      <c r="I419" s="14"/>
      <c r="J419" s="225" t="str">
        <f t="shared" si="20"/>
        <v>64 - J12 - 6/5  4a</v>
      </c>
      <c r="K419" s="197"/>
      <c r="M419" s="197"/>
      <c r="N419" s="226"/>
    </row>
    <row r="420" spans="1:14" x14ac:dyDescent="0.25">
      <c r="A420">
        <f t="shared" si="18"/>
        <v>416</v>
      </c>
      <c r="B420" s="212" t="s">
        <v>1084</v>
      </c>
      <c r="C420" s="65" t="str">
        <f t="shared" si="19"/>
        <v>64</v>
      </c>
      <c r="D420" s="14" t="s">
        <v>1357</v>
      </c>
      <c r="E420" s="76"/>
      <c r="G420" s="197"/>
      <c r="H420" s="14" t="str" cm="1">
        <f t="array" ref="H420">INDEX(Cable_L!$B$3:$B$80,MATCH(1,COUNTIFS(C420,Cable_L!$A$3:$A$80,$D420,Cable_L!$C$3:$C$80),0))</f>
        <v>4a</v>
      </c>
      <c r="I420" s="14"/>
      <c r="J420" s="225" t="str">
        <f t="shared" si="20"/>
        <v>64 - J12 - 8/7  4a</v>
      </c>
      <c r="K420" s="197"/>
      <c r="M420" s="197"/>
      <c r="N420" s="226"/>
    </row>
    <row r="421" spans="1:14" x14ac:dyDescent="0.25">
      <c r="A421">
        <f t="shared" si="18"/>
        <v>417</v>
      </c>
      <c r="B421" s="212" t="s">
        <v>1081</v>
      </c>
      <c r="C421" s="65" t="str">
        <f t="shared" si="19"/>
        <v>64</v>
      </c>
      <c r="D421" s="14" t="s">
        <v>1357</v>
      </c>
      <c r="E421" s="76"/>
      <c r="G421" s="197"/>
      <c r="H421" s="14" t="str" cm="1">
        <f t="array" ref="H421">INDEX(Cable_L!$B$3:$B$80,MATCH(1,COUNTIFS(C421,Cable_L!$A$3:$A$80,$D421,Cable_L!$C$3:$C$80),0))</f>
        <v>4a</v>
      </c>
      <c r="I421" s="14"/>
      <c r="J421" s="225" t="str">
        <f t="shared" si="20"/>
        <v>64 - J13 - 2/1  4a</v>
      </c>
      <c r="K421" s="197"/>
      <c r="M421" s="197"/>
      <c r="N421" s="226"/>
    </row>
    <row r="422" spans="1:14" x14ac:dyDescent="0.25">
      <c r="A422">
        <f t="shared" si="18"/>
        <v>418</v>
      </c>
      <c r="B422" s="212" t="s">
        <v>1082</v>
      </c>
      <c r="C422" s="65" t="str">
        <f t="shared" si="19"/>
        <v>64</v>
      </c>
      <c r="D422" s="14" t="s">
        <v>1357</v>
      </c>
      <c r="E422" s="76"/>
      <c r="G422" s="197"/>
      <c r="H422" s="14" t="str" cm="1">
        <f t="array" ref="H422">INDEX(Cable_L!$B$3:$B$80,MATCH(1,COUNTIFS(C422,Cable_L!$A$3:$A$80,$D422,Cable_L!$C$3:$C$80),0))</f>
        <v>4a</v>
      </c>
      <c r="I422" s="14"/>
      <c r="J422" s="225" t="str">
        <f t="shared" si="20"/>
        <v>64 - J13 - 4/3  4a</v>
      </c>
      <c r="K422" s="197"/>
      <c r="M422" s="197"/>
      <c r="N422" s="226"/>
    </row>
    <row r="423" spans="1:14" x14ac:dyDescent="0.25">
      <c r="A423">
        <f t="shared" si="18"/>
        <v>419</v>
      </c>
      <c r="B423" s="214" t="s">
        <v>1078</v>
      </c>
      <c r="C423" s="65" t="str">
        <f t="shared" si="19"/>
        <v>64</v>
      </c>
      <c r="D423" s="14" t="s">
        <v>1357</v>
      </c>
      <c r="E423" s="197"/>
      <c r="G423" s="197"/>
      <c r="H423" s="14" t="str" cm="1">
        <f t="array" ref="H423">INDEX(Cable_L!$B$3:$B$80,MATCH(1,COUNTIFS(C423,Cable_L!$A$3:$A$80,$D423,Cable_L!$C$3:$C$80),0))</f>
        <v>4a</v>
      </c>
      <c r="I423" s="14"/>
      <c r="J423" s="225" t="str">
        <f t="shared" si="20"/>
        <v>64 - J13 - 6/5  4a</v>
      </c>
      <c r="K423" s="197"/>
      <c r="M423" s="197"/>
      <c r="N423" s="226"/>
    </row>
    <row r="424" spans="1:14" x14ac:dyDescent="0.25">
      <c r="A424">
        <f t="shared" si="18"/>
        <v>420</v>
      </c>
      <c r="B424" s="211" t="s">
        <v>1077</v>
      </c>
      <c r="C424" s="65" t="str">
        <f t="shared" si="19"/>
        <v>64</v>
      </c>
      <c r="D424" s="14" t="s">
        <v>1357</v>
      </c>
      <c r="E424" s="76"/>
      <c r="G424" s="76"/>
      <c r="H424" s="14" t="str" cm="1">
        <f t="array" ref="H424">INDEX(Cable_L!$B$3:$B$80,MATCH(1,COUNTIFS(C424,Cable_L!$A$3:$A$80,$D424,Cable_L!$C$3:$C$80),0))</f>
        <v>4a</v>
      </c>
      <c r="I424" s="14"/>
      <c r="J424" s="225" t="str">
        <f t="shared" si="20"/>
        <v>64 - J13 - 8/7  4a</v>
      </c>
      <c r="K424" s="197"/>
      <c r="M424" s="197"/>
      <c r="N424" s="226"/>
    </row>
    <row r="425" spans="1:14" x14ac:dyDescent="0.25">
      <c r="A425">
        <f t="shared" si="18"/>
        <v>421</v>
      </c>
      <c r="B425" s="216" t="s">
        <v>1496</v>
      </c>
      <c r="C425" s="65" t="str">
        <f t="shared" si="19"/>
        <v>65</v>
      </c>
      <c r="D425" s="14" t="s">
        <v>1357</v>
      </c>
      <c r="E425" s="76"/>
      <c r="G425" s="74"/>
      <c r="H425" s="14" t="str" cm="1">
        <f t="array" ref="H425">INDEX(Cable_L!$B$3:$B$80,MATCH(1,COUNTIFS(C425,Cable_L!$A$3:$A$80,$D425,Cable_L!$C$3:$C$80),0))</f>
        <v>3b</v>
      </c>
      <c r="I425" s="14"/>
      <c r="J425" s="225" t="str">
        <f t="shared" si="20"/>
        <v>65 - J12 - 4/3  3b</v>
      </c>
      <c r="K425" s="197"/>
      <c r="N425" s="226"/>
    </row>
    <row r="426" spans="1:14" x14ac:dyDescent="0.25">
      <c r="A426">
        <f t="shared" si="18"/>
        <v>422</v>
      </c>
      <c r="B426" s="216" t="s">
        <v>1495</v>
      </c>
      <c r="C426" s="65" t="str">
        <f t="shared" si="19"/>
        <v>65</v>
      </c>
      <c r="D426" s="14" t="s">
        <v>1357</v>
      </c>
      <c r="E426" s="197"/>
      <c r="H426" s="14" t="str" cm="1">
        <f t="array" ref="H426">INDEX(Cable_L!$B$3:$B$80,MATCH(1,COUNTIFS(C426,Cable_L!$A$3:$A$80,$D426,Cable_L!$C$3:$C$80),0))</f>
        <v>3b</v>
      </c>
      <c r="I426" s="14"/>
      <c r="J426" s="225" t="str">
        <f t="shared" si="20"/>
        <v>65 - J12 - 6/5  3b</v>
      </c>
      <c r="K426" s="197"/>
      <c r="N426" s="226"/>
    </row>
    <row r="427" spans="1:14" x14ac:dyDescent="0.25">
      <c r="A427">
        <f t="shared" si="18"/>
        <v>423</v>
      </c>
      <c r="B427" s="216" t="s">
        <v>1498</v>
      </c>
      <c r="C427" s="65" t="str">
        <f t="shared" si="19"/>
        <v>65</v>
      </c>
      <c r="D427" s="14" t="s">
        <v>1357</v>
      </c>
      <c r="E427" s="197"/>
      <c r="H427" s="14" t="str" cm="1">
        <f t="array" ref="H427">INDEX(Cable_L!$B$3:$B$80,MATCH(1,COUNTIFS(C427,Cable_L!$A$3:$A$80,$D427,Cable_L!$C$3:$C$80),0))</f>
        <v>3b</v>
      </c>
      <c r="I427" s="14"/>
      <c r="J427" s="225" t="str">
        <f t="shared" si="20"/>
        <v>65 - J13 - 2/1  3b</v>
      </c>
      <c r="K427" s="197"/>
      <c r="N427" s="226"/>
    </row>
    <row r="428" spans="1:14" x14ac:dyDescent="0.25">
      <c r="A428">
        <f t="shared" si="18"/>
        <v>424</v>
      </c>
      <c r="B428" s="218" t="s">
        <v>1499</v>
      </c>
      <c r="C428" s="65" t="str">
        <f t="shared" si="19"/>
        <v>65</v>
      </c>
      <c r="D428" s="14" t="s">
        <v>1357</v>
      </c>
      <c r="E428" s="197"/>
      <c r="H428" s="14" t="str" cm="1">
        <f t="array" ref="H428">INDEX(Cable_L!$B$3:$B$80,MATCH(1,COUNTIFS(C428,Cable_L!$A$3:$A$80,$D428,Cable_L!$C$3:$C$80),0))</f>
        <v>3b</v>
      </c>
      <c r="I428" s="14"/>
      <c r="J428" s="225" t="str">
        <f t="shared" si="20"/>
        <v>65 - J13 - 4/3  3b</v>
      </c>
      <c r="K428" s="197"/>
      <c r="N428" s="226"/>
    </row>
    <row r="429" spans="1:14" x14ac:dyDescent="0.25">
      <c r="A429">
        <f t="shared" si="18"/>
        <v>425</v>
      </c>
      <c r="B429" s="216" t="s">
        <v>1497</v>
      </c>
      <c r="C429" s="65" t="str">
        <f t="shared" si="19"/>
        <v>65</v>
      </c>
      <c r="D429" s="14" t="s">
        <v>1357</v>
      </c>
      <c r="E429" s="76"/>
      <c r="H429" s="14" t="str" cm="1">
        <f t="array" ref="H429">INDEX(Cable_L!$B$3:$B$80,MATCH(1,COUNTIFS(C429,Cable_L!$A$3:$A$80,$D429,Cable_L!$C$3:$C$80),0))</f>
        <v>3b</v>
      </c>
      <c r="I429" s="14"/>
      <c r="J429" s="225" t="str">
        <f t="shared" si="20"/>
        <v>65 - J13 - 6/5  3b</v>
      </c>
      <c r="K429" s="197"/>
      <c r="N429" s="226"/>
    </row>
    <row r="430" spans="1:14" x14ac:dyDescent="0.25">
      <c r="A430">
        <f t="shared" si="18"/>
        <v>426</v>
      </c>
      <c r="B430" s="216" t="s">
        <v>1494</v>
      </c>
      <c r="C430" s="65" t="str">
        <f t="shared" si="19"/>
        <v>65</v>
      </c>
      <c r="D430" s="14" t="s">
        <v>1357</v>
      </c>
      <c r="E430" s="76"/>
      <c r="H430" s="14" t="str" cm="1">
        <f t="array" ref="H430">INDEX(Cable_L!$B$3:$B$80,MATCH(1,COUNTIFS(C430,Cable_L!$A$3:$A$80,$D430,Cable_L!$C$3:$C$80),0))</f>
        <v>3b</v>
      </c>
      <c r="I430" s="14"/>
      <c r="J430" s="225" t="str">
        <f t="shared" si="20"/>
        <v>65 - J13 - 8/7  3b</v>
      </c>
      <c r="K430" s="197"/>
      <c r="N430" s="226"/>
    </row>
    <row r="431" spans="1:14" x14ac:dyDescent="0.25">
      <c r="A431">
        <f t="shared" si="18"/>
        <v>427</v>
      </c>
      <c r="B431" s="216" t="s">
        <v>1501</v>
      </c>
      <c r="C431" s="65" t="str">
        <f t="shared" si="19"/>
        <v>66</v>
      </c>
      <c r="D431" s="14" t="s">
        <v>1357</v>
      </c>
      <c r="E431" s="76"/>
      <c r="H431" s="14" t="str" cm="1">
        <f t="array" ref="H431">INDEX(Cable_L!$B$3:$B$80,MATCH(1,COUNTIFS(C431,Cable_L!$A$3:$A$80,$D431,Cable_L!$C$3:$C$80),0))</f>
        <v>3b</v>
      </c>
      <c r="I431" s="14"/>
      <c r="J431" s="225" t="str">
        <f t="shared" si="20"/>
        <v>66 - J12 - 6/5  3b</v>
      </c>
      <c r="K431" s="197"/>
      <c r="N431" s="226"/>
    </row>
    <row r="432" spans="1:14" x14ac:dyDescent="0.25">
      <c r="A432">
        <f t="shared" si="18"/>
        <v>428</v>
      </c>
      <c r="B432" s="217" t="s">
        <v>1503</v>
      </c>
      <c r="C432" s="65" t="str">
        <f t="shared" si="19"/>
        <v>66</v>
      </c>
      <c r="D432" s="14" t="s">
        <v>1357</v>
      </c>
      <c r="E432" s="197"/>
      <c r="H432" s="14" t="str" cm="1">
        <f t="array" ref="H432">INDEX(Cable_L!$B$3:$B$80,MATCH(1,COUNTIFS(C432,Cable_L!$A$3:$A$80,$D432,Cable_L!$C$3:$C$80),0))</f>
        <v>3b</v>
      </c>
      <c r="I432" s="14"/>
      <c r="J432" s="225" t="str">
        <f t="shared" si="20"/>
        <v>66 - J13 - 2/1  3b</v>
      </c>
      <c r="K432" s="197"/>
      <c r="N432" s="226"/>
    </row>
    <row r="433" spans="1:14" x14ac:dyDescent="0.25">
      <c r="A433">
        <f t="shared" si="18"/>
        <v>429</v>
      </c>
      <c r="B433" s="219" t="s">
        <v>1504</v>
      </c>
      <c r="C433" s="65" t="str">
        <f t="shared" si="19"/>
        <v>66</v>
      </c>
      <c r="D433" s="14" t="s">
        <v>1357</v>
      </c>
      <c r="E433" s="76"/>
      <c r="H433" s="14" t="str" cm="1">
        <f t="array" ref="H433">INDEX(Cable_L!$B$3:$B$80,MATCH(1,COUNTIFS(C433,Cable_L!$A$3:$A$80,$D433,Cable_L!$C$3:$C$80),0))</f>
        <v>3b</v>
      </c>
      <c r="I433" s="14"/>
      <c r="J433" s="225" t="str">
        <f t="shared" si="20"/>
        <v>66 - J13 - 4/3  3b</v>
      </c>
      <c r="K433" s="197"/>
      <c r="N433" s="226"/>
    </row>
    <row r="434" spans="1:14" x14ac:dyDescent="0.25">
      <c r="A434">
        <f t="shared" si="18"/>
        <v>430</v>
      </c>
      <c r="B434" s="216" t="s">
        <v>1502</v>
      </c>
      <c r="C434" s="65" t="str">
        <f t="shared" si="19"/>
        <v>66</v>
      </c>
      <c r="D434" s="14" t="s">
        <v>1357</v>
      </c>
      <c r="E434" s="76"/>
      <c r="G434" s="74"/>
      <c r="H434" s="14" t="str" cm="1">
        <f t="array" ref="H434">INDEX(Cable_L!$B$3:$B$80,MATCH(1,COUNTIFS(C434,Cable_L!$A$3:$A$80,$D434,Cable_L!$C$3:$C$80),0))</f>
        <v>3b</v>
      </c>
      <c r="I434" s="14"/>
      <c r="J434" s="225" t="str">
        <f t="shared" si="20"/>
        <v>66 - J13 - 6/5  3b</v>
      </c>
      <c r="K434" s="197"/>
      <c r="N434" s="226"/>
    </row>
    <row r="435" spans="1:14" x14ac:dyDescent="0.25">
      <c r="A435">
        <f t="shared" si="18"/>
        <v>431</v>
      </c>
      <c r="B435" s="216" t="s">
        <v>1500</v>
      </c>
      <c r="C435" s="65" t="str">
        <f t="shared" si="19"/>
        <v>66</v>
      </c>
      <c r="D435" s="14" t="s">
        <v>1357</v>
      </c>
      <c r="E435" s="76"/>
      <c r="H435" s="14" t="str" cm="1">
        <f t="array" ref="H435">INDEX(Cable_L!$B$3:$B$80,MATCH(1,COUNTIFS(C435,Cable_L!$A$3:$A$80,$D435,Cable_L!$C$3:$C$80),0))</f>
        <v>3b</v>
      </c>
      <c r="I435" s="14"/>
      <c r="J435" s="225" t="str">
        <f t="shared" si="20"/>
        <v>66 - J13 - 8/7  3b</v>
      </c>
      <c r="K435" s="197"/>
      <c r="N435" s="226"/>
    </row>
    <row r="436" spans="1:14" x14ac:dyDescent="0.25">
      <c r="A436">
        <f t="shared" si="18"/>
        <v>432</v>
      </c>
      <c r="B436" s="216" t="s">
        <v>1507</v>
      </c>
      <c r="C436" s="65" t="str">
        <f t="shared" si="19"/>
        <v>67</v>
      </c>
      <c r="D436" s="14" t="s">
        <v>1357</v>
      </c>
      <c r="E436" s="197"/>
      <c r="H436" s="14" t="str" cm="1">
        <f t="array" ref="H436">INDEX(Cable_L!$B$3:$B$80,MATCH(1,COUNTIFS(C436,Cable_L!$A$3:$A$80,$D436,Cable_L!$C$3:$C$80),0))</f>
        <v>3b</v>
      </c>
      <c r="I436" s="14"/>
      <c r="J436" s="225" t="str">
        <f t="shared" si="20"/>
        <v>67 - J13 - 2/1  3b</v>
      </c>
      <c r="K436" s="197"/>
      <c r="N436" s="226"/>
    </row>
    <row r="437" spans="1:14" x14ac:dyDescent="0.25">
      <c r="A437">
        <f t="shared" si="18"/>
        <v>433</v>
      </c>
      <c r="B437" s="216" t="s">
        <v>1508</v>
      </c>
      <c r="C437" s="65" t="str">
        <f t="shared" si="19"/>
        <v>67</v>
      </c>
      <c r="D437" s="14" t="s">
        <v>1357</v>
      </c>
      <c r="E437" s="76"/>
      <c r="G437" s="74"/>
      <c r="H437" s="14" t="str" cm="1">
        <f t="array" ref="H437">INDEX(Cable_L!$B$3:$B$80,MATCH(1,COUNTIFS(C437,Cable_L!$A$3:$A$80,$D437,Cable_L!$C$3:$C$80),0))</f>
        <v>3b</v>
      </c>
      <c r="I437" s="14"/>
      <c r="J437" s="225" t="str">
        <f t="shared" si="20"/>
        <v>67 - J13 - 4/3  3b</v>
      </c>
      <c r="K437" s="197"/>
      <c r="N437" s="226"/>
    </row>
    <row r="438" spans="1:14" x14ac:dyDescent="0.25">
      <c r="A438">
        <f t="shared" si="18"/>
        <v>434</v>
      </c>
      <c r="B438" s="218" t="s">
        <v>1506</v>
      </c>
      <c r="C438" s="65" t="str">
        <f t="shared" si="19"/>
        <v>67</v>
      </c>
      <c r="D438" s="14" t="s">
        <v>1357</v>
      </c>
      <c r="E438" s="197"/>
      <c r="H438" s="14" t="str" cm="1">
        <f t="array" ref="H438">INDEX(Cable_L!$B$3:$B$80,MATCH(1,COUNTIFS(C438,Cable_L!$A$3:$A$80,$D438,Cable_L!$C$3:$C$80),0))</f>
        <v>3b</v>
      </c>
      <c r="I438" s="14"/>
      <c r="J438" s="225" t="str">
        <f t="shared" si="20"/>
        <v>67 - J13 - 6/5  3b</v>
      </c>
      <c r="K438" s="197"/>
      <c r="N438" s="226"/>
    </row>
    <row r="439" spans="1:14" x14ac:dyDescent="0.25">
      <c r="A439">
        <f t="shared" si="18"/>
        <v>435</v>
      </c>
      <c r="B439" s="216" t="s">
        <v>1505</v>
      </c>
      <c r="C439" s="65" t="str">
        <f t="shared" si="19"/>
        <v>67</v>
      </c>
      <c r="D439" s="14" t="s">
        <v>1357</v>
      </c>
      <c r="E439" s="76"/>
      <c r="H439" s="14" t="str" cm="1">
        <f t="array" ref="H439">INDEX(Cable_L!$B$3:$B$80,MATCH(1,COUNTIFS(C439,Cable_L!$A$3:$A$80,$D439,Cable_L!$C$3:$C$80),0))</f>
        <v>3b</v>
      </c>
      <c r="I439" s="14"/>
      <c r="J439" s="225" t="str">
        <f t="shared" si="20"/>
        <v>67 - J13 - 8/7  3b</v>
      </c>
      <c r="K439" s="197"/>
      <c r="N439" s="226"/>
    </row>
    <row r="440" spans="1:14" x14ac:dyDescent="0.25">
      <c r="A440">
        <f t="shared" si="18"/>
        <v>436</v>
      </c>
      <c r="B440" s="206" t="s">
        <v>479</v>
      </c>
      <c r="C440" s="65" t="str">
        <f t="shared" si="19"/>
        <v xml:space="preserve">7 </v>
      </c>
      <c r="D440" s="2" t="s">
        <v>1359</v>
      </c>
      <c r="E440" s="98"/>
      <c r="F440" s="2"/>
      <c r="G440" s="2"/>
      <c r="H440" s="14" t="str" cm="1">
        <f t="array" ref="H440">INDEX(Cable_L!$B$3:$B$80,MATCH(1,COUNTIFS(C440,Cable_L!$A$3:$A$80,$D440,Cable_L!$C$3:$C$80),0))</f>
        <v>2a</v>
      </c>
      <c r="I440" s="14"/>
      <c r="J440" s="225" t="str">
        <f t="shared" si="20"/>
        <v>7 - J12 - 2/1  2a</v>
      </c>
      <c r="K440" s="190"/>
      <c r="L440" s="2"/>
      <c r="M440" s="2"/>
      <c r="N440" s="226"/>
    </row>
    <row r="441" spans="1:14" x14ac:dyDescent="0.25">
      <c r="A441">
        <f t="shared" si="18"/>
        <v>437</v>
      </c>
      <c r="B441" s="206" t="s">
        <v>478</v>
      </c>
      <c r="C441" s="65" t="str">
        <f t="shared" si="19"/>
        <v xml:space="preserve">7 </v>
      </c>
      <c r="D441" s="2" t="s">
        <v>1359</v>
      </c>
      <c r="E441" s="98"/>
      <c r="F441" s="2"/>
      <c r="G441" s="2"/>
      <c r="H441" s="14" t="str" cm="1">
        <f t="array" ref="H441">INDEX(Cable_L!$B$3:$B$80,MATCH(1,COUNTIFS(C441,Cable_L!$A$3:$A$80,$D441,Cable_L!$C$3:$C$80),0))</f>
        <v>2a</v>
      </c>
      <c r="I441" s="14"/>
      <c r="J441" s="225" t="str">
        <f t="shared" si="20"/>
        <v>7 - J12 - 4/3  2a</v>
      </c>
      <c r="K441" s="190"/>
      <c r="L441" s="2"/>
      <c r="M441" s="2"/>
      <c r="N441" s="226"/>
    </row>
    <row r="442" spans="1:14" x14ac:dyDescent="0.25">
      <c r="A442">
        <f t="shared" si="18"/>
        <v>438</v>
      </c>
      <c r="B442" s="209" t="s">
        <v>477</v>
      </c>
      <c r="C442" s="65" t="str">
        <f t="shared" si="19"/>
        <v xml:space="preserve">7 </v>
      </c>
      <c r="D442" s="2" t="s">
        <v>1359</v>
      </c>
      <c r="E442" s="96"/>
      <c r="F442" s="2"/>
      <c r="G442" s="2"/>
      <c r="H442" s="14" t="str" cm="1">
        <f t="array" ref="H442">INDEX(Cable_L!$B$3:$B$80,MATCH(1,COUNTIFS(C442,Cable_L!$A$3:$A$80,$D442,Cable_L!$C$3:$C$80),0))</f>
        <v>2a</v>
      </c>
      <c r="I442" s="14"/>
      <c r="J442" s="225" t="str">
        <f t="shared" si="20"/>
        <v>7 - J12 - 6/5  2a</v>
      </c>
      <c r="K442" s="190"/>
      <c r="L442" s="2"/>
      <c r="M442" s="2"/>
      <c r="N442" s="226"/>
    </row>
    <row r="443" spans="1:14" x14ac:dyDescent="0.25">
      <c r="A443">
        <f t="shared" si="18"/>
        <v>439</v>
      </c>
      <c r="B443" s="205" t="s">
        <v>476</v>
      </c>
      <c r="C443" s="65" t="str">
        <f t="shared" si="19"/>
        <v xml:space="preserve">7 </v>
      </c>
      <c r="D443" s="2" t="s">
        <v>1359</v>
      </c>
      <c r="E443" s="98"/>
      <c r="F443" s="2"/>
      <c r="G443" s="2"/>
      <c r="H443" s="14" t="str" cm="1">
        <f t="array" ref="H443">INDEX(Cable_L!$B$3:$B$80,MATCH(1,COUNTIFS(C443,Cable_L!$A$3:$A$80,$D443,Cable_L!$C$3:$C$80),0))</f>
        <v>2a</v>
      </c>
      <c r="I443" s="14"/>
      <c r="J443" s="225" t="str">
        <f t="shared" si="20"/>
        <v>7 - J12 - 8/7  2a</v>
      </c>
      <c r="K443" s="190"/>
      <c r="L443" s="2"/>
      <c r="M443" s="2"/>
      <c r="N443" s="226"/>
    </row>
    <row r="444" spans="1:14" x14ac:dyDescent="0.25">
      <c r="A444">
        <f t="shared" si="18"/>
        <v>440</v>
      </c>
      <c r="B444" s="206" t="s">
        <v>482</v>
      </c>
      <c r="C444" s="65" t="str">
        <f t="shared" si="19"/>
        <v xml:space="preserve">7 </v>
      </c>
      <c r="D444" s="2" t="s">
        <v>1359</v>
      </c>
      <c r="E444" s="98"/>
      <c r="F444" s="2"/>
      <c r="G444" s="2"/>
      <c r="H444" s="14" t="str" cm="1">
        <f t="array" ref="H444">INDEX(Cable_L!$B$3:$B$80,MATCH(1,COUNTIFS(C444,Cable_L!$A$3:$A$80,$D444,Cable_L!$C$3:$C$80),0))</f>
        <v>2a</v>
      </c>
      <c r="I444" s="14"/>
      <c r="J444" s="225" t="str">
        <f t="shared" si="20"/>
        <v>7 - J13 - 2/1  2a</v>
      </c>
      <c r="K444" s="190"/>
      <c r="L444" s="2"/>
      <c r="M444" s="2"/>
      <c r="N444" s="226"/>
    </row>
    <row r="445" spans="1:14" x14ac:dyDescent="0.25">
      <c r="A445">
        <f t="shared" si="18"/>
        <v>441</v>
      </c>
      <c r="B445" s="206" t="s">
        <v>481</v>
      </c>
      <c r="C445" s="65" t="str">
        <f t="shared" si="19"/>
        <v xml:space="preserve">7 </v>
      </c>
      <c r="D445" s="2" t="s">
        <v>1359</v>
      </c>
      <c r="E445" s="98"/>
      <c r="F445" s="2"/>
      <c r="G445" s="2"/>
      <c r="H445" s="14" t="str" cm="1">
        <f t="array" ref="H445">INDEX(Cable_L!$B$3:$B$80,MATCH(1,COUNTIFS(C445,Cable_L!$A$3:$A$80,$D445,Cable_L!$C$3:$C$80),0))</f>
        <v>2a</v>
      </c>
      <c r="I445" s="14"/>
      <c r="J445" s="225" t="str">
        <f t="shared" si="20"/>
        <v>7 - J13 - 6/5  2a</v>
      </c>
      <c r="K445" s="190"/>
      <c r="L445" s="2"/>
      <c r="M445" s="2"/>
      <c r="N445" s="226"/>
    </row>
    <row r="446" spans="1:14" x14ac:dyDescent="0.25">
      <c r="A446">
        <f t="shared" ref="A446:A461" si="21">A445+1</f>
        <v>442</v>
      </c>
      <c r="B446" s="206" t="s">
        <v>480</v>
      </c>
      <c r="C446" s="65" t="str">
        <f t="shared" si="19"/>
        <v xml:space="preserve">7 </v>
      </c>
      <c r="D446" s="2" t="s">
        <v>1359</v>
      </c>
      <c r="E446" s="98"/>
      <c r="F446" s="2"/>
      <c r="G446" s="2"/>
      <c r="H446" s="14" t="str" cm="1">
        <f t="array" ref="H446">INDEX(Cable_L!$B$3:$B$80,MATCH(1,COUNTIFS(C446,Cable_L!$A$3:$A$80,$D446,Cable_L!$C$3:$C$80),0))</f>
        <v>2a</v>
      </c>
      <c r="I446" s="14"/>
      <c r="J446" s="225" t="str">
        <f t="shared" si="20"/>
        <v>7 - J13 - 8/7  2a</v>
      </c>
      <c r="K446" s="190"/>
      <c r="L446" s="2"/>
      <c r="M446" s="2"/>
      <c r="N446" s="226"/>
    </row>
    <row r="447" spans="1:14" x14ac:dyDescent="0.25">
      <c r="A447">
        <f t="shared" si="21"/>
        <v>443</v>
      </c>
      <c r="B447" s="153" t="s">
        <v>486</v>
      </c>
      <c r="C447" s="65" t="str">
        <f t="shared" si="19"/>
        <v xml:space="preserve">8 </v>
      </c>
      <c r="D447" s="2" t="s">
        <v>1359</v>
      </c>
      <c r="E447" s="96"/>
      <c r="F447" s="2"/>
      <c r="G447" s="2"/>
      <c r="H447" s="14" t="str" cm="1">
        <f t="array" ref="H447">INDEX(Cable_L!$B$3:$B$80,MATCH(1,COUNTIFS(C447,Cable_L!$A$3:$A$80,$D447,Cable_L!$C$3:$C$80),0))</f>
        <v>2a</v>
      </c>
      <c r="I447" s="14"/>
      <c r="J447" s="225" t="str">
        <f t="shared" si="20"/>
        <v>8 - J12 - 2/1  2a</v>
      </c>
      <c r="K447" s="190"/>
      <c r="L447" s="2"/>
      <c r="M447" s="2"/>
      <c r="N447" s="226"/>
    </row>
    <row r="448" spans="1:14" x14ac:dyDescent="0.25">
      <c r="A448">
        <f t="shared" si="21"/>
        <v>444</v>
      </c>
      <c r="B448" s="206" t="s">
        <v>485</v>
      </c>
      <c r="C448" s="65" t="str">
        <f t="shared" si="19"/>
        <v xml:space="preserve">8 </v>
      </c>
      <c r="D448" s="2" t="s">
        <v>1359</v>
      </c>
      <c r="E448" s="98"/>
      <c r="F448" s="2"/>
      <c r="G448" s="2"/>
      <c r="H448" s="14" t="str" cm="1">
        <f t="array" ref="H448">INDEX(Cable_L!$B$3:$B$80,MATCH(1,COUNTIFS(C448,Cable_L!$A$3:$A$80,$D448,Cable_L!$C$3:$C$80),0))</f>
        <v>2a</v>
      </c>
      <c r="I448" s="14"/>
      <c r="J448" s="225" t="str">
        <f t="shared" si="20"/>
        <v>8 - J12 - 4/3  2a</v>
      </c>
      <c r="K448" s="190"/>
      <c r="L448" s="2"/>
      <c r="M448" s="2"/>
      <c r="N448" s="226"/>
    </row>
    <row r="449" spans="1:14" x14ac:dyDescent="0.25">
      <c r="A449">
        <f t="shared" si="21"/>
        <v>445</v>
      </c>
      <c r="B449" s="206" t="s">
        <v>484</v>
      </c>
      <c r="C449" s="65" t="str">
        <f t="shared" si="19"/>
        <v xml:space="preserve">8 </v>
      </c>
      <c r="D449" s="2" t="s">
        <v>1359</v>
      </c>
      <c r="E449" s="98"/>
      <c r="F449" s="2"/>
      <c r="G449" s="2"/>
      <c r="H449" s="14" t="str" cm="1">
        <f t="array" ref="H449">INDEX(Cable_L!$B$3:$B$80,MATCH(1,COUNTIFS(C449,Cable_L!$A$3:$A$80,$D449,Cable_L!$C$3:$C$80),0))</f>
        <v>2a</v>
      </c>
      <c r="I449" s="14"/>
      <c r="J449" s="225" t="str">
        <f t="shared" si="20"/>
        <v>8 - J12 - 6/5  2a</v>
      </c>
      <c r="K449" s="190"/>
      <c r="L449" s="2"/>
      <c r="M449" s="2"/>
      <c r="N449" s="226"/>
    </row>
    <row r="450" spans="1:14" x14ac:dyDescent="0.25">
      <c r="A450">
        <f t="shared" si="21"/>
        <v>446</v>
      </c>
      <c r="B450" s="206" t="s">
        <v>483</v>
      </c>
      <c r="C450" s="65" t="str">
        <f t="shared" si="19"/>
        <v xml:space="preserve">8 </v>
      </c>
      <c r="D450" s="2" t="s">
        <v>1359</v>
      </c>
      <c r="E450" s="98"/>
      <c r="F450" s="2"/>
      <c r="G450" s="2"/>
      <c r="H450" s="14" t="str" cm="1">
        <f t="array" ref="H450">INDEX(Cable_L!$B$3:$B$80,MATCH(1,COUNTIFS(C450,Cable_L!$A$3:$A$80,$D450,Cable_L!$C$3:$C$80),0))</f>
        <v>2a</v>
      </c>
      <c r="I450" s="14"/>
      <c r="J450" s="225" t="str">
        <f t="shared" si="20"/>
        <v>8 - J12 - 8/7  2a</v>
      </c>
      <c r="K450" s="190"/>
      <c r="L450" s="2"/>
      <c r="M450" s="2"/>
      <c r="N450" s="226"/>
    </row>
    <row r="451" spans="1:14" x14ac:dyDescent="0.25">
      <c r="A451">
        <f t="shared" si="21"/>
        <v>447</v>
      </c>
      <c r="B451" s="209" t="s">
        <v>489</v>
      </c>
      <c r="C451" s="65" t="str">
        <f t="shared" si="19"/>
        <v xml:space="preserve">8 </v>
      </c>
      <c r="D451" s="2" t="s">
        <v>1359</v>
      </c>
      <c r="E451" s="98"/>
      <c r="F451" s="2"/>
      <c r="G451" s="2"/>
      <c r="H451" s="14" t="str" cm="1">
        <f t="array" ref="H451">INDEX(Cable_L!$B$3:$B$80,MATCH(1,COUNTIFS(C451,Cable_L!$A$3:$A$80,$D451,Cable_L!$C$3:$C$80),0))</f>
        <v>2a</v>
      </c>
      <c r="I451" s="14"/>
      <c r="J451" s="225" t="str">
        <f t="shared" si="20"/>
        <v>8 - J13 - 2/1  2a</v>
      </c>
      <c r="K451" s="190"/>
      <c r="L451" s="2"/>
      <c r="M451" s="2"/>
      <c r="N451" s="226"/>
    </row>
    <row r="452" spans="1:14" x14ac:dyDescent="0.25">
      <c r="A452">
        <f t="shared" si="21"/>
        <v>448</v>
      </c>
      <c r="B452" s="205" t="s">
        <v>488</v>
      </c>
      <c r="C452" s="65" t="str">
        <f t="shared" si="19"/>
        <v xml:space="preserve">8 </v>
      </c>
      <c r="D452" s="2" t="s">
        <v>1359</v>
      </c>
      <c r="E452" s="98"/>
      <c r="F452" s="2"/>
      <c r="G452" s="2"/>
      <c r="H452" s="14" t="str" cm="1">
        <f t="array" ref="H452">INDEX(Cable_L!$B$3:$B$80,MATCH(1,COUNTIFS(C452,Cable_L!$A$3:$A$80,$D452,Cable_L!$C$3:$C$80),0))</f>
        <v>2a</v>
      </c>
      <c r="I452" s="14"/>
      <c r="J452" s="225" t="str">
        <f t="shared" si="20"/>
        <v>8 - J13 - 6/5  2a</v>
      </c>
      <c r="K452" s="190"/>
      <c r="L452" s="2"/>
      <c r="M452" s="2"/>
      <c r="N452" s="226"/>
    </row>
    <row r="453" spans="1:14" x14ac:dyDescent="0.25">
      <c r="A453">
        <f t="shared" si="21"/>
        <v>449</v>
      </c>
      <c r="B453" s="206" t="s">
        <v>487</v>
      </c>
      <c r="C453" s="65" t="str">
        <f t="shared" ref="C453:C461" si="22">IF(LEFT(B453,3)="2.5", MID(B453,7,2),LEFT(B453,2))</f>
        <v xml:space="preserve">8 </v>
      </c>
      <c r="D453" s="2" t="s">
        <v>1359</v>
      </c>
      <c r="E453" s="98"/>
      <c r="F453" s="2"/>
      <c r="G453" s="2"/>
      <c r="H453" s="14" t="str" cm="1">
        <f t="array" ref="H453">INDEX(Cable_L!$B$3:$B$80,MATCH(1,COUNTIFS(C453,Cable_L!$A$3:$A$80,$D453,Cable_L!$C$3:$C$80),0))</f>
        <v>2a</v>
      </c>
      <c r="I453" s="14"/>
      <c r="J453" s="225" t="str">
        <f t="shared" ref="J453:J461" si="23">_xlfn.CONCAT(B453,"  ",H453)</f>
        <v>8 - J13 - 8/7  2a</v>
      </c>
      <c r="K453" s="190"/>
      <c r="L453" s="2"/>
      <c r="M453" s="2"/>
      <c r="N453" s="226"/>
    </row>
    <row r="454" spans="1:14" x14ac:dyDescent="0.25">
      <c r="A454">
        <f t="shared" si="21"/>
        <v>450</v>
      </c>
      <c r="B454" s="206" t="s">
        <v>495</v>
      </c>
      <c r="C454" s="65" t="str">
        <f t="shared" si="22"/>
        <v xml:space="preserve">9 </v>
      </c>
      <c r="D454" s="2" t="s">
        <v>1359</v>
      </c>
      <c r="E454" s="93"/>
      <c r="F454" s="2"/>
      <c r="G454" s="2"/>
      <c r="H454" s="14" t="str" cm="1">
        <f t="array" ref="H454">INDEX(Cable_L!$B$3:$B$80,MATCH(1,COUNTIFS(C454,Cable_L!$A$3:$A$80,$D454,Cable_L!$C$3:$C$80),0))</f>
        <v>2a</v>
      </c>
      <c r="I454" s="14"/>
      <c r="J454" s="225" t="str">
        <f t="shared" si="23"/>
        <v>9 - J12 - 2/1  2a</v>
      </c>
      <c r="K454" s="190"/>
      <c r="L454" s="2"/>
      <c r="M454" s="2"/>
      <c r="N454" s="226"/>
    </row>
    <row r="455" spans="1:14" x14ac:dyDescent="0.25">
      <c r="A455">
        <f t="shared" si="21"/>
        <v>451</v>
      </c>
      <c r="B455" s="206" t="s">
        <v>494</v>
      </c>
      <c r="C455" s="65" t="str">
        <f t="shared" si="22"/>
        <v xml:space="preserve">9 </v>
      </c>
      <c r="D455" s="2" t="s">
        <v>1359</v>
      </c>
      <c r="E455" s="93"/>
      <c r="F455" s="2"/>
      <c r="H455" s="14" t="str" cm="1">
        <f t="array" ref="H455">INDEX(Cable_L!$B$3:$B$80,MATCH(1,COUNTIFS(C455,Cable_L!$A$3:$A$80,$D455,Cable_L!$C$3:$C$80),0))</f>
        <v>2a</v>
      </c>
      <c r="I455" s="14"/>
      <c r="J455" s="225" t="str">
        <f t="shared" si="23"/>
        <v>9 - J12 - 4/3  2a</v>
      </c>
      <c r="K455" s="190"/>
      <c r="L455" s="2"/>
      <c r="N455" s="226"/>
    </row>
    <row r="456" spans="1:14" x14ac:dyDescent="0.25">
      <c r="A456">
        <f t="shared" si="21"/>
        <v>452</v>
      </c>
      <c r="B456" s="210" t="s">
        <v>520</v>
      </c>
      <c r="C456" s="65" t="str">
        <f t="shared" si="22"/>
        <v xml:space="preserve">9 </v>
      </c>
      <c r="D456" s="2" t="s">
        <v>1359</v>
      </c>
      <c r="E456" s="190"/>
      <c r="F456" s="2"/>
      <c r="G456" s="2"/>
      <c r="H456" s="14" t="str" cm="1">
        <f t="array" ref="H456">INDEX(Cable_L!$B$3:$B$80,MATCH(1,COUNTIFS(C456,Cable_L!$A$3:$A$80,$D456,Cable_L!$C$3:$C$80),0))</f>
        <v>2a</v>
      </c>
      <c r="I456" s="14"/>
      <c r="J456" s="225" t="str">
        <f t="shared" si="23"/>
        <v>9 - J12 - 6/5  2a</v>
      </c>
      <c r="K456" s="190"/>
      <c r="L456" s="2"/>
      <c r="M456" s="2"/>
      <c r="N456" s="226"/>
    </row>
    <row r="457" spans="1:14" x14ac:dyDescent="0.25">
      <c r="A457">
        <f t="shared" si="21"/>
        <v>453</v>
      </c>
      <c r="B457" s="207" t="s">
        <v>521</v>
      </c>
      <c r="C457" s="65" t="str">
        <f t="shared" si="22"/>
        <v xml:space="preserve">9 </v>
      </c>
      <c r="D457" s="2" t="s">
        <v>1359</v>
      </c>
      <c r="E457" s="93"/>
      <c r="F457" s="2"/>
      <c r="H457" s="14" t="str" cm="1">
        <f t="array" ref="H457">INDEX(Cable_L!$B$3:$B$80,MATCH(1,COUNTIFS(C457,Cable_L!$A$3:$A$80,$D457,Cable_L!$C$3:$C$80),0))</f>
        <v>2a</v>
      </c>
      <c r="I457" s="14"/>
      <c r="J457" s="225" t="str">
        <f t="shared" si="23"/>
        <v>9 - J12 - 8/7  2a</v>
      </c>
      <c r="K457" s="190"/>
      <c r="L457" s="2"/>
      <c r="N457" s="226"/>
    </row>
    <row r="458" spans="1:14" x14ac:dyDescent="0.25">
      <c r="A458">
        <f t="shared" si="21"/>
        <v>454</v>
      </c>
      <c r="B458" s="206" t="s">
        <v>496</v>
      </c>
      <c r="C458" s="65" t="str">
        <f t="shared" si="22"/>
        <v xml:space="preserve">9 </v>
      </c>
      <c r="D458" s="2" t="s">
        <v>1359</v>
      </c>
      <c r="E458" s="93"/>
      <c r="F458" s="2"/>
      <c r="G458" s="2"/>
      <c r="H458" s="14" t="str" cm="1">
        <f t="array" ref="H458">INDEX(Cable_L!$B$3:$B$80,MATCH(1,COUNTIFS(C458,Cable_L!$A$3:$A$80,$D458,Cable_L!$C$3:$C$80),0))</f>
        <v>2a</v>
      </c>
      <c r="I458" s="14"/>
      <c r="J458" s="225" t="str">
        <f t="shared" si="23"/>
        <v>9 - J13 - 2/1  2a</v>
      </c>
      <c r="K458" s="190"/>
      <c r="L458" s="2"/>
      <c r="M458" s="2"/>
      <c r="N458" s="226"/>
    </row>
    <row r="459" spans="1:14" x14ac:dyDescent="0.25">
      <c r="A459">
        <f t="shared" si="21"/>
        <v>455</v>
      </c>
      <c r="B459" s="206" t="s">
        <v>497</v>
      </c>
      <c r="C459" s="65" t="str">
        <f t="shared" si="22"/>
        <v xml:space="preserve">9 </v>
      </c>
      <c r="D459" s="2" t="s">
        <v>1359</v>
      </c>
      <c r="E459" s="93"/>
      <c r="F459" s="2"/>
      <c r="G459" s="84"/>
      <c r="H459" s="14" t="str" cm="1">
        <f t="array" ref="H459">INDEX(Cable_L!$B$3:$B$80,MATCH(1,COUNTIFS(C459,Cable_L!$A$3:$A$80,$D459,Cable_L!$C$3:$C$80),0))</f>
        <v>2a</v>
      </c>
      <c r="I459" s="14"/>
      <c r="J459" s="225" t="str">
        <f t="shared" si="23"/>
        <v>9 - J13 - 4/3  2a</v>
      </c>
      <c r="K459" s="190"/>
      <c r="L459" s="2"/>
      <c r="M459" s="2"/>
      <c r="N459" s="226"/>
    </row>
    <row r="460" spans="1:14" x14ac:dyDescent="0.25">
      <c r="A460">
        <f t="shared" si="21"/>
        <v>456</v>
      </c>
      <c r="B460" s="208" t="s">
        <v>522</v>
      </c>
      <c r="C460" s="65" t="str">
        <f t="shared" si="22"/>
        <v xml:space="preserve">9 </v>
      </c>
      <c r="D460" s="2" t="s">
        <v>1359</v>
      </c>
      <c r="E460" s="190"/>
      <c r="F460" s="2"/>
      <c r="G460" s="2"/>
      <c r="H460" s="14" t="str" cm="1">
        <f t="array" ref="H460">INDEX(Cable_L!$B$3:$B$80,MATCH(1,COUNTIFS(C460,Cable_L!$A$3:$A$80,$D460,Cable_L!$C$3:$C$80),0))</f>
        <v>2a</v>
      </c>
      <c r="I460" s="14"/>
      <c r="J460" s="225" t="str">
        <f t="shared" si="23"/>
        <v>9 - J13 - 6/5  2a</v>
      </c>
      <c r="K460" s="190"/>
      <c r="L460" s="2"/>
      <c r="M460" s="2"/>
      <c r="N460" s="226"/>
    </row>
    <row r="461" spans="1:14" x14ac:dyDescent="0.25">
      <c r="A461">
        <f t="shared" si="21"/>
        <v>457</v>
      </c>
      <c r="B461" s="221" t="s">
        <v>523</v>
      </c>
      <c r="C461" s="65" t="str">
        <f t="shared" si="22"/>
        <v xml:space="preserve">9 </v>
      </c>
      <c r="D461" s="2" t="s">
        <v>1359</v>
      </c>
      <c r="E461" s="93"/>
      <c r="F461" s="2"/>
      <c r="G461" s="2"/>
      <c r="H461" s="14" t="str" cm="1">
        <f t="array" ref="H461">INDEX(Cable_L!$B$3:$B$80,MATCH(1,COUNTIFS(C461,Cable_L!$A$3:$A$80,$D461,Cable_L!$C$3:$C$80),0))</f>
        <v>2a</v>
      </c>
      <c r="I461" s="14"/>
      <c r="J461" s="225" t="str">
        <f t="shared" si="23"/>
        <v>9 - J13 - 8/7  2a</v>
      </c>
      <c r="K461" s="190"/>
      <c r="L461" s="2"/>
      <c r="M461" s="2"/>
      <c r="N461" s="226"/>
    </row>
    <row r="462" spans="1:14" x14ac:dyDescent="0.25">
      <c r="J462" s="227"/>
      <c r="K462" s="19"/>
      <c r="L462" s="19"/>
      <c r="M462" s="19"/>
      <c r="N462" s="228"/>
    </row>
  </sheetData>
  <mergeCells count="4">
    <mergeCell ref="D1:D3"/>
    <mergeCell ref="E2:G2"/>
    <mergeCell ref="K3:M3"/>
    <mergeCell ref="J2:N2"/>
  </mergeCells>
  <hyperlinks>
    <hyperlink ref="N3" r:id="rId1" xr:uid="{D4F0C103-05CF-4547-A876-A49C2DA134D4}"/>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70E8-2068-479A-B87F-BB2BD312A049}">
  <dimension ref="A1:L60"/>
  <sheetViews>
    <sheetView topLeftCell="A55" workbookViewId="0">
      <selection activeCell="L61" sqref="L61"/>
    </sheetView>
  </sheetViews>
  <sheetFormatPr defaultRowHeight="15" x14ac:dyDescent="0.25"/>
  <cols>
    <col min="1" max="1" width="22.140625" customWidth="1"/>
    <col min="2" max="2" width="14.7109375" customWidth="1"/>
    <col min="3" max="3" width="19.140625" customWidth="1"/>
    <col min="4" max="4" width="19.5703125" customWidth="1"/>
    <col min="8" max="8" width="2.5703125" customWidth="1"/>
    <col min="9" max="9" width="2.7109375" customWidth="1"/>
    <col min="10" max="10" width="3" customWidth="1"/>
  </cols>
  <sheetData>
    <row r="1" spans="1:12" x14ac:dyDescent="0.25">
      <c r="A1" t="s">
        <v>1590</v>
      </c>
    </row>
    <row r="2" spans="1:12" x14ac:dyDescent="0.25">
      <c r="A2" t="s">
        <v>1595</v>
      </c>
    </row>
    <row r="4" spans="1:12" ht="26.25" x14ac:dyDescent="0.4">
      <c r="A4" s="235" t="s">
        <v>1559</v>
      </c>
      <c r="H4" s="373" t="s">
        <v>1389</v>
      </c>
      <c r="I4" s="373"/>
      <c r="J4" s="373"/>
    </row>
    <row r="5" spans="1:12" ht="26.25" x14ac:dyDescent="0.4">
      <c r="A5" s="56"/>
      <c r="B5" s="56"/>
      <c r="C5" s="56"/>
      <c r="D5" s="56"/>
      <c r="E5" s="56"/>
      <c r="F5" s="59" t="s">
        <v>1362</v>
      </c>
      <c r="G5" s="59" t="s">
        <v>1366</v>
      </c>
      <c r="L5" s="235"/>
    </row>
    <row r="6" spans="1:12" x14ac:dyDescent="0.25">
      <c r="A6" s="59" t="s">
        <v>1560</v>
      </c>
      <c r="B6" s="59" t="s">
        <v>1561</v>
      </c>
      <c r="C6" s="59" t="s">
        <v>1562</v>
      </c>
      <c r="D6" s="59" t="s">
        <v>1563</v>
      </c>
      <c r="E6" s="59"/>
      <c r="F6" s="59" t="s">
        <v>1386</v>
      </c>
      <c r="G6" s="59" t="s">
        <v>1386</v>
      </c>
      <c r="H6" s="2"/>
      <c r="I6" s="2"/>
      <c r="J6" s="2"/>
    </row>
    <row r="7" spans="1:12" ht="26.25" x14ac:dyDescent="0.4">
      <c r="A7" s="2" t="s">
        <v>1564</v>
      </c>
      <c r="B7" s="2" t="s">
        <v>141</v>
      </c>
      <c r="C7" s="2" t="s">
        <v>1565</v>
      </c>
      <c r="D7" s="2" t="s">
        <v>1566</v>
      </c>
      <c r="E7" s="2"/>
      <c r="F7" s="2">
        <v>8</v>
      </c>
      <c r="G7" s="2">
        <v>7.2</v>
      </c>
      <c r="H7" s="236"/>
      <c r="I7" s="2"/>
      <c r="J7" s="2"/>
      <c r="L7" s="235"/>
    </row>
    <row r="8" spans="1:12" ht="26.25" x14ac:dyDescent="0.4">
      <c r="A8" s="2" t="s">
        <v>1567</v>
      </c>
      <c r="B8" s="2" t="s">
        <v>208</v>
      </c>
      <c r="C8" s="2" t="s">
        <v>1568</v>
      </c>
      <c r="D8" s="2" t="s">
        <v>1569</v>
      </c>
      <c r="E8" s="2"/>
      <c r="F8" s="2">
        <v>8</v>
      </c>
      <c r="G8" s="2">
        <v>7.2</v>
      </c>
      <c r="H8" s="236"/>
      <c r="I8" s="2"/>
      <c r="J8" s="2"/>
      <c r="L8" s="235"/>
    </row>
    <row r="9" spans="1:12" ht="26.25" x14ac:dyDescent="0.4">
      <c r="A9" s="2"/>
      <c r="B9" s="2"/>
      <c r="C9" s="2"/>
      <c r="D9" s="2"/>
      <c r="E9" s="2"/>
      <c r="F9" s="2"/>
      <c r="G9" s="2"/>
      <c r="H9" s="2"/>
      <c r="I9" s="2"/>
      <c r="J9" s="2"/>
      <c r="L9" s="235"/>
    </row>
    <row r="10" spans="1:12" ht="26.25" x14ac:dyDescent="0.4">
      <c r="A10" s="2"/>
      <c r="B10" s="2"/>
      <c r="C10" s="2"/>
      <c r="D10" s="2"/>
      <c r="E10" s="2"/>
      <c r="F10" s="2"/>
      <c r="G10" s="2"/>
      <c r="H10" s="2"/>
      <c r="I10" s="2"/>
      <c r="J10" s="2"/>
      <c r="L10" s="235"/>
    </row>
    <row r="11" spans="1:12" ht="26.25" x14ac:dyDescent="0.4">
      <c r="A11" s="235" t="s">
        <v>1570</v>
      </c>
      <c r="H11" s="373" t="s">
        <v>1389</v>
      </c>
      <c r="I11" s="373"/>
      <c r="J11" s="373"/>
    </row>
    <row r="12" spans="1:12" ht="26.25" x14ac:dyDescent="0.4">
      <c r="A12" s="56"/>
      <c r="B12" s="56"/>
      <c r="C12" s="56"/>
      <c r="D12" s="56"/>
      <c r="E12" s="56"/>
      <c r="F12" s="59" t="s">
        <v>1367</v>
      </c>
      <c r="G12" s="59" t="s">
        <v>1368</v>
      </c>
      <c r="L12" s="235"/>
    </row>
    <row r="13" spans="1:12" x14ac:dyDescent="0.25">
      <c r="A13" s="59" t="s">
        <v>1560</v>
      </c>
      <c r="B13" s="59" t="s">
        <v>1561</v>
      </c>
      <c r="C13" s="59" t="s">
        <v>1562</v>
      </c>
      <c r="D13" s="59" t="s">
        <v>1563</v>
      </c>
      <c r="E13" s="59"/>
      <c r="F13" s="59" t="s">
        <v>1386</v>
      </c>
      <c r="G13" s="59" t="s">
        <v>1386</v>
      </c>
      <c r="H13" s="2"/>
      <c r="I13" s="2"/>
      <c r="J13" s="2"/>
    </row>
    <row r="14" spans="1:12" ht="26.25" x14ac:dyDescent="0.4">
      <c r="A14" s="2" t="s">
        <v>1564</v>
      </c>
      <c r="B14" s="2" t="s">
        <v>141</v>
      </c>
      <c r="C14" s="2" t="s">
        <v>1565</v>
      </c>
      <c r="D14" s="2" t="s">
        <v>1566</v>
      </c>
      <c r="E14" s="2"/>
      <c r="F14" s="2">
        <v>8.4</v>
      </c>
      <c r="G14" s="2">
        <v>7.6</v>
      </c>
      <c r="H14" s="236"/>
      <c r="I14" s="2"/>
      <c r="J14" s="2"/>
      <c r="L14" s="235"/>
    </row>
    <row r="15" spans="1:12" ht="26.25" x14ac:dyDescent="0.4">
      <c r="A15" s="2" t="s">
        <v>1567</v>
      </c>
      <c r="B15" s="2" t="s">
        <v>208</v>
      </c>
      <c r="C15" s="2" t="s">
        <v>1568</v>
      </c>
      <c r="D15" s="2" t="s">
        <v>1569</v>
      </c>
      <c r="E15" s="2"/>
      <c r="F15" s="2">
        <v>8.4</v>
      </c>
      <c r="G15" s="2">
        <v>7.6</v>
      </c>
      <c r="H15" s="236"/>
      <c r="I15" s="2"/>
      <c r="J15" s="2"/>
      <c r="L15" s="235"/>
    </row>
    <row r="16" spans="1:12" ht="26.25" x14ac:dyDescent="0.4">
      <c r="A16" s="2"/>
      <c r="B16" s="2"/>
      <c r="C16" s="2"/>
      <c r="D16" s="2"/>
      <c r="E16" s="2"/>
      <c r="F16" s="2"/>
      <c r="G16" s="2"/>
      <c r="H16" s="2"/>
      <c r="I16" s="2"/>
      <c r="J16" s="2"/>
      <c r="L16" s="235"/>
    </row>
    <row r="17" spans="1:12" ht="26.25" x14ac:dyDescent="0.4">
      <c r="A17" s="2"/>
      <c r="B17" s="2"/>
      <c r="C17" s="2"/>
      <c r="D17" s="2"/>
      <c r="E17" s="2"/>
      <c r="F17" s="2"/>
      <c r="G17" s="2"/>
      <c r="H17" s="2"/>
      <c r="I17" s="2"/>
      <c r="J17" s="2"/>
      <c r="L17" s="235"/>
    </row>
    <row r="18" spans="1:12" ht="26.25" x14ac:dyDescent="0.4">
      <c r="A18" s="235" t="s">
        <v>1571</v>
      </c>
      <c r="H18" s="373" t="s">
        <v>1389</v>
      </c>
      <c r="I18" s="373"/>
      <c r="J18" s="373"/>
      <c r="L18" s="235"/>
    </row>
    <row r="19" spans="1:12" ht="26.25" x14ac:dyDescent="0.4">
      <c r="A19" s="56"/>
      <c r="B19" s="56"/>
      <c r="C19" s="56"/>
      <c r="D19" s="56"/>
      <c r="E19" s="56"/>
      <c r="F19" s="59" t="s">
        <v>1367</v>
      </c>
      <c r="G19" s="59" t="s">
        <v>1368</v>
      </c>
      <c r="L19" s="235"/>
    </row>
    <row r="20" spans="1:12" ht="26.25" x14ac:dyDescent="0.4">
      <c r="A20" s="59" t="s">
        <v>1560</v>
      </c>
      <c r="B20" s="59" t="s">
        <v>1561</v>
      </c>
      <c r="C20" s="59" t="s">
        <v>1562</v>
      </c>
      <c r="D20" s="59" t="s">
        <v>1563</v>
      </c>
      <c r="E20" s="59"/>
      <c r="F20" s="59" t="s">
        <v>1386</v>
      </c>
      <c r="G20" s="59" t="s">
        <v>1386</v>
      </c>
      <c r="H20" s="2"/>
      <c r="I20" s="2"/>
      <c r="J20" s="2"/>
      <c r="L20" s="235"/>
    </row>
    <row r="21" spans="1:12" ht="26.25" x14ac:dyDescent="0.4">
      <c r="A21" s="2" t="s">
        <v>1572</v>
      </c>
      <c r="B21" s="2" t="s">
        <v>279</v>
      </c>
      <c r="C21" s="2" t="s">
        <v>1573</v>
      </c>
      <c r="D21" s="2" t="s">
        <v>1574</v>
      </c>
      <c r="E21" s="2"/>
      <c r="F21" s="2">
        <v>7.8</v>
      </c>
      <c r="G21" s="2">
        <v>7.6</v>
      </c>
      <c r="H21" s="194"/>
      <c r="I21" s="2"/>
      <c r="J21" s="2"/>
      <c r="L21" s="235"/>
    </row>
    <row r="22" spans="1:12" ht="26.25" x14ac:dyDescent="0.4">
      <c r="A22" s="2" t="s">
        <v>1572</v>
      </c>
      <c r="B22" s="2" t="s">
        <v>279</v>
      </c>
      <c r="C22" s="2" t="s">
        <v>1575</v>
      </c>
      <c r="D22" s="2" t="s">
        <v>1576</v>
      </c>
      <c r="E22" s="2"/>
      <c r="F22" s="2">
        <v>0</v>
      </c>
      <c r="G22" s="2">
        <v>0</v>
      </c>
      <c r="H22" s="194"/>
      <c r="I22" s="2"/>
      <c r="J22" s="2"/>
      <c r="L22" s="235"/>
    </row>
    <row r="23" spans="1:12" ht="26.25" x14ac:dyDescent="0.4">
      <c r="A23" s="2" t="s">
        <v>1577</v>
      </c>
      <c r="B23" s="2" t="s">
        <v>288</v>
      </c>
      <c r="C23" s="2" t="s">
        <v>1574</v>
      </c>
      <c r="D23" s="2" t="s">
        <v>1573</v>
      </c>
      <c r="E23" s="2"/>
      <c r="F23" s="2">
        <v>7.8</v>
      </c>
      <c r="G23" s="2">
        <v>7.6</v>
      </c>
      <c r="H23" s="194"/>
      <c r="I23" s="2"/>
      <c r="J23" s="2"/>
      <c r="L23" s="235"/>
    </row>
    <row r="24" spans="1:12" ht="26.25" x14ac:dyDescent="0.4">
      <c r="A24" s="2" t="s">
        <v>1577</v>
      </c>
      <c r="B24" s="2" t="s">
        <v>288</v>
      </c>
      <c r="C24" s="2" t="s">
        <v>1576</v>
      </c>
      <c r="D24" s="2" t="s">
        <v>1575</v>
      </c>
      <c r="E24" s="2"/>
      <c r="F24" s="2">
        <v>0</v>
      </c>
      <c r="G24" s="2">
        <v>0</v>
      </c>
      <c r="H24" s="194"/>
      <c r="I24" s="2"/>
      <c r="J24" s="2"/>
      <c r="L24" s="235"/>
    </row>
    <row r="25" spans="1:12" ht="26.25" x14ac:dyDescent="0.4">
      <c r="A25" s="2" t="s">
        <v>1578</v>
      </c>
      <c r="B25" s="2" t="s">
        <v>314</v>
      </c>
      <c r="C25" s="2" t="s">
        <v>1579</v>
      </c>
      <c r="D25" s="2" t="s">
        <v>1580</v>
      </c>
      <c r="E25" s="2"/>
      <c r="F25" s="2">
        <v>7.8</v>
      </c>
      <c r="G25" s="2">
        <v>7.6</v>
      </c>
      <c r="H25" s="194"/>
      <c r="I25" s="2"/>
      <c r="J25" s="2"/>
      <c r="L25" s="235"/>
    </row>
    <row r="26" spans="1:12" ht="26.25" x14ac:dyDescent="0.4">
      <c r="A26" s="2" t="s">
        <v>1578</v>
      </c>
      <c r="B26" s="2" t="s">
        <v>314</v>
      </c>
      <c r="C26" s="2" t="s">
        <v>1581</v>
      </c>
      <c r="D26" s="2" t="s">
        <v>1582</v>
      </c>
      <c r="E26" s="2"/>
      <c r="F26" s="2">
        <v>0</v>
      </c>
      <c r="G26" s="2">
        <v>0</v>
      </c>
      <c r="H26" s="194"/>
      <c r="I26" s="2"/>
      <c r="J26" s="2"/>
      <c r="L26" s="235"/>
    </row>
    <row r="27" spans="1:12" ht="26.25" x14ac:dyDescent="0.4">
      <c r="A27" s="2" t="s">
        <v>1583</v>
      </c>
      <c r="B27" s="2" t="s">
        <v>317</v>
      </c>
      <c r="C27" s="2" t="s">
        <v>1580</v>
      </c>
      <c r="D27" s="2" t="s">
        <v>1579</v>
      </c>
      <c r="E27" s="2"/>
      <c r="F27" s="2">
        <v>7.8</v>
      </c>
      <c r="G27" s="2">
        <v>7.6</v>
      </c>
      <c r="H27" s="194"/>
      <c r="I27" s="2"/>
      <c r="J27" s="2"/>
      <c r="L27" s="235"/>
    </row>
    <row r="28" spans="1:12" ht="26.25" x14ac:dyDescent="0.4">
      <c r="A28" s="2" t="s">
        <v>1583</v>
      </c>
      <c r="B28" s="2" t="s">
        <v>317</v>
      </c>
      <c r="C28" s="2" t="s">
        <v>1582</v>
      </c>
      <c r="D28" s="2" t="s">
        <v>1581</v>
      </c>
      <c r="E28" s="2"/>
      <c r="F28" s="2">
        <v>0</v>
      </c>
      <c r="G28" s="2">
        <v>0</v>
      </c>
      <c r="H28" s="194"/>
      <c r="I28" s="2"/>
      <c r="J28" s="2"/>
      <c r="L28" s="235"/>
    </row>
    <row r="29" spans="1:12" ht="26.25" x14ac:dyDescent="0.4">
      <c r="A29" s="2"/>
      <c r="B29" s="2"/>
      <c r="C29" s="2"/>
      <c r="D29" s="2"/>
      <c r="E29" s="2"/>
      <c r="F29" s="2"/>
      <c r="G29" s="2"/>
      <c r="H29" s="2"/>
      <c r="I29" s="2"/>
      <c r="J29" s="2"/>
      <c r="L29" s="235"/>
    </row>
    <row r="30" spans="1:12" ht="26.25" x14ac:dyDescent="0.4">
      <c r="A30" s="2"/>
      <c r="B30" s="2"/>
      <c r="C30" s="2"/>
      <c r="D30" s="2"/>
      <c r="E30" s="2"/>
      <c r="F30" s="2"/>
      <c r="G30" s="2"/>
      <c r="H30" s="2"/>
      <c r="I30" s="2"/>
      <c r="J30" s="2"/>
      <c r="L30" s="235"/>
    </row>
    <row r="31" spans="1:12" ht="26.25" x14ac:dyDescent="0.4">
      <c r="A31" s="235" t="s">
        <v>1584</v>
      </c>
      <c r="H31" s="373" t="s">
        <v>1389</v>
      </c>
      <c r="I31" s="373"/>
      <c r="J31" s="373"/>
      <c r="L31" s="235"/>
    </row>
    <row r="32" spans="1:12" ht="26.25" x14ac:dyDescent="0.4">
      <c r="A32" s="56"/>
      <c r="B32" s="56"/>
      <c r="C32" s="56"/>
      <c r="D32" s="56"/>
      <c r="E32" s="56"/>
      <c r="F32" s="59" t="s">
        <v>1362</v>
      </c>
      <c r="G32" s="59" t="s">
        <v>1366</v>
      </c>
      <c r="L32" s="235"/>
    </row>
    <row r="33" spans="1:12" ht="26.25" x14ac:dyDescent="0.4">
      <c r="A33" s="59" t="s">
        <v>1560</v>
      </c>
      <c r="B33" s="59" t="s">
        <v>1561</v>
      </c>
      <c r="C33" s="59" t="s">
        <v>1562</v>
      </c>
      <c r="D33" s="59" t="s">
        <v>1563</v>
      </c>
      <c r="E33" s="59"/>
      <c r="F33" s="59" t="s">
        <v>1386</v>
      </c>
      <c r="G33" s="59" t="s">
        <v>1386</v>
      </c>
      <c r="H33" s="2"/>
      <c r="I33" s="2"/>
      <c r="J33" s="2"/>
      <c r="L33" s="235"/>
    </row>
    <row r="34" spans="1:12" ht="26.25" x14ac:dyDescent="0.4">
      <c r="A34" s="2" t="s">
        <v>1572</v>
      </c>
      <c r="B34" s="2" t="s">
        <v>252</v>
      </c>
      <c r="C34" s="2" t="s">
        <v>1573</v>
      </c>
      <c r="D34" s="2" t="s">
        <v>1574</v>
      </c>
      <c r="E34" s="2"/>
      <c r="F34" s="2">
        <v>7.6</v>
      </c>
      <c r="G34" s="2">
        <v>6.4</v>
      </c>
      <c r="H34" s="194"/>
      <c r="I34" s="2"/>
      <c r="J34" s="2"/>
      <c r="L34" s="235"/>
    </row>
    <row r="35" spans="1:12" ht="26.25" x14ac:dyDescent="0.4">
      <c r="A35" s="2" t="s">
        <v>1572</v>
      </c>
      <c r="B35" s="2" t="s">
        <v>252</v>
      </c>
      <c r="C35" s="2" t="s">
        <v>1575</v>
      </c>
      <c r="D35" s="2" t="s">
        <v>1576</v>
      </c>
      <c r="E35" s="2"/>
      <c r="F35" s="2">
        <v>0</v>
      </c>
      <c r="G35" s="2">
        <v>0</v>
      </c>
      <c r="H35" s="194"/>
      <c r="I35" s="2"/>
      <c r="J35" s="2"/>
      <c r="L35" s="235"/>
    </row>
    <row r="36" spans="1:12" ht="26.25" x14ac:dyDescent="0.4">
      <c r="A36" s="2" t="s">
        <v>1577</v>
      </c>
      <c r="B36" s="2" t="s">
        <v>243</v>
      </c>
      <c r="C36" s="2" t="s">
        <v>1574</v>
      </c>
      <c r="D36" s="2" t="s">
        <v>1573</v>
      </c>
      <c r="E36" s="2"/>
      <c r="F36" s="2">
        <v>7.6</v>
      </c>
      <c r="G36" s="2">
        <v>6.4</v>
      </c>
      <c r="H36" s="194"/>
      <c r="I36" s="2"/>
      <c r="J36" s="2"/>
      <c r="L36" s="235"/>
    </row>
    <row r="37" spans="1:12" ht="26.25" x14ac:dyDescent="0.4">
      <c r="A37" s="2" t="s">
        <v>1577</v>
      </c>
      <c r="B37" s="2" t="s">
        <v>243</v>
      </c>
      <c r="C37" s="2" t="s">
        <v>1576</v>
      </c>
      <c r="D37" s="2" t="s">
        <v>1575</v>
      </c>
      <c r="E37" s="2"/>
      <c r="F37" s="2">
        <v>0</v>
      </c>
      <c r="G37" s="2">
        <v>0</v>
      </c>
      <c r="H37" s="194"/>
      <c r="I37" s="2"/>
      <c r="J37" s="2"/>
      <c r="L37" s="235"/>
    </row>
    <row r="38" spans="1:12" ht="26.25" x14ac:dyDescent="0.4">
      <c r="A38" s="2" t="s">
        <v>1578</v>
      </c>
      <c r="B38" s="2" t="s">
        <v>666</v>
      </c>
      <c r="C38" s="2" t="s">
        <v>1579</v>
      </c>
      <c r="D38" s="2" t="s">
        <v>1580</v>
      </c>
      <c r="E38" s="2"/>
      <c r="F38" s="2">
        <v>7.6</v>
      </c>
      <c r="G38" s="2">
        <v>6.4</v>
      </c>
      <c r="H38" s="194"/>
      <c r="I38" s="2"/>
      <c r="J38" s="2"/>
      <c r="L38" s="235"/>
    </row>
    <row r="39" spans="1:12" ht="26.25" x14ac:dyDescent="0.4">
      <c r="A39" s="2" t="s">
        <v>1578</v>
      </c>
      <c r="B39" s="2" t="s">
        <v>666</v>
      </c>
      <c r="C39" s="2" t="s">
        <v>1581</v>
      </c>
      <c r="D39" s="2" t="s">
        <v>1582</v>
      </c>
      <c r="E39" s="2"/>
      <c r="F39" s="2">
        <v>0</v>
      </c>
      <c r="G39" s="2">
        <v>0</v>
      </c>
      <c r="H39" s="194"/>
      <c r="I39" s="2"/>
      <c r="J39" s="2"/>
      <c r="L39" s="235"/>
    </row>
    <row r="40" spans="1:12" ht="26.25" x14ac:dyDescent="0.4">
      <c r="A40" s="2" t="s">
        <v>1583</v>
      </c>
      <c r="B40" s="2" t="s">
        <v>320</v>
      </c>
      <c r="C40" s="2" t="s">
        <v>1580</v>
      </c>
      <c r="D40" s="2" t="s">
        <v>1579</v>
      </c>
      <c r="E40" s="2"/>
      <c r="F40" s="2">
        <v>7.6</v>
      </c>
      <c r="G40" s="2">
        <v>6.4</v>
      </c>
      <c r="H40" s="194"/>
      <c r="I40" s="2"/>
      <c r="J40" s="2"/>
      <c r="L40" s="235"/>
    </row>
    <row r="41" spans="1:12" ht="26.25" x14ac:dyDescent="0.4">
      <c r="A41" s="2" t="s">
        <v>1583</v>
      </c>
      <c r="B41" s="2" t="s">
        <v>320</v>
      </c>
      <c r="C41" s="2" t="s">
        <v>1582</v>
      </c>
      <c r="D41" s="2" t="s">
        <v>1581</v>
      </c>
      <c r="E41" s="2"/>
      <c r="F41" s="2">
        <v>0</v>
      </c>
      <c r="G41" s="2">
        <v>0</v>
      </c>
      <c r="H41" s="194"/>
      <c r="I41" s="2"/>
      <c r="J41" s="2"/>
      <c r="L41" s="235"/>
    </row>
    <row r="42" spans="1:12" ht="26.25" x14ac:dyDescent="0.4">
      <c r="A42" s="2"/>
      <c r="B42" s="2"/>
      <c r="C42" s="2"/>
      <c r="D42" s="2"/>
      <c r="E42" s="2"/>
      <c r="F42" s="237"/>
      <c r="G42" s="2"/>
      <c r="H42" s="2"/>
      <c r="I42" s="2"/>
      <c r="J42" s="2"/>
    </row>
    <row r="43" spans="1:12" ht="26.25" x14ac:dyDescent="0.4">
      <c r="A43" s="2"/>
      <c r="B43" s="2"/>
      <c r="C43" s="2"/>
      <c r="D43" s="2"/>
      <c r="E43" s="2"/>
      <c r="F43" s="237"/>
      <c r="G43" s="2"/>
      <c r="H43" s="2"/>
      <c r="I43" s="2"/>
      <c r="J43" s="2"/>
    </row>
    <row r="44" spans="1:12" ht="26.25" x14ac:dyDescent="0.4">
      <c r="A44" s="235" t="s">
        <v>1585</v>
      </c>
      <c r="H44" s="373" t="s">
        <v>1389</v>
      </c>
      <c r="I44" s="373"/>
      <c r="J44" s="373"/>
    </row>
    <row r="45" spans="1:12" ht="26.25" x14ac:dyDescent="0.4">
      <c r="A45" s="59"/>
      <c r="B45" s="59"/>
      <c r="C45" s="59"/>
      <c r="D45" s="59"/>
      <c r="E45" s="59"/>
      <c r="F45" s="59" t="s">
        <v>1362</v>
      </c>
      <c r="G45" s="59" t="s">
        <v>1366</v>
      </c>
      <c r="H45" s="2"/>
      <c r="I45" s="2"/>
      <c r="J45" s="2"/>
      <c r="K45" s="235"/>
    </row>
    <row r="46" spans="1:12" ht="26.25" x14ac:dyDescent="0.4">
      <c r="A46" s="59" t="s">
        <v>1560</v>
      </c>
      <c r="B46" s="59" t="s">
        <v>1561</v>
      </c>
      <c r="C46" s="59" t="s">
        <v>1562</v>
      </c>
      <c r="D46" s="59" t="s">
        <v>1563</v>
      </c>
      <c r="E46" s="59"/>
      <c r="F46" s="59" t="s">
        <v>1386</v>
      </c>
      <c r="G46" s="59" t="s">
        <v>1386</v>
      </c>
      <c r="H46" s="2"/>
      <c r="I46" s="2"/>
      <c r="J46" s="2"/>
      <c r="K46" s="235"/>
    </row>
    <row r="47" spans="1:12" ht="26.25" x14ac:dyDescent="0.4">
      <c r="A47" s="2" t="s">
        <v>1586</v>
      </c>
      <c r="B47" s="2" t="s">
        <v>844</v>
      </c>
      <c r="C47" s="2" t="s">
        <v>1587</v>
      </c>
      <c r="D47" s="2" t="s">
        <v>1588</v>
      </c>
      <c r="E47" s="2"/>
      <c r="F47" s="2">
        <v>9.1999999999999993</v>
      </c>
      <c r="G47" s="2">
        <v>8</v>
      </c>
      <c r="H47" s="61"/>
      <c r="I47" s="2"/>
      <c r="J47" s="2"/>
      <c r="L47" s="235"/>
    </row>
    <row r="48" spans="1:12" ht="26.25" x14ac:dyDescent="0.4">
      <c r="A48" s="2"/>
      <c r="B48" s="2"/>
      <c r="C48" s="2"/>
      <c r="D48" s="2"/>
      <c r="E48" s="2"/>
      <c r="F48" s="2"/>
      <c r="G48" s="2"/>
      <c r="H48" s="2"/>
      <c r="I48" s="2"/>
      <c r="J48" s="2"/>
      <c r="L48" s="235"/>
    </row>
    <row r="49" spans="1:12" ht="26.25" x14ac:dyDescent="0.4">
      <c r="A49" s="2"/>
      <c r="B49" s="2"/>
      <c r="C49" s="2"/>
      <c r="D49" s="2"/>
      <c r="E49" s="2"/>
      <c r="F49" s="2"/>
      <c r="G49" s="2"/>
      <c r="H49" s="2"/>
      <c r="I49" s="2"/>
      <c r="J49" s="2"/>
      <c r="L49" s="235"/>
    </row>
    <row r="50" spans="1:12" ht="26.25" x14ac:dyDescent="0.4">
      <c r="A50" s="235" t="s">
        <v>1589</v>
      </c>
      <c r="H50" s="373" t="s">
        <v>1389</v>
      </c>
      <c r="I50" s="373"/>
      <c r="J50" s="373"/>
    </row>
    <row r="51" spans="1:12" ht="26.25" x14ac:dyDescent="0.4">
      <c r="A51" s="59"/>
      <c r="B51" s="59"/>
      <c r="C51" s="59"/>
      <c r="D51" s="59"/>
      <c r="E51" s="59"/>
      <c r="F51" s="59" t="s">
        <v>1367</v>
      </c>
      <c r="G51" s="59" t="s">
        <v>1368</v>
      </c>
      <c r="H51" s="2"/>
      <c r="I51" s="2"/>
      <c r="J51" s="2"/>
      <c r="K51" s="235"/>
    </row>
    <row r="52" spans="1:12" ht="26.25" x14ac:dyDescent="0.4">
      <c r="A52" s="59" t="s">
        <v>1560</v>
      </c>
      <c r="B52" s="59" t="s">
        <v>1561</v>
      </c>
      <c r="C52" s="59" t="s">
        <v>1562</v>
      </c>
      <c r="D52" s="59" t="s">
        <v>1563</v>
      </c>
      <c r="E52" s="59"/>
      <c r="F52" s="59" t="s">
        <v>1386</v>
      </c>
      <c r="G52" s="59" t="s">
        <v>1386</v>
      </c>
      <c r="H52" s="2"/>
      <c r="I52" s="2"/>
      <c r="J52" s="2"/>
      <c r="K52" s="235"/>
    </row>
    <row r="53" spans="1:12" ht="26.25" x14ac:dyDescent="0.4">
      <c r="A53" s="2" t="s">
        <v>1586</v>
      </c>
      <c r="B53" s="2" t="s">
        <v>844</v>
      </c>
      <c r="C53" s="2" t="s">
        <v>1587</v>
      </c>
      <c r="D53" s="2" t="s">
        <v>1588</v>
      </c>
      <c r="E53" s="2"/>
      <c r="F53" s="2">
        <v>9</v>
      </c>
      <c r="G53" s="2">
        <v>8.8000000000000007</v>
      </c>
      <c r="H53" s="61"/>
      <c r="I53" s="2"/>
      <c r="J53" s="2"/>
      <c r="L53" s="235"/>
    </row>
    <row r="54" spans="1:12" ht="26.25" x14ac:dyDescent="0.4">
      <c r="A54" s="2"/>
      <c r="B54" s="2"/>
      <c r="C54" s="2"/>
      <c r="D54" s="2"/>
      <c r="E54" s="2"/>
      <c r="F54" s="2"/>
      <c r="G54" s="2"/>
      <c r="H54" s="2"/>
      <c r="I54" s="2"/>
      <c r="J54" s="2"/>
      <c r="L54" s="235"/>
    </row>
    <row r="55" spans="1:12" ht="26.25" x14ac:dyDescent="0.4">
      <c r="A55" s="2"/>
      <c r="B55" s="2"/>
      <c r="C55" s="2"/>
      <c r="D55" s="2"/>
      <c r="E55" s="2"/>
      <c r="F55" s="2"/>
      <c r="G55" s="2"/>
      <c r="H55" s="2"/>
      <c r="I55" s="2"/>
      <c r="J55" s="2"/>
      <c r="L55" s="235"/>
    </row>
    <row r="56" spans="1:12" ht="26.25" x14ac:dyDescent="0.4">
      <c r="A56" s="238" t="s">
        <v>1594</v>
      </c>
      <c r="B56" s="2"/>
      <c r="C56" s="2"/>
      <c r="D56" s="2"/>
      <c r="E56" s="2"/>
      <c r="F56" s="2"/>
      <c r="G56" s="2"/>
      <c r="H56" s="2"/>
      <c r="I56" s="2"/>
      <c r="J56" s="2"/>
      <c r="L56" s="235"/>
    </row>
    <row r="57" spans="1:12" ht="26.25" x14ac:dyDescent="0.4">
      <c r="A57" s="235" t="s">
        <v>1591</v>
      </c>
      <c r="H57" s="373" t="s">
        <v>1389</v>
      </c>
      <c r="I57" s="373"/>
      <c r="J57" s="373"/>
    </row>
    <row r="58" spans="1:12" ht="26.25" x14ac:dyDescent="0.4">
      <c r="A58" s="59"/>
      <c r="B58" s="59"/>
      <c r="C58" s="59"/>
      <c r="D58" s="59"/>
      <c r="E58" s="59"/>
      <c r="F58" s="59" t="s">
        <v>1367</v>
      </c>
      <c r="G58" s="59" t="s">
        <v>1368</v>
      </c>
      <c r="H58" s="2"/>
      <c r="I58" s="2"/>
      <c r="J58" s="2"/>
      <c r="K58" s="235"/>
    </row>
    <row r="59" spans="1:12" ht="26.25" x14ac:dyDescent="0.4">
      <c r="A59" s="59" t="s">
        <v>1560</v>
      </c>
      <c r="B59" s="59" t="s">
        <v>1561</v>
      </c>
      <c r="C59" s="59"/>
      <c r="D59" s="59" t="s">
        <v>1432</v>
      </c>
      <c r="E59" s="59"/>
      <c r="F59" s="59" t="s">
        <v>1386</v>
      </c>
      <c r="G59" s="59" t="s">
        <v>1386</v>
      </c>
      <c r="H59" s="2"/>
      <c r="I59" s="2"/>
      <c r="J59" s="2"/>
      <c r="K59" s="235"/>
    </row>
    <row r="60" spans="1:12" ht="26.25" x14ac:dyDescent="0.4">
      <c r="A60" s="2" t="s">
        <v>1592</v>
      </c>
      <c r="B60" s="2" t="s">
        <v>85</v>
      </c>
      <c r="C60" s="2"/>
      <c r="D60" s="2" t="s">
        <v>1593</v>
      </c>
      <c r="E60" s="2"/>
      <c r="F60" s="2">
        <v>8</v>
      </c>
      <c r="G60" s="2">
        <v>8</v>
      </c>
      <c r="H60" s="68"/>
      <c r="I60" s="2"/>
      <c r="J60" s="194"/>
      <c r="L60" s="235"/>
    </row>
  </sheetData>
  <mergeCells count="7">
    <mergeCell ref="H57:J57"/>
    <mergeCell ref="H44:J44"/>
    <mergeCell ref="H50:J50"/>
    <mergeCell ref="H4:J4"/>
    <mergeCell ref="H11:J11"/>
    <mergeCell ref="H18:J18"/>
    <mergeCell ref="H31:J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23BD503E57F54690444FA30127178B" ma:contentTypeVersion="7" ma:contentTypeDescription="Create a new document." ma:contentTypeScope="" ma:versionID="28673671dd1d4e58e3da64e985ee9148">
  <xsd:schema xmlns:xsd="http://www.w3.org/2001/XMLSchema" xmlns:xs="http://www.w3.org/2001/XMLSchema" xmlns:p="http://schemas.microsoft.com/office/2006/metadata/properties" xmlns:ns3="189164ac-6a50-4427-a4d9-c0a5c5331e18" targetNamespace="http://schemas.microsoft.com/office/2006/metadata/properties" ma:root="true" ma:fieldsID="fe2c867c6227695eddc8d646937324d9" ns3:_="">
    <xsd:import namespace="189164ac-6a50-4427-a4d9-c0a5c5331e1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9164ac-6a50-4427-a4d9-c0a5c5331e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CBD5D2-49E6-4B3F-A49E-EA993256281F}">
  <ds:schemaRefs>
    <ds:schemaRef ds:uri="http://schemas.microsoft.com/sharepoint/v3/contenttype/forms"/>
  </ds:schemaRefs>
</ds:datastoreItem>
</file>

<file path=customXml/itemProps2.xml><?xml version="1.0" encoding="utf-8"?>
<ds:datastoreItem xmlns:ds="http://schemas.openxmlformats.org/officeDocument/2006/customXml" ds:itemID="{FEF634C0-495E-409D-B7FA-4981614F0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9164ac-6a50-4427-a4d9-c0a5c5331e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ED57FB-7595-415B-94DE-638D8A67B596}">
  <ds:schemaRefs>
    <ds:schemaRef ds:uri="189164ac-6a50-4427-a4d9-c0a5c5331e18"/>
    <ds:schemaRef ds:uri="http://purl.org/dc/dcmitype/"/>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Change Log</vt:lpstr>
      <vt:lpstr>Hybrid - Mag - True - Stereo</vt:lpstr>
      <vt:lpstr>_HMT Stereo</vt:lpstr>
      <vt:lpstr>Hybrid - Mag - True - Straight</vt:lpstr>
      <vt:lpstr>_HMT_Straight</vt:lpstr>
      <vt:lpstr>Hybrid - Mag - Mirror - Stereo</vt:lpstr>
      <vt:lpstr>_HMM Stereo</vt:lpstr>
      <vt:lpstr>Hybrid - Mag - Mirror - Straigh</vt:lpstr>
      <vt:lpstr>_HMM Straight</vt:lpstr>
      <vt:lpstr>Hybrid - IP - True - Stereo</vt:lpstr>
      <vt:lpstr>_HIT Stereo</vt:lpstr>
      <vt:lpstr>Hybrid - IP - True - Straight</vt:lpstr>
      <vt:lpstr>HIT_Straight</vt:lpstr>
      <vt:lpstr>Hybrid - IP - Mirror - Stereo</vt:lpstr>
      <vt:lpstr>_HIM_Stereo</vt:lpstr>
      <vt:lpstr>Hybrid - IP - Mirror - Straight</vt:lpstr>
      <vt:lpstr>_HIM_Straight</vt:lpstr>
      <vt:lpstr>DCB - Mag - True</vt:lpstr>
      <vt:lpstr>_DMT</vt:lpstr>
      <vt:lpstr>DCB - Mag - Mirror</vt:lpstr>
      <vt:lpstr>_DMM</vt:lpstr>
      <vt:lpstr>DCB - IP - True</vt:lpstr>
      <vt:lpstr>_DIT</vt:lpstr>
      <vt:lpstr>DCB - IP - Mirror</vt:lpstr>
      <vt:lpstr>_DIM</vt:lpstr>
      <vt:lpstr>Cable_L</vt:lpstr>
      <vt:lpstr>Hybrid summary</vt:lpstr>
      <vt:lpstr>DCB summary</vt:lpstr>
      <vt:lpstr>_HIT Stereo Special</vt:lpstr>
      <vt:lpstr>_HMT Stereo Special</vt:lpstr>
      <vt:lpstr>_HMM Stereo Special</vt:lpstr>
      <vt:lpstr>Samtec Labels unsorted</vt:lpstr>
      <vt:lpstr>Samtec Labels Sorted</vt:lpstr>
      <vt:lpstr>Needed Corrections 01-04-22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Alex Fernez</cp:lastModifiedBy>
  <cp:lastPrinted>2021-11-30T12:14:23Z</cp:lastPrinted>
  <dcterms:created xsi:type="dcterms:W3CDTF">2021-09-09T07:46:04Z</dcterms:created>
  <dcterms:modified xsi:type="dcterms:W3CDTF">2022-11-04T06:30:55Z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0x010100A023BD503E57F54690444FA30127178B</vt:lpwstr>
  </property>
</Properties>
</file>